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0"/>
  </bookViews>
  <sheets>
    <sheet name="9 мес." sheetId="1" r:id="rId1"/>
  </sheets>
  <definedNames>
    <definedName name="_xlnm.Print_Area" localSheetId="0">'9 мес.'!$A$1:$L$360</definedName>
  </definedNames>
  <calcPr fullCalcOnLoad="1"/>
</workbook>
</file>

<file path=xl/sharedStrings.xml><?xml version="1.0" encoding="utf-8"?>
<sst xmlns="http://schemas.openxmlformats.org/spreadsheetml/2006/main" count="1951" uniqueCount="304">
  <si>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</si>
  <si>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</si>
  <si>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</si>
  <si>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</si>
  <si>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</si>
  <si>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</si>
  <si>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</si>
  <si>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</si>
  <si>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</si>
  <si>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</si>
  <si>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</si>
  <si>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</si>
  <si>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</si>
  <si>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</si>
  <si>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</si>
  <si>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</si>
  <si>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</si>
  <si>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</si>
  <si>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</si>
  <si>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</si>
  <si>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</si>
  <si>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</si>
  <si>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</si>
  <si>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</si>
  <si>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</si>
  <si>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</si>
  <si>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</si>
  <si>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</si>
  <si>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</si>
  <si>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</si>
  <si>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</si>
  <si>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</si>
  <si>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</si>
  <si>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</si>
  <si>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</si>
  <si>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</si>
  <si>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</si>
  <si>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</si>
  <si>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</si>
  <si>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</si>
  <si>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</si>
  <si>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Пенсионное обеспечение</t>
  </si>
  <si>
    <t xml:space="preserve">000 </t>
  </si>
  <si>
    <t>05</t>
  </si>
  <si>
    <t>08</t>
  </si>
  <si>
    <t>Библиотеки</t>
  </si>
  <si>
    <t>503</t>
  </si>
  <si>
    <t>Национальная экономика</t>
  </si>
  <si>
    <t>520 00 00</t>
  </si>
  <si>
    <t>Иные безвозмездные и безвозвратные перечисления</t>
  </si>
  <si>
    <t>12</t>
  </si>
  <si>
    <t>0000000</t>
  </si>
  <si>
    <t xml:space="preserve">Итого  расходов </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</si>
  <si>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</si>
  <si>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</si>
  <si>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</si>
  <si>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</si>
  <si>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529</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</si>
  <si>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</si>
  <si>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</si>
  <si>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</si>
  <si>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</si>
  <si>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</si>
  <si>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</si>
  <si>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</si>
  <si>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</si>
  <si>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</si>
  <si>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</si>
  <si>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</si>
  <si>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</si>
  <si>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</si>
  <si>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</si>
  <si>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</si>
  <si>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</si>
  <si>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</si>
  <si>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</si>
  <si>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521 02 03</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</si>
  <si>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</si>
  <si>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</si>
  <si>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</si>
  <si>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</si>
  <si>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</si>
  <si>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</si>
  <si>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</si>
  <si>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</si>
  <si>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</si>
  <si>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</si>
  <si>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</si>
  <si>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</si>
  <si>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</si>
  <si>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</si>
  <si>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</si>
  <si>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</si>
  <si>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</si>
  <si>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</si>
  <si>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</si>
  <si>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</si>
  <si>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</si>
  <si>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</si>
  <si>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</si>
  <si>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</si>
  <si>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</si>
  <si>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</si>
  <si>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</si>
  <si>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Здравоохранение</t>
  </si>
  <si>
    <t>Другие вопросы в области культуры, кинематографии</t>
  </si>
  <si>
    <t>Другие вопросы в области здравоохранения</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</si>
  <si>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</si>
  <si>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</si>
  <si>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</si>
  <si>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Комитет по управлению муниципальным  имуществом и земельным отношениям администрации муниципального образования "Павловский район"</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</si>
  <si>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</si>
  <si>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</si>
  <si>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</si>
  <si>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</si>
  <si>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</si>
  <si>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</si>
  <si>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</si>
  <si>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</si>
  <si>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</si>
  <si>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</si>
  <si>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</si>
  <si>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</si>
  <si>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</si>
  <si>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</si>
  <si>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Выплата заработной платы с начислениями работникам муниципальных учреждений и оплата  коммунальных услуг</t>
  </si>
  <si>
    <t xml:space="preserve">503 </t>
  </si>
  <si>
    <t>Мероприятия в области здравоохранения, спорта и физической культуры, туризма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</si>
  <si>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</si>
  <si>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</si>
  <si>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</si>
  <si>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</si>
  <si>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</si>
  <si>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</si>
  <si>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</si>
  <si>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</si>
  <si>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</si>
  <si>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</si>
  <si>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</si>
  <si>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</si>
  <si>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</si>
  <si>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</si>
  <si>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505 98 00</t>
  </si>
  <si>
    <t>505 00 00</t>
  </si>
  <si>
    <t>505 97 00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</si>
  <si>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</si>
  <si>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</si>
  <si>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</si>
  <si>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</si>
  <si>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</si>
  <si>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</si>
  <si>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</si>
  <si>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</si>
  <si>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</si>
  <si>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</si>
  <si>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</si>
  <si>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</si>
  <si>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</si>
  <si>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</si>
  <si>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</si>
  <si>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</si>
  <si>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</si>
  <si>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</si>
  <si>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</si>
  <si>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</si>
  <si>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</si>
  <si>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</si>
  <si>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</si>
  <si>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</si>
  <si>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</si>
  <si>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</si>
  <si>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</si>
  <si>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</si>
  <si>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485 97 00</t>
  </si>
  <si>
    <t>505 33 00</t>
  </si>
  <si>
    <t>457 00 00</t>
  </si>
  <si>
    <t>516 00 00</t>
  </si>
  <si>
    <t>516 01 03</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</si>
  <si>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</si>
  <si>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</si>
  <si>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</si>
  <si>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</si>
  <si>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</si>
  <si>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Расходы по муниципальной программе развития малого и среднего предпринимательства</t>
  </si>
  <si>
    <t>810</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</si>
  <si>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</si>
  <si>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</si>
  <si>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</si>
  <si>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</si>
  <si>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</si>
  <si>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</si>
  <si>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Учреждения культуры и мероприятия в сфере культуры и кинематографии</t>
  </si>
  <si>
    <t>436 00 00</t>
  </si>
  <si>
    <t>Мероприятия в области образования</t>
  </si>
  <si>
    <t>436 97 00</t>
  </si>
  <si>
    <t>296 00 00</t>
  </si>
  <si>
    <t>505 90 00</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</si>
  <si>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</si>
  <si>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</si>
  <si>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</si>
  <si>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</si>
  <si>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</si>
  <si>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</si>
  <si>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</si>
  <si>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</si>
  <si>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</si>
  <si>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</si>
  <si>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</si>
  <si>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</si>
  <si>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</si>
  <si>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</si>
  <si>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Федеральная целевая программа «Устойчивое развитие сельских территорий на 2014-2017 годы и на период до 2020 года»</t>
  </si>
  <si>
    <t>Расходы по муниципальной программе "Молодежь Павловского района"</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</si>
  <si>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</si>
  <si>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</si>
  <si>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</si>
  <si>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</si>
  <si>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</si>
  <si>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</si>
  <si>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</si>
  <si>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</si>
  <si>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</si>
  <si>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</si>
  <si>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</si>
  <si>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</si>
  <si>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</si>
  <si>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</si>
  <si>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</si>
  <si>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</si>
  <si>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</si>
  <si>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</si>
  <si>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</si>
  <si>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</si>
  <si>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</si>
  <si>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</si>
  <si>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</si>
  <si>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</si>
  <si>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</si>
  <si>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</si>
  <si>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</si>
  <si>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</si>
  <si>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</si>
  <si>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</si>
  <si>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</si>
  <si>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</si>
  <si>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</si>
  <si>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</si>
  <si>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</si>
  <si>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</si>
  <si>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</si>
  <si>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</si>
  <si>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</si>
  <si>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</si>
  <si>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</si>
  <si>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</si>
  <si>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</si>
  <si>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</si>
  <si>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112</t>
  </si>
  <si>
    <t>296 59 30</t>
  </si>
  <si>
    <t>522 21 04</t>
  </si>
  <si>
    <t>522 21 00</t>
  </si>
  <si>
    <t>522 21 05</t>
  </si>
  <si>
    <t>584 50 18</t>
  </si>
  <si>
    <t>931 25 13</t>
  </si>
  <si>
    <t>090 02 00</t>
  </si>
  <si>
    <t>Иные выплаты персоналу , за исключением фонда оплаты труда</t>
  </si>
  <si>
    <t>Иные выплаты персоналу за исключением  фонда оплаты труда</t>
  </si>
  <si>
    <t>505 91 00</t>
  </si>
  <si>
    <t xml:space="preserve">10 </t>
  </si>
  <si>
    <t>522</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</si>
  <si>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</si>
  <si>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931 24 21</t>
  </si>
  <si>
    <t>Субсидии по ФЦП "Устойчивое развитие сельских территорий"</t>
  </si>
  <si>
    <t>Субсидии на софинансирование капитальных вложений в объекты государственной(муниципальной) собственности</t>
  </si>
  <si>
    <t>Софинансирование мероприятий по улучшению жилищных условий молодых семей и молодых специалистов ,проживающих  в сельской местности  по федеральной целевой программе "Устойчивое развитие сельских территорий на 2014-2017 годы и на период до 2020 года"</t>
  </si>
  <si>
    <t>Софинансирование мероприятий по развитию водоснабжения в сельской местности по федеральной целевой программе "Устойчивое развитие сельских территорий на 2014-2017 годы и период до 2020 года"</t>
  </si>
  <si>
    <t>Оценка недвижимости,признание прав и регулирование отношений по государственной и муниципальной собственности</t>
  </si>
  <si>
    <t>Пособия, компенсация и иные социальные выплаты гражданам , кроме публичных нормативных обязательств</t>
  </si>
  <si>
    <t>Расходы по муниципальной программе занятости населения Павловского района на 2011-2013 годы</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</si>
  <si>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</si>
  <si>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931 00 00</t>
  </si>
  <si>
    <t>Другие вопросы в области социальной политики</t>
  </si>
  <si>
    <t>297 50 27</t>
  </si>
  <si>
    <t>092 03 06</t>
  </si>
  <si>
    <t>Реализация государственных функций, связанных с общегосударственным управлением</t>
  </si>
  <si>
    <t>Прочие выплаты по обязательствам муниципального образования</t>
  </si>
  <si>
    <t>092 00 00</t>
  </si>
  <si>
    <t>Мероприятия государственной  программы РФ «Доступная среда» на 2011-2015 годы</t>
  </si>
  <si>
    <t>521 26 00</t>
  </si>
  <si>
    <t>Осуществление обучающимся 10-х(11-х) и 11-х (12-х) классов муниципальных общеобразовательных организаций ежемесячных денежных выплат</t>
  </si>
  <si>
    <t>436 50 59</t>
  </si>
  <si>
    <t>Модернизация региональных систем дошкольного образования</t>
  </si>
  <si>
    <t>Уточненные бюджетные ассигнования на 2014 год</t>
  </si>
  <si>
    <t>% исполнения</t>
  </si>
  <si>
    <t>Исполнено за 9 месяцев 2014 года</t>
  </si>
  <si>
    <t>Приложение №3</t>
  </si>
  <si>
    <t>к постановлению  администрации</t>
  </si>
  <si>
    <t>Расходы бюджета муниципального образования "Павловский район" за 9 месяцев 2014 года в соответствии с ведомственной структурой расходов бюджета муниципального образования на 2014 год.</t>
  </si>
  <si>
    <t>муниципального образования "Павловский район"</t>
  </si>
  <si>
    <t>Муниципальное учреждение "Услуги"</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</si>
  <si>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</si>
  <si>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 xml:space="preserve">Муниципальное бюджетное образовательное учреждение дополнительного образования детей "Павловская детская школа искусств" </t>
  </si>
  <si>
    <t>Муниципальное учреждение культуры "Историко-краеведческий музей муниципального образования "Павловский район"</t>
  </si>
  <si>
    <t xml:space="preserve">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</si>
</sst>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4">
    <font>
      <sz val="10"/>
      <name val="Arial Cyr"/>
      <family val="0"/>
    </font>
    <font>
      <b/>
      <sz val="10"/>
      <name val="Arial Cyr"/>
      <family val="2"/>
    </font>
    <font>
      <sz val="8"/>
      <name val="Arial Cyr"/>
      <family val="2"/>
    </font>
    <font>
      <sz val="9"/>
      <name val="Arial Cyr"/>
      <family val="2"/>
    </font>
    <font>
      <b/>
      <sz val="11"/>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color indexed="8"/>
      <name val="Arial Cyr"/>
      <family val="0"/>
    </font>
    <font>
      <b/>
      <sz val="11"/>
      <color indexed="8"/>
      <name val="Arial Cyr"/>
      <family val="0"/>
    </font>
    <font>
      <b/>
      <i/>
      <sz val="9"/>
      <name val="Arial Cyr"/>
      <family val="0"/>
    </font>
    <font>
      <sz val="10"/>
      <name val="Times New Roman"/>
      <family val="1"/>
    </font>
    <font>
      <sz val="12"/>
      <name val="Arial Cyr"/>
      <family val="0"/>
    </font>
    <font>
      <b/>
      <sz val="12"/>
      <color indexed="8"/>
      <name val="Times New Roman"/>
      <family val="1"/>
    </font>
    <font>
      <b/>
      <i/>
      <sz val="12"/>
      <name val="Arial Cyr"/>
      <family val="2"/>
    </font>
    <font>
      <b/>
      <sz val="14"/>
      <name val="Times New Roman"/>
      <family val="1"/>
    </font>
    <font>
      <sz val="10"/>
      <color indexed="8"/>
      <name val="Arial"/>
      <family val="2"/>
    </font>
    <font>
      <b/>
      <sz val="10"/>
      <name val="Arial"/>
      <family val="2"/>
    </font>
    <font>
      <i/>
      <sz val="10"/>
      <name val="Arial"/>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0000"/>
      <name val="Arial"/>
      <family val="2"/>
    </font>
    <font>
      <b/>
      <sz val="12"/>
      <color theme="1"/>
      <name val="Times New Roman"/>
      <family val="1"/>
    </font>
    <font>
      <sz val="10"/>
      <color theme="1"/>
      <name val="Arial"/>
      <family val="2"/>
    </font>
    <font>
      <sz val="11"/>
      <color theme="1"/>
      <name val="Times New Roman"/>
      <family val="1"/>
    </font>
    <font>
      <b/>
      <sz val="11"/>
      <color theme="1"/>
      <name val="Times New Roman"/>
      <family val="1"/>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16"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228">
    <xf numFmtId="0" fontId="0" fillId="0" borderId="0" xfId="0" applyAlignment="1">
      <alignment/>
    </xf>
    <xf numFmtId="49" fontId="0" fillId="0" borderId="0" xfId="0" applyNumberFormat="1" applyAlignment="1">
      <alignment/>
    </xf>
    <xf numFmtId="0" fontId="9" fillId="0" borderId="10" xfId="0" applyFont="1" applyFill="1" applyBorder="1" applyAlignment="1">
      <alignment horizontal="left" wrapText="1"/>
    </xf>
    <xf numFmtId="166" fontId="3" fillId="33" borderId="11" xfId="0" applyNumberFormat="1" applyFont="1" applyFill="1" applyBorder="1" applyAlignment="1">
      <alignment horizontal="center"/>
    </xf>
    <xf numFmtId="0" fontId="6" fillId="0" borderId="0" xfId="0" applyFont="1" applyAlignment="1">
      <alignment/>
    </xf>
    <xf numFmtId="0" fontId="23" fillId="0" borderId="0" xfId="0" applyFont="1" applyAlignment="1">
      <alignment horizontal="justify"/>
    </xf>
    <xf numFmtId="49" fontId="0" fillId="0" borderId="12" xfId="0" applyNumberFormat="1" applyFill="1" applyBorder="1" applyAlignment="1">
      <alignment horizontal="center"/>
    </xf>
    <xf numFmtId="0" fontId="9" fillId="33" borderId="10" xfId="0" applyFont="1" applyFill="1" applyBorder="1" applyAlignment="1">
      <alignment horizontal="left" wrapText="1"/>
    </xf>
    <xf numFmtId="0" fontId="9"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5" fillId="0" borderId="10" xfId="0" applyNumberFormat="1" applyFont="1" applyFill="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3" fillId="0" borderId="11" xfId="0" applyNumberFormat="1" applyFont="1" applyBorder="1" applyAlignment="1">
      <alignment horizontal="right"/>
    </xf>
    <xf numFmtId="166" fontId="17"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166" fontId="10" fillId="0" borderId="10" xfId="0" applyNumberFormat="1" applyFont="1" applyBorder="1" applyAlignment="1">
      <alignment horizontal="right"/>
    </xf>
    <xf numFmtId="2" fontId="19" fillId="0" borderId="10" xfId="0" applyNumberFormat="1" applyFont="1" applyBorder="1" applyAlignment="1">
      <alignment horizontal="right"/>
    </xf>
    <xf numFmtId="2" fontId="10" fillId="0" borderId="10" xfId="0" applyNumberFormat="1" applyFont="1" applyBorder="1" applyAlignment="1">
      <alignment horizontal="right"/>
    </xf>
    <xf numFmtId="2" fontId="9"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1" fillId="0" borderId="10" xfId="0" applyNumberFormat="1" applyFont="1" applyBorder="1" applyAlignment="1">
      <alignment horizontal="right"/>
    </xf>
    <xf numFmtId="166" fontId="9" fillId="0"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166" fontId="14"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3" fillId="0" borderId="10" xfId="0" applyNumberFormat="1" applyFont="1" applyFill="1" applyBorder="1" applyAlignment="1">
      <alignment horizontal="right"/>
    </xf>
    <xf numFmtId="166" fontId="0" fillId="0" borderId="10" xfId="0" applyNumberFormat="1" applyBorder="1" applyAlignment="1">
      <alignment horizontal="right"/>
    </xf>
    <xf numFmtId="166" fontId="9" fillId="0" borderId="10" xfId="0" applyNumberFormat="1" applyFont="1" applyFill="1" applyBorder="1" applyAlignment="1">
      <alignment horizontal="right"/>
    </xf>
    <xf numFmtId="171" fontId="9" fillId="33" borderId="10" xfId="0" applyNumberFormat="1" applyFont="1" applyFill="1" applyBorder="1" applyAlignment="1">
      <alignment horizontal="right"/>
    </xf>
    <xf numFmtId="2" fontId="4" fillId="0" borderId="10" xfId="0" applyNumberFormat="1" applyFont="1" applyBorder="1" applyAlignment="1">
      <alignment horizontal="right"/>
    </xf>
    <xf numFmtId="2" fontId="2" fillId="33" borderId="11" xfId="0" applyNumberFormat="1" applyFont="1" applyFill="1" applyBorder="1" applyAlignment="1">
      <alignment horizontal="right"/>
    </xf>
    <xf numFmtId="2" fontId="2" fillId="33" borderId="11" xfId="0" applyNumberFormat="1" applyFont="1" applyFill="1" applyBorder="1" applyAlignment="1">
      <alignment horizontal="center"/>
    </xf>
    <xf numFmtId="166" fontId="9" fillId="34" borderId="10" xfId="0" applyNumberFormat="1" applyFont="1" applyFill="1" applyBorder="1" applyAlignment="1">
      <alignment horizontal="right"/>
    </xf>
    <xf numFmtId="166" fontId="9"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5"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0" fillId="0" borderId="0" xfId="0" applyNumberFormat="1" applyFont="1" applyFill="1" applyBorder="1" applyAlignment="1">
      <alignment horizontal="center"/>
    </xf>
    <xf numFmtId="0" fontId="9" fillId="34" borderId="10" xfId="0" applyFont="1" applyFill="1" applyBorder="1" applyAlignment="1">
      <alignment horizontal="left" vertical="justify"/>
    </xf>
    <xf numFmtId="0" fontId="9" fillId="0" borderId="10" xfId="0" applyFont="1" applyBorder="1" applyAlignment="1">
      <alignment horizontal="left" vertical="justify" wrapText="1"/>
    </xf>
    <xf numFmtId="0" fontId="9" fillId="33" borderId="10" xfId="0" applyFont="1" applyFill="1" applyBorder="1" applyAlignment="1">
      <alignment horizontal="left" vertical="justify" wrapText="1"/>
    </xf>
    <xf numFmtId="0" fontId="9" fillId="0" borderId="10" xfId="0" applyFont="1" applyBorder="1" applyAlignment="1">
      <alignment horizontal="left" vertical="justify"/>
    </xf>
    <xf numFmtId="166" fontId="22" fillId="0" borderId="10" xfId="0" applyNumberFormat="1" applyFont="1" applyFill="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21" fillId="33" borderId="10" xfId="0" applyNumberFormat="1" applyFont="1" applyFill="1" applyBorder="1" applyAlignment="1">
      <alignment horizontal="right"/>
    </xf>
    <xf numFmtId="166" fontId="9" fillId="33" borderId="10" xfId="0" applyNumberFormat="1" applyFont="1" applyFill="1" applyBorder="1" applyAlignment="1">
      <alignment horizontal="right"/>
    </xf>
    <xf numFmtId="0" fontId="67" fillId="0" borderId="0" xfId="0" applyFont="1" applyAlignment="1">
      <alignment/>
    </xf>
    <xf numFmtId="166" fontId="17" fillId="0" borderId="10" xfId="0" applyNumberFormat="1" applyFont="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33" borderId="10" xfId="0" applyNumberFormat="1" applyFont="1" applyFill="1" applyBorder="1" applyAlignment="1">
      <alignment horizontal="right"/>
    </xf>
    <xf numFmtId="2" fontId="18" fillId="34" borderId="10" xfId="0" applyNumberFormat="1"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0" fontId="9" fillId="33" borderId="10" xfId="0" applyFont="1" applyFill="1" applyBorder="1" applyAlignment="1">
      <alignment wrapText="1"/>
    </xf>
    <xf numFmtId="0" fontId="9" fillId="0" borderId="10" xfId="0" applyFont="1" applyBorder="1" applyAlignment="1">
      <alignment/>
    </xf>
    <xf numFmtId="0" fontId="9" fillId="0" borderId="10" xfId="0" applyFont="1" applyBorder="1" applyAlignment="1">
      <alignment wrapText="1"/>
    </xf>
    <xf numFmtId="0" fontId="9" fillId="34" borderId="10" xfId="0" applyFont="1" applyFill="1" applyBorder="1" applyAlignment="1">
      <alignment horizontal="left" wrapText="1"/>
    </xf>
    <xf numFmtId="0" fontId="9" fillId="34" borderId="10" xfId="0" applyFont="1" applyFill="1" applyBorder="1" applyAlignment="1">
      <alignment wrapText="1"/>
    </xf>
    <xf numFmtId="0" fontId="9" fillId="0" borderId="10" xfId="0" applyFont="1" applyFill="1" applyBorder="1" applyAlignment="1">
      <alignment horizontal="left" vertical="justify"/>
    </xf>
    <xf numFmtId="166" fontId="7" fillId="34" borderId="10" xfId="0" applyNumberFormat="1" applyFont="1" applyFill="1" applyBorder="1" applyAlignment="1">
      <alignment horizontal="right"/>
    </xf>
    <xf numFmtId="166" fontId="7" fillId="0" borderId="10" xfId="0" applyNumberFormat="1" applyFont="1" applyFill="1" applyBorder="1" applyAlignment="1">
      <alignment horizontal="right"/>
    </xf>
    <xf numFmtId="4" fontId="0" fillId="0" borderId="0" xfId="0" applyNumberFormat="1" applyAlignment="1">
      <alignment/>
    </xf>
    <xf numFmtId="0" fontId="0" fillId="35" borderId="0" xfId="0" applyFill="1" applyAlignment="1">
      <alignment/>
    </xf>
    <xf numFmtId="171" fontId="24" fillId="34" borderId="10" xfId="0" applyNumberFormat="1" applyFont="1" applyFill="1" applyBorder="1" applyAlignment="1">
      <alignment horizontal="right"/>
    </xf>
    <xf numFmtId="183" fontId="0" fillId="0" borderId="10" xfId="0" applyNumberFormat="1" applyBorder="1" applyAlignment="1">
      <alignment horizontal="center" vertical="center"/>
    </xf>
    <xf numFmtId="166" fontId="14"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7" fillId="0" borderId="11" xfId="0" applyNumberFormat="1" applyFont="1" applyBorder="1" applyAlignment="1">
      <alignment horizontal="right"/>
    </xf>
    <xf numFmtId="0" fontId="9" fillId="33" borderId="10" xfId="0" applyFont="1" applyFill="1" applyBorder="1" applyAlignment="1">
      <alignment horizontal="left"/>
    </xf>
    <xf numFmtId="49" fontId="11" fillId="0" borderId="11" xfId="0" applyNumberFormat="1" applyFont="1" applyBorder="1" applyAlignment="1">
      <alignment horizontal="right"/>
    </xf>
    <xf numFmtId="49" fontId="11" fillId="0" borderId="10" xfId="0" applyNumberFormat="1" applyFont="1" applyBorder="1" applyAlignment="1">
      <alignment horizontal="right"/>
    </xf>
    <xf numFmtId="166" fontId="6"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0" fontId="9" fillId="0" borderId="10" xfId="0" applyFont="1" applyFill="1" applyBorder="1" applyAlignment="1">
      <alignment wrapText="1"/>
    </xf>
    <xf numFmtId="0" fontId="9" fillId="34" borderId="10" xfId="0" applyFont="1" applyFill="1" applyBorder="1" applyAlignment="1">
      <alignment horizontal="left"/>
    </xf>
    <xf numFmtId="0" fontId="9" fillId="0" borderId="10" xfId="0" applyNumberFormat="1" applyFont="1" applyBorder="1" applyAlignment="1">
      <alignment wrapText="1"/>
    </xf>
    <xf numFmtId="0" fontId="9" fillId="0" borderId="10" xfId="0" applyFont="1" applyBorder="1" applyAlignment="1">
      <alignment horizontal="left" wrapText="1"/>
    </xf>
    <xf numFmtId="0" fontId="9" fillId="0" borderId="10" xfId="0" applyFont="1" applyBorder="1" applyAlignment="1">
      <alignment horizontal="justify" wrapText="1"/>
    </xf>
    <xf numFmtId="0" fontId="9" fillId="0" borderId="11" xfId="0" applyFont="1" applyBorder="1" applyAlignment="1">
      <alignment horizontal="justify"/>
    </xf>
    <xf numFmtId="0" fontId="9" fillId="0" borderId="11" xfId="0" applyFont="1" applyBorder="1" applyAlignment="1">
      <alignment horizontal="justify" wrapText="1"/>
    </xf>
    <xf numFmtId="0" fontId="9" fillId="0" borderId="10" xfId="0" applyNumberFormat="1" applyFont="1" applyBorder="1" applyAlignment="1">
      <alignment horizontal="left" vertical="justify"/>
    </xf>
    <xf numFmtId="0" fontId="9" fillId="0" borderId="10" xfId="0" applyFont="1" applyBorder="1" applyAlignment="1">
      <alignment horizontal="left"/>
    </xf>
    <xf numFmtId="49" fontId="11" fillId="34" borderId="11" xfId="0" applyNumberFormat="1" applyFont="1" applyFill="1" applyBorder="1" applyAlignment="1">
      <alignment horizontal="right"/>
    </xf>
    <xf numFmtId="49" fontId="11" fillId="34" borderId="10" xfId="0" applyNumberFormat="1" applyFont="1" applyFill="1" applyBorder="1" applyAlignment="1">
      <alignment horizontal="right"/>
    </xf>
    <xf numFmtId="183" fontId="6"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4" fontId="6" fillId="0" borderId="10" xfId="0" applyNumberFormat="1" applyFont="1" applyBorder="1" applyAlignment="1">
      <alignment horizontal="right"/>
    </xf>
    <xf numFmtId="183" fontId="6" fillId="0" borderId="10" xfId="0" applyNumberFormat="1" applyFont="1" applyBorder="1" applyAlignment="1">
      <alignment horizontal="right"/>
    </xf>
    <xf numFmtId="4" fontId="8" fillId="34" borderId="10" xfId="0" applyNumberFormat="1" applyFont="1" applyFill="1" applyBorder="1" applyAlignment="1">
      <alignment horizontal="right"/>
    </xf>
    <xf numFmtId="183" fontId="8" fillId="34" borderId="10" xfId="0" applyNumberFormat="1" applyFont="1" applyFill="1" applyBorder="1" applyAlignment="1">
      <alignment horizontal="right"/>
    </xf>
    <xf numFmtId="183" fontId="6" fillId="0" borderId="10" xfId="0" applyNumberFormat="1" applyFont="1" applyFill="1" applyBorder="1" applyAlignment="1">
      <alignment horizontal="right"/>
    </xf>
    <xf numFmtId="183" fontId="8" fillId="0" borderId="10" xfId="0" applyNumberFormat="1" applyFont="1" applyBorder="1" applyAlignment="1">
      <alignment horizontal="right"/>
    </xf>
    <xf numFmtId="183" fontId="6" fillId="34" borderId="11" xfId="0" applyNumberFormat="1" applyFont="1" applyFill="1" applyBorder="1" applyAlignment="1">
      <alignment horizontal="right"/>
    </xf>
    <xf numFmtId="0" fontId="9" fillId="36" borderId="14" xfId="0" applyFont="1" applyFill="1" applyBorder="1" applyAlignment="1">
      <alignment wrapText="1"/>
    </xf>
    <xf numFmtId="0" fontId="9" fillId="36" borderId="15" xfId="0" applyFont="1" applyFill="1" applyBorder="1" applyAlignment="1">
      <alignment wrapText="1"/>
    </xf>
    <xf numFmtId="0" fontId="14" fillId="34" borderId="10" xfId="0" applyFont="1" applyFill="1" applyBorder="1" applyAlignment="1">
      <alignment horizontal="left" vertical="justify"/>
    </xf>
    <xf numFmtId="4" fontId="7" fillId="34" borderId="10" xfId="0" applyNumberFormat="1" applyFont="1" applyFill="1" applyBorder="1" applyAlignment="1">
      <alignment horizontal="right"/>
    </xf>
    <xf numFmtId="183" fontId="7" fillId="34" borderId="10" xfId="0" applyNumberFormat="1" applyFont="1" applyFill="1" applyBorder="1" applyAlignment="1">
      <alignment horizontal="right"/>
    </xf>
    <xf numFmtId="2" fontId="12" fillId="34" borderId="10" xfId="0" applyNumberFormat="1" applyFont="1" applyFill="1" applyBorder="1" applyAlignment="1">
      <alignment horizontal="right"/>
    </xf>
    <xf numFmtId="2" fontId="10" fillId="34" borderId="10" xfId="0" applyNumberFormat="1" applyFont="1" applyFill="1" applyBorder="1" applyAlignment="1">
      <alignment horizontal="right"/>
    </xf>
    <xf numFmtId="0" fontId="9" fillId="33" borderId="10" xfId="0" applyFont="1" applyFill="1" applyBorder="1" applyAlignment="1">
      <alignment horizontal="left" vertical="top" wrapText="1"/>
    </xf>
    <xf numFmtId="183" fontId="25" fillId="34" borderId="10" xfId="0" applyNumberFormat="1" applyFont="1" applyFill="1" applyBorder="1" applyAlignment="1">
      <alignment horizontal="right"/>
    </xf>
    <xf numFmtId="0" fontId="14" fillId="33" borderId="10" xfId="0" applyFont="1" applyFill="1" applyBorder="1" applyAlignment="1">
      <alignment wrapText="1"/>
    </xf>
    <xf numFmtId="49" fontId="26" fillId="33" borderId="10" xfId="0" applyNumberFormat="1" applyFont="1" applyFill="1" applyBorder="1" applyAlignment="1">
      <alignment horizontal="right"/>
    </xf>
    <xf numFmtId="49" fontId="27" fillId="34" borderId="10" xfId="0" applyNumberFormat="1" applyFont="1" applyFill="1" applyBorder="1" applyAlignment="1">
      <alignment horizontal="right"/>
    </xf>
    <xf numFmtId="49" fontId="11" fillId="33" borderId="10" xfId="0" applyNumberFormat="1" applyFont="1" applyFill="1" applyBorder="1" applyAlignment="1">
      <alignment horizontal="center"/>
    </xf>
    <xf numFmtId="49" fontId="26" fillId="34" borderId="10" xfId="0" applyNumberFormat="1" applyFont="1" applyFill="1" applyBorder="1" applyAlignment="1">
      <alignment horizontal="right"/>
    </xf>
    <xf numFmtId="49" fontId="26" fillId="0" borderId="10" xfId="0" applyNumberFormat="1" applyFont="1" applyBorder="1" applyAlignment="1">
      <alignment horizontal="right"/>
    </xf>
    <xf numFmtId="0" fontId="26" fillId="0" borderId="10" xfId="0" applyFont="1" applyBorder="1" applyAlignment="1">
      <alignment horizontal="right"/>
    </xf>
    <xf numFmtId="0" fontId="11" fillId="33" borderId="11" xfId="0" applyFont="1" applyFill="1" applyBorder="1" applyAlignment="1">
      <alignment horizontal="right"/>
    </xf>
    <xf numFmtId="0" fontId="11" fillId="0" borderId="11" xfId="0" applyFont="1" applyBorder="1" applyAlignment="1">
      <alignment horizontal="right"/>
    </xf>
    <xf numFmtId="0" fontId="11" fillId="33" borderId="11" xfId="0" applyFont="1" applyFill="1" applyBorder="1" applyAlignment="1">
      <alignment horizontal="right" wrapText="1"/>
    </xf>
    <xf numFmtId="49" fontId="28" fillId="34" borderId="10" xfId="0" applyNumberFormat="1" applyFont="1" applyFill="1" applyBorder="1" applyAlignment="1">
      <alignment horizontal="right"/>
    </xf>
    <xf numFmtId="49" fontId="11" fillId="33" borderId="16" xfId="0" applyNumberFormat="1" applyFont="1" applyFill="1" applyBorder="1" applyAlignment="1">
      <alignment horizontal="right"/>
    </xf>
    <xf numFmtId="49" fontId="26" fillId="33" borderId="16" xfId="0" applyNumberFormat="1" applyFont="1" applyFill="1" applyBorder="1" applyAlignment="1">
      <alignment horizontal="right"/>
    </xf>
    <xf numFmtId="49" fontId="11" fillId="0" borderId="11" xfId="0" applyNumberFormat="1" applyFont="1" applyFill="1" applyBorder="1" applyAlignment="1">
      <alignment horizontal="right"/>
    </xf>
    <xf numFmtId="49" fontId="26" fillId="34" borderId="11" xfId="0" applyNumberFormat="1" applyFont="1" applyFill="1" applyBorder="1" applyAlignment="1">
      <alignment horizontal="right"/>
    </xf>
    <xf numFmtId="49" fontId="26" fillId="34" borderId="16" xfId="0" applyNumberFormat="1" applyFont="1" applyFill="1" applyBorder="1" applyAlignment="1">
      <alignment horizontal="right"/>
    </xf>
    <xf numFmtId="49" fontId="11" fillId="34" borderId="16" xfId="0" applyNumberFormat="1" applyFont="1" applyFill="1" applyBorder="1" applyAlignment="1">
      <alignment horizontal="right"/>
    </xf>
    <xf numFmtId="49" fontId="27" fillId="34" borderId="11" xfId="0" applyNumberFormat="1" applyFont="1" applyFill="1" applyBorder="1" applyAlignment="1">
      <alignment horizontal="right"/>
    </xf>
    <xf numFmtId="0" fontId="11" fillId="34" borderId="11" xfId="0" applyFont="1" applyFill="1" applyBorder="1" applyAlignment="1">
      <alignment horizontal="right"/>
    </xf>
    <xf numFmtId="49" fontId="26" fillId="34" borderId="13" xfId="0" applyNumberFormat="1" applyFont="1" applyFill="1" applyBorder="1" applyAlignment="1">
      <alignment horizontal="right"/>
    </xf>
    <xf numFmtId="49" fontId="26" fillId="0" borderId="11" xfId="0" applyNumberFormat="1" applyFont="1" applyBorder="1" applyAlignment="1">
      <alignment horizontal="right"/>
    </xf>
    <xf numFmtId="0" fontId="11" fillId="33" borderId="10" xfId="0" applyFont="1" applyFill="1" applyBorder="1" applyAlignment="1">
      <alignment horizontal="right"/>
    </xf>
    <xf numFmtId="49" fontId="28" fillId="34" borderId="11" xfId="0" applyNumberFormat="1" applyFont="1" applyFill="1" applyBorder="1" applyAlignment="1">
      <alignment horizontal="right"/>
    </xf>
    <xf numFmtId="49" fontId="11" fillId="33" borderId="11" xfId="57" applyNumberFormat="1" applyFont="1" applyFill="1" applyBorder="1" applyAlignment="1">
      <alignment horizontal="right"/>
    </xf>
    <xf numFmtId="49" fontId="11" fillId="0" borderId="11" xfId="57" applyNumberFormat="1" applyFont="1" applyFill="1" applyBorder="1" applyAlignment="1">
      <alignment horizontal="center"/>
    </xf>
    <xf numFmtId="49" fontId="11" fillId="0" borderId="10" xfId="0" applyNumberFormat="1" applyFont="1" applyFill="1" applyBorder="1" applyAlignment="1">
      <alignment horizontal="center"/>
    </xf>
    <xf numFmtId="49" fontId="11" fillId="34" borderId="11" xfId="57" applyNumberFormat="1" applyFont="1" applyFill="1" applyBorder="1" applyAlignment="1">
      <alignment horizontal="center"/>
    </xf>
    <xf numFmtId="49" fontId="11" fillId="34" borderId="10" xfId="0" applyNumberFormat="1" applyFont="1" applyFill="1" applyBorder="1" applyAlignment="1">
      <alignment horizontal="center"/>
    </xf>
    <xf numFmtId="0" fontId="68" fillId="0" borderId="10" xfId="0" applyFont="1" applyBorder="1" applyAlignment="1">
      <alignment horizontal="center" wrapText="1"/>
    </xf>
    <xf numFmtId="49" fontId="11" fillId="34" borderId="11" xfId="57" applyNumberFormat="1" applyFont="1" applyFill="1" applyBorder="1" applyAlignment="1">
      <alignment horizontal="right"/>
    </xf>
    <xf numFmtId="171" fontId="9" fillId="34" borderId="10" xfId="0" applyNumberFormat="1" applyFont="1" applyFill="1" applyBorder="1" applyAlignment="1">
      <alignment horizontal="right"/>
    </xf>
    <xf numFmtId="0" fontId="11" fillId="34" borderId="10" xfId="0" applyFont="1" applyFill="1" applyBorder="1" applyAlignment="1">
      <alignment horizontal="center" wrapText="1"/>
    </xf>
    <xf numFmtId="0" fontId="11" fillId="34" borderId="11" xfId="0" applyFont="1" applyFill="1" applyBorder="1" applyAlignment="1">
      <alignment horizontal="center" wrapText="1"/>
    </xf>
    <xf numFmtId="0" fontId="27" fillId="33" borderId="11" xfId="0" applyFont="1" applyFill="1" applyBorder="1" applyAlignment="1">
      <alignment horizontal="right" wrapText="1"/>
    </xf>
    <xf numFmtId="49" fontId="27" fillId="33" borderId="16" xfId="0" applyNumberFormat="1" applyFont="1" applyFill="1" applyBorder="1" applyAlignment="1">
      <alignment horizontal="right"/>
    </xf>
    <xf numFmtId="0" fontId="14" fillId="34" borderId="10" xfId="0" applyFont="1" applyFill="1" applyBorder="1" applyAlignment="1">
      <alignment horizontal="left" wrapText="1"/>
    </xf>
    <xf numFmtId="183" fontId="23" fillId="34" borderId="10" xfId="0" applyNumberFormat="1" applyFont="1" applyFill="1" applyBorder="1" applyAlignment="1">
      <alignment horizontal="right"/>
    </xf>
    <xf numFmtId="0" fontId="24" fillId="34" borderId="10" xfId="0" applyFont="1" applyFill="1" applyBorder="1" applyAlignment="1">
      <alignment horizontal="left" vertical="justify"/>
    </xf>
    <xf numFmtId="0" fontId="11" fillId="0" borderId="10" xfId="0" applyFont="1" applyBorder="1" applyAlignment="1">
      <alignment horizontal="center"/>
    </xf>
    <xf numFmtId="0" fontId="11" fillId="33" borderId="10" xfId="0" applyFont="1" applyFill="1" applyBorder="1" applyAlignment="1">
      <alignment horizontal="center"/>
    </xf>
    <xf numFmtId="0" fontId="9" fillId="34" borderId="10" xfId="0" applyFont="1" applyFill="1" applyBorder="1" applyAlignment="1">
      <alignment horizontal="justify" wrapText="1"/>
    </xf>
    <xf numFmtId="166" fontId="6" fillId="0" borderId="10" xfId="0" applyNumberFormat="1" applyFont="1" applyBorder="1" applyAlignment="1">
      <alignment horizontal="right"/>
    </xf>
    <xf numFmtId="166" fontId="6" fillId="33" borderId="11" xfId="0" applyNumberFormat="1" applyFont="1" applyFill="1" applyBorder="1" applyAlignment="1">
      <alignment horizontal="right"/>
    </xf>
    <xf numFmtId="2" fontId="7" fillId="33" borderId="10" xfId="0" applyNumberFormat="1" applyFont="1" applyFill="1" applyBorder="1" applyAlignment="1">
      <alignment horizontal="right"/>
    </xf>
    <xf numFmtId="2" fontId="6" fillId="33" borderId="11" xfId="0" applyNumberFormat="1" applyFont="1" applyFill="1" applyBorder="1" applyAlignment="1">
      <alignment horizontal="right"/>
    </xf>
    <xf numFmtId="2" fontId="8" fillId="0" borderId="10" xfId="0" applyNumberFormat="1" applyFont="1" applyBorder="1" applyAlignment="1">
      <alignment horizontal="right"/>
    </xf>
    <xf numFmtId="2" fontId="6" fillId="0" borderId="10" xfId="0" applyNumberFormat="1" applyFont="1" applyFill="1" applyBorder="1" applyAlignment="1">
      <alignment horizontal="right"/>
    </xf>
    <xf numFmtId="166" fontId="8" fillId="0" borderId="10" xfId="0" applyNumberFormat="1" applyFont="1" applyBorder="1" applyAlignment="1">
      <alignment horizontal="right"/>
    </xf>
    <xf numFmtId="166" fontId="6" fillId="33" borderId="10" xfId="0" applyNumberFormat="1" applyFont="1" applyFill="1" applyBorder="1" applyAlignment="1">
      <alignment horizontal="right"/>
    </xf>
    <xf numFmtId="166" fontId="6" fillId="34" borderId="10" xfId="0" applyNumberFormat="1" applyFont="1" applyFill="1" applyBorder="1" applyAlignment="1">
      <alignment horizontal="right"/>
    </xf>
    <xf numFmtId="166" fontId="6" fillId="34" borderId="11" xfId="0" applyNumberFormat="1" applyFont="1" applyFill="1" applyBorder="1" applyAlignment="1">
      <alignment horizontal="right"/>
    </xf>
    <xf numFmtId="166" fontId="8" fillId="34" borderId="10" xfId="0" applyNumberFormat="1" applyFont="1" applyFill="1" applyBorder="1" applyAlignment="1">
      <alignment horizontal="right"/>
    </xf>
    <xf numFmtId="166" fontId="9" fillId="34" borderId="10" xfId="0" applyNumberFormat="1" applyFont="1" applyFill="1" applyBorder="1" applyAlignment="1">
      <alignment horizontal="right"/>
    </xf>
    <xf numFmtId="0" fontId="14" fillId="0" borderId="10" xfId="0" applyFont="1" applyBorder="1" applyAlignment="1">
      <alignment horizontal="left" vertical="justify"/>
    </xf>
    <xf numFmtId="49" fontId="29" fillId="33" borderId="10" xfId="0" applyNumberFormat="1" applyFont="1" applyFill="1" applyBorder="1" applyAlignment="1">
      <alignment horizontal="right"/>
    </xf>
    <xf numFmtId="2" fontId="12" fillId="0" borderId="10" xfId="0" applyNumberFormat="1" applyFont="1" applyBorder="1" applyAlignment="1">
      <alignment horizontal="right"/>
    </xf>
    <xf numFmtId="0" fontId="14" fillId="0" borderId="10" xfId="0" applyFont="1" applyBorder="1" applyAlignment="1">
      <alignment horizontal="left"/>
    </xf>
    <xf numFmtId="0" fontId="14" fillId="0" borderId="10" xfId="0" applyFont="1" applyBorder="1" applyAlignment="1">
      <alignment wrapText="1"/>
    </xf>
    <xf numFmtId="49" fontId="29" fillId="34" borderId="11" xfId="0" applyNumberFormat="1" applyFont="1" applyFill="1" applyBorder="1" applyAlignment="1">
      <alignment horizontal="right"/>
    </xf>
    <xf numFmtId="49" fontId="29" fillId="33" borderId="16" xfId="0" applyNumberFormat="1" applyFont="1" applyFill="1" applyBorder="1" applyAlignment="1">
      <alignment horizontal="right"/>
    </xf>
    <xf numFmtId="0" fontId="14" fillId="34" borderId="10" xfId="0" applyFont="1" applyFill="1" applyBorder="1" applyAlignment="1">
      <alignment wrapText="1"/>
    </xf>
    <xf numFmtId="49" fontId="27" fillId="0" borderId="11" xfId="0" applyNumberFormat="1" applyFont="1" applyFill="1" applyBorder="1" applyAlignment="1">
      <alignment horizontal="right"/>
    </xf>
    <xf numFmtId="49" fontId="27" fillId="0" borderId="10" xfId="0" applyNumberFormat="1" applyFont="1" applyFill="1" applyBorder="1" applyAlignment="1">
      <alignment horizontal="right"/>
    </xf>
    <xf numFmtId="166" fontId="4" fillId="33" borderId="11" xfId="0" applyNumberFormat="1" applyFont="1" applyFill="1" applyBorder="1" applyAlignment="1">
      <alignment horizontal="right"/>
    </xf>
    <xf numFmtId="0" fontId="14" fillId="33" borderId="10" xfId="0" applyFont="1" applyFill="1" applyBorder="1" applyAlignment="1">
      <alignment vertical="center" wrapText="1"/>
    </xf>
    <xf numFmtId="183" fontId="7" fillId="0" borderId="10" xfId="0" applyNumberFormat="1" applyFont="1" applyFill="1" applyBorder="1" applyAlignment="1">
      <alignment horizontal="right"/>
    </xf>
    <xf numFmtId="49" fontId="27" fillId="0" borderId="11" xfId="0" applyNumberFormat="1" applyFont="1" applyBorder="1" applyAlignment="1">
      <alignment horizontal="right"/>
    </xf>
    <xf numFmtId="49" fontId="27" fillId="0" borderId="10" xfId="0" applyNumberFormat="1" applyFont="1" applyBorder="1" applyAlignment="1">
      <alignment horizontal="right"/>
    </xf>
    <xf numFmtId="183" fontId="7" fillId="0" borderId="10" xfId="0" applyNumberFormat="1" applyFont="1" applyBorder="1" applyAlignment="1">
      <alignment horizontal="right"/>
    </xf>
    <xf numFmtId="0" fontId="14" fillId="33" borderId="10" xfId="0" applyFont="1" applyFill="1" applyBorder="1" applyAlignment="1">
      <alignment horizontal="left"/>
    </xf>
    <xf numFmtId="0" fontId="14" fillId="34" borderId="10" xfId="0" applyFont="1" applyFill="1" applyBorder="1" applyAlignment="1">
      <alignment horizontal="left"/>
    </xf>
    <xf numFmtId="0" fontId="9" fillId="0" borderId="10" xfId="0" applyFont="1" applyBorder="1" applyAlignment="1">
      <alignment vertical="justify"/>
    </xf>
    <xf numFmtId="0" fontId="14" fillId="0" borderId="10" xfId="0" applyFont="1" applyFill="1" applyBorder="1" applyAlignment="1">
      <alignment horizontal="left"/>
    </xf>
    <xf numFmtId="0" fontId="27" fillId="34" borderId="11" xfId="0" applyFont="1" applyFill="1" applyBorder="1" applyAlignment="1">
      <alignment horizontal="right"/>
    </xf>
    <xf numFmtId="166" fontId="17" fillId="34" borderId="10" xfId="0" applyNumberFormat="1" applyFont="1" applyFill="1" applyBorder="1" applyAlignment="1">
      <alignment horizontal="right"/>
    </xf>
    <xf numFmtId="0" fontId="27" fillId="34" borderId="10" xfId="0" applyNumberFormat="1" applyFont="1" applyFill="1" applyBorder="1" applyAlignment="1">
      <alignment horizontal="right"/>
    </xf>
    <xf numFmtId="166" fontId="1" fillId="34" borderId="11" xfId="0" applyNumberFormat="1" applyFont="1" applyFill="1" applyBorder="1" applyAlignment="1">
      <alignment horizontal="right"/>
    </xf>
    <xf numFmtId="0" fontId="11" fillId="34" borderId="10" xfId="0" applyNumberFormat="1" applyFont="1" applyFill="1" applyBorder="1" applyAlignment="1">
      <alignment horizontal="right"/>
    </xf>
    <xf numFmtId="166" fontId="0" fillId="34" borderId="11" xfId="0" applyNumberFormat="1" applyFont="1" applyFill="1" applyBorder="1" applyAlignment="1">
      <alignment horizontal="right"/>
    </xf>
    <xf numFmtId="1" fontId="11" fillId="34" borderId="10" xfId="0" applyNumberFormat="1" applyFont="1" applyFill="1" applyBorder="1" applyAlignment="1">
      <alignment horizontal="right"/>
    </xf>
    <xf numFmtId="166" fontId="3" fillId="34" borderId="11" xfId="0" applyNumberFormat="1" applyFont="1" applyFill="1" applyBorder="1" applyAlignment="1">
      <alignment horizontal="right"/>
    </xf>
    <xf numFmtId="166" fontId="17" fillId="34" borderId="11" xfId="0" applyNumberFormat="1" applyFont="1" applyFill="1" applyBorder="1" applyAlignment="1">
      <alignment horizontal="right"/>
    </xf>
    <xf numFmtId="0" fontId="14" fillId="0" borderId="10" xfId="0" applyFont="1" applyFill="1" applyBorder="1" applyAlignment="1">
      <alignment vertical="justify"/>
    </xf>
    <xf numFmtId="0" fontId="14" fillId="0" borderId="10" xfId="0" applyFont="1" applyFill="1" applyBorder="1" applyAlignment="1">
      <alignment horizontal="left" wrapText="1"/>
    </xf>
    <xf numFmtId="49" fontId="27" fillId="0" borderId="11" xfId="57" applyNumberFormat="1" applyFont="1" applyFill="1" applyBorder="1" applyAlignment="1">
      <alignment horizontal="right"/>
    </xf>
    <xf numFmtId="2" fontId="9" fillId="34" borderId="10" xfId="0" applyNumberFormat="1" applyFont="1" applyFill="1" applyBorder="1" applyAlignment="1">
      <alignment horizontal="right"/>
    </xf>
    <xf numFmtId="183" fontId="69" fillId="34" borderId="10" xfId="0" applyNumberFormat="1" applyFont="1" applyFill="1" applyBorder="1" applyAlignment="1">
      <alignment horizontal="right"/>
    </xf>
    <xf numFmtId="49" fontId="70" fillId="0" borderId="10" xfId="0" applyNumberFormat="1" applyFont="1" applyFill="1" applyBorder="1" applyAlignment="1">
      <alignment horizontal="right"/>
    </xf>
    <xf numFmtId="166" fontId="71" fillId="0" borderId="10" xfId="0" applyNumberFormat="1" applyFont="1" applyFill="1" applyBorder="1" applyAlignment="1">
      <alignment horizontal="right"/>
    </xf>
    <xf numFmtId="166" fontId="72" fillId="0" borderId="10" xfId="0" applyNumberFormat="1" applyFont="1" applyFill="1" applyBorder="1" applyAlignment="1">
      <alignment horizontal="right"/>
    </xf>
    <xf numFmtId="183" fontId="73" fillId="0" borderId="10" xfId="0" applyNumberFormat="1" applyFont="1" applyFill="1" applyBorder="1" applyAlignment="1">
      <alignment horizontal="right"/>
    </xf>
    <xf numFmtId="0" fontId="6" fillId="34" borderId="0" xfId="0" applyFont="1" applyFill="1" applyAlignment="1">
      <alignment horizontal="right"/>
    </xf>
    <xf numFmtId="0" fontId="0" fillId="34" borderId="0" xfId="0" applyFill="1" applyAlignment="1">
      <alignment horizontal="right"/>
    </xf>
    <xf numFmtId="49" fontId="6" fillId="34" borderId="0" xfId="0" applyNumberFormat="1" applyFont="1" applyFill="1" applyAlignment="1">
      <alignment horizontal="right"/>
    </xf>
    <xf numFmtId="0" fontId="6" fillId="34" borderId="0" xfId="0" applyFont="1" applyFill="1" applyAlignment="1">
      <alignment horizontal="center" vertical="justify"/>
    </xf>
    <xf numFmtId="0" fontId="5" fillId="0" borderId="0" xfId="0" applyFont="1" applyAlignment="1">
      <alignment horizontal="center" vertical="justify"/>
    </xf>
    <xf numFmtId="0" fontId="5" fillId="0" borderId="17" xfId="0" applyFont="1" applyBorder="1" applyAlignment="1">
      <alignment horizontal="center" vertical="justify"/>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13" xfId="0" applyNumberFormat="1" applyBorder="1" applyAlignment="1">
      <alignment horizontal="center" vertical="center"/>
    </xf>
    <xf numFmtId="0" fontId="0" fillId="0" borderId="0" xfId="0" applyAlignment="1">
      <alignment horizontal="center"/>
    </xf>
    <xf numFmtId="49" fontId="1" fillId="0" borderId="18" xfId="0" applyNumberFormat="1" applyFont="1" applyBorder="1" applyAlignment="1">
      <alignment horizontal="center" vertical="justify"/>
    </xf>
    <xf numFmtId="49" fontId="1" fillId="0" borderId="19" xfId="0" applyNumberFormat="1" applyFont="1" applyBorder="1" applyAlignment="1">
      <alignment horizontal="center" vertical="justify"/>
    </xf>
    <xf numFmtId="49" fontId="1" fillId="0" borderId="13" xfId="0" applyNumberFormat="1" applyFont="1" applyBorder="1" applyAlignment="1">
      <alignment horizontal="center" vertical="justify"/>
    </xf>
    <xf numFmtId="49" fontId="0" fillId="0" borderId="18" xfId="0" applyNumberFormat="1" applyBorder="1" applyAlignment="1">
      <alignment horizontal="center" vertical="justify"/>
    </xf>
    <xf numFmtId="49" fontId="0" fillId="0" borderId="13" xfId="0" applyNumberForma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6"/>
  <sheetViews>
    <sheetView tabSelected="1" view="pageBreakPreview" zoomScaleNormal="85" zoomScaleSheetLayoutView="100" zoomScalePageLayoutView="0" workbookViewId="0" topLeftCell="A27">
      <selection activeCell="I12" sqref="I12:I13"/>
    </sheetView>
  </sheetViews>
  <sheetFormatPr defaultColWidth="9.00390625" defaultRowHeight="12.75"/>
  <cols>
    <col min="1" max="1" width="44.125" style="0" customWidth="1"/>
    <col min="2" max="3" width="4.00390625" style="1" customWidth="1"/>
    <col min="4" max="4" width="4.125" style="1" customWidth="1"/>
    <col min="5" max="5" width="8.625" style="1" customWidth="1"/>
    <col min="6" max="6" width="4.25390625" style="1" customWidth="1"/>
    <col min="7" max="8" width="12.875" style="1" hidden="1" customWidth="1"/>
    <col min="9" max="9" width="12.625" style="1" customWidth="1"/>
    <col min="10" max="10" width="12.375" style="1" customWidth="1"/>
    <col min="11" max="11" width="8.00390625" style="1" customWidth="1"/>
    <col min="12" max="13" width="9.125" style="0" hidden="1" customWidth="1"/>
    <col min="14" max="14" width="10.125" style="0" bestFit="1" customWidth="1"/>
  </cols>
  <sheetData>
    <row r="1" spans="1:11" ht="21" customHeight="1">
      <c r="A1" s="88"/>
      <c r="B1" s="89"/>
      <c r="C1" s="210" t="s">
        <v>295</v>
      </c>
      <c r="D1" s="210"/>
      <c r="E1" s="210"/>
      <c r="F1" s="210"/>
      <c r="G1" s="210"/>
      <c r="H1" s="210"/>
      <c r="I1" s="210"/>
      <c r="J1" s="210"/>
      <c r="K1" s="210"/>
    </row>
    <row r="2" spans="1:11" ht="17.25" customHeight="1">
      <c r="A2" s="210" t="s">
        <v>296</v>
      </c>
      <c r="B2" s="211"/>
      <c r="C2" s="211"/>
      <c r="D2" s="211"/>
      <c r="E2" s="211"/>
      <c r="F2" s="211"/>
      <c r="G2" s="211"/>
      <c r="H2" s="211"/>
      <c r="I2" s="211"/>
      <c r="J2" s="211"/>
      <c r="K2" s="211"/>
    </row>
    <row r="3" spans="1:11" ht="12.75" customHeight="1">
      <c r="A3" s="212" t="s">
        <v>298</v>
      </c>
      <c r="B3" s="211"/>
      <c r="C3" s="211"/>
      <c r="D3" s="211"/>
      <c r="E3" s="211"/>
      <c r="F3" s="211"/>
      <c r="G3" s="211"/>
      <c r="H3" s="211"/>
      <c r="I3" s="211"/>
      <c r="J3" s="211"/>
      <c r="K3" s="211"/>
    </row>
    <row r="4" spans="1:11" ht="12.75" customHeight="1">
      <c r="A4" s="88"/>
      <c r="B4" s="213" t="s">
        <v>303</v>
      </c>
      <c r="C4" s="213"/>
      <c r="D4" s="213"/>
      <c r="E4" s="213"/>
      <c r="F4" s="213"/>
      <c r="G4" s="213"/>
      <c r="H4" s="213"/>
      <c r="I4" s="213"/>
      <c r="J4" s="213"/>
      <c r="K4" s="213"/>
    </row>
    <row r="5" spans="1:11" ht="17.25" customHeight="1">
      <c r="A5" s="88"/>
      <c r="B5" s="213"/>
      <c r="C5" s="213"/>
      <c r="D5" s="213"/>
      <c r="E5" s="213"/>
      <c r="F5" s="213"/>
      <c r="G5" s="213"/>
      <c r="H5" s="213"/>
      <c r="I5" s="213"/>
      <c r="J5" s="213"/>
      <c r="K5" s="213"/>
    </row>
    <row r="6" spans="1:11" ht="12.75" customHeight="1" hidden="1">
      <c r="A6" s="88"/>
      <c r="B6" s="213"/>
      <c r="C6" s="213"/>
      <c r="D6" s="213"/>
      <c r="E6" s="213"/>
      <c r="F6" s="213"/>
      <c r="G6" s="213"/>
      <c r="H6" s="213"/>
      <c r="I6" s="213"/>
      <c r="J6" s="213"/>
      <c r="K6" s="213"/>
    </row>
    <row r="7" spans="1:11" ht="14.25" customHeight="1" hidden="1">
      <c r="A7" s="88"/>
      <c r="B7" s="213"/>
      <c r="C7" s="213"/>
      <c r="D7" s="213"/>
      <c r="E7" s="213"/>
      <c r="F7" s="213"/>
      <c r="G7" s="213"/>
      <c r="H7" s="213"/>
      <c r="I7" s="213"/>
      <c r="J7" s="213"/>
      <c r="K7" s="213"/>
    </row>
    <row r="8" spans="1:11" ht="12.75" hidden="1">
      <c r="A8" s="88"/>
      <c r="B8" s="89"/>
      <c r="C8" s="89"/>
      <c r="D8" s="89"/>
      <c r="E8" s="89"/>
      <c r="F8" s="89"/>
      <c r="G8" s="89"/>
      <c r="H8" s="89"/>
      <c r="I8" s="89"/>
      <c r="J8" s="89"/>
      <c r="K8" s="89"/>
    </row>
    <row r="9" spans="1:13" ht="12.75" customHeight="1">
      <c r="A9" s="214" t="s">
        <v>297</v>
      </c>
      <c r="B9" s="214"/>
      <c r="C9" s="214"/>
      <c r="D9" s="214"/>
      <c r="E9" s="214"/>
      <c r="F9" s="214"/>
      <c r="G9" s="214"/>
      <c r="H9" s="214"/>
      <c r="I9" s="214"/>
      <c r="J9" s="214"/>
      <c r="K9" s="214"/>
      <c r="L9" s="214"/>
      <c r="M9" s="214"/>
    </row>
    <row r="10" spans="1:13" ht="12.75" customHeight="1">
      <c r="A10" s="214"/>
      <c r="B10" s="214"/>
      <c r="C10" s="214"/>
      <c r="D10" s="214"/>
      <c r="E10" s="214"/>
      <c r="F10" s="214"/>
      <c r="G10" s="214"/>
      <c r="H10" s="214"/>
      <c r="I10" s="214"/>
      <c r="J10" s="214"/>
      <c r="K10" s="214"/>
      <c r="L10" s="214"/>
      <c r="M10" s="214"/>
    </row>
    <row r="11" spans="1:13" ht="24.75" customHeight="1">
      <c r="A11" s="215"/>
      <c r="B11" s="215"/>
      <c r="C11" s="215"/>
      <c r="D11" s="215"/>
      <c r="E11" s="215"/>
      <c r="F11" s="215"/>
      <c r="G11" s="215"/>
      <c r="H11" s="215"/>
      <c r="I11" s="215"/>
      <c r="J11" s="215"/>
      <c r="K11" s="215"/>
      <c r="L11" s="215"/>
      <c r="M11" s="215"/>
    </row>
    <row r="12" spans="1:11" ht="37.5" customHeight="1">
      <c r="A12" s="216" t="s">
        <v>187</v>
      </c>
      <c r="B12" s="219" t="s">
        <v>0</v>
      </c>
      <c r="C12" s="219" t="s">
        <v>1</v>
      </c>
      <c r="D12" s="219" t="s">
        <v>2</v>
      </c>
      <c r="E12" s="219" t="s">
        <v>3</v>
      </c>
      <c r="F12" s="219" t="s">
        <v>4</v>
      </c>
      <c r="G12" s="223" t="s">
        <v>96</v>
      </c>
      <c r="H12" s="223" t="s">
        <v>97</v>
      </c>
      <c r="I12" s="226" t="s">
        <v>292</v>
      </c>
      <c r="J12" s="226" t="s">
        <v>294</v>
      </c>
      <c r="K12" s="226" t="s">
        <v>293</v>
      </c>
    </row>
    <row r="13" spans="1:11" ht="39.75" customHeight="1">
      <c r="A13" s="217"/>
      <c r="B13" s="220"/>
      <c r="C13" s="220"/>
      <c r="D13" s="220"/>
      <c r="E13" s="220"/>
      <c r="F13" s="220"/>
      <c r="G13" s="224"/>
      <c r="H13" s="225"/>
      <c r="I13" s="227"/>
      <c r="J13" s="227"/>
      <c r="K13" s="227"/>
    </row>
    <row r="14" spans="1:11" ht="4.5" customHeight="1" hidden="1">
      <c r="A14" s="218"/>
      <c r="B14" s="221"/>
      <c r="C14" s="221"/>
      <c r="D14" s="221"/>
      <c r="E14" s="221"/>
      <c r="F14" s="221"/>
      <c r="G14" s="9"/>
      <c r="H14" s="9"/>
      <c r="I14" s="9"/>
      <c r="J14" s="9"/>
      <c r="K14" s="80"/>
    </row>
    <row r="15" spans="1:11" ht="27.75" customHeight="1">
      <c r="A15" s="112" t="s">
        <v>92</v>
      </c>
      <c r="B15" s="136" t="s">
        <v>46</v>
      </c>
      <c r="C15" s="121" t="s">
        <v>14</v>
      </c>
      <c r="D15" s="121" t="s">
        <v>14</v>
      </c>
      <c r="E15" s="121" t="s">
        <v>27</v>
      </c>
      <c r="F15" s="121" t="s">
        <v>5</v>
      </c>
      <c r="G15" s="47" t="e">
        <f>G16+G60+#REF!+G92+G65+#REF!+#REF!+#REF!</f>
        <v>#REF!</v>
      </c>
      <c r="H15" s="47" t="e">
        <f>H16+H60+H65+#REF!+#REF!+#REF!+H92</f>
        <v>#REF!</v>
      </c>
      <c r="I15" s="114">
        <f>I16+I60+I65+I92+I88+I84+I113+I80+I117</f>
        <v>19903.260000000002</v>
      </c>
      <c r="J15" s="114">
        <f>J16+J60+J65+J92+J88+J84+J113+J80+J117</f>
        <v>14989.600000000002</v>
      </c>
      <c r="K15" s="114">
        <f>J15/I15*100</f>
        <v>75.31228552508485</v>
      </c>
    </row>
    <row r="16" spans="1:11" ht="18.75" customHeight="1">
      <c r="A16" s="189" t="s">
        <v>15</v>
      </c>
      <c r="B16" s="136" t="s">
        <v>46</v>
      </c>
      <c r="C16" s="121" t="s">
        <v>6</v>
      </c>
      <c r="D16" s="121" t="s">
        <v>14</v>
      </c>
      <c r="E16" s="121" t="s">
        <v>27</v>
      </c>
      <c r="F16" s="121" t="s">
        <v>5</v>
      </c>
      <c r="G16" s="10" t="e">
        <f>G17+G24+G33+G37</f>
        <v>#REF!</v>
      </c>
      <c r="H16" s="10" t="e">
        <f>H17+H24+H33+H37</f>
        <v>#REF!</v>
      </c>
      <c r="I16" s="114">
        <f>I17+I24+I33+I37</f>
        <v>10913.76</v>
      </c>
      <c r="J16" s="114">
        <f>J17+J24+J33+J37</f>
        <v>8199.400000000001</v>
      </c>
      <c r="K16" s="114">
        <f aca="true" t="shared" si="0" ref="K16:K73">J16/I16*100</f>
        <v>75.12901144976618</v>
      </c>
    </row>
    <row r="17" spans="1:11" ht="69.75" customHeight="1">
      <c r="A17" s="183" t="s">
        <v>53</v>
      </c>
      <c r="B17" s="192">
        <v>503</v>
      </c>
      <c r="C17" s="121" t="s">
        <v>6</v>
      </c>
      <c r="D17" s="121" t="s">
        <v>22</v>
      </c>
      <c r="E17" s="121" t="s">
        <v>27</v>
      </c>
      <c r="F17" s="121" t="s">
        <v>5</v>
      </c>
      <c r="G17" s="193">
        <f>G18</f>
        <v>0</v>
      </c>
      <c r="H17" s="193">
        <f>H18</f>
        <v>607</v>
      </c>
      <c r="I17" s="114">
        <f>I18</f>
        <v>717</v>
      </c>
      <c r="J17" s="114">
        <f>J18</f>
        <v>563.1</v>
      </c>
      <c r="K17" s="114">
        <f t="shared" si="0"/>
        <v>78.53556485355648</v>
      </c>
    </row>
    <row r="18" spans="1:11" ht="62.25" customHeight="1">
      <c r="A18" s="69" t="s">
        <v>54</v>
      </c>
      <c r="B18" s="126">
        <v>503</v>
      </c>
      <c r="C18" s="65" t="s">
        <v>6</v>
      </c>
      <c r="D18" s="65" t="s">
        <v>22</v>
      </c>
      <c r="E18" s="65" t="s">
        <v>166</v>
      </c>
      <c r="F18" s="65" t="s">
        <v>5</v>
      </c>
      <c r="G18" s="11"/>
      <c r="H18" s="11">
        <f>H19</f>
        <v>607</v>
      </c>
      <c r="I18" s="101">
        <f>I19</f>
        <v>717</v>
      </c>
      <c r="J18" s="101">
        <f>J19</f>
        <v>563.1</v>
      </c>
      <c r="K18" s="101">
        <f t="shared" si="0"/>
        <v>78.53556485355648</v>
      </c>
    </row>
    <row r="19" spans="1:11" ht="21" customHeight="1">
      <c r="A19" s="69" t="s">
        <v>16</v>
      </c>
      <c r="B19" s="126">
        <v>503</v>
      </c>
      <c r="C19" s="65" t="s">
        <v>6</v>
      </c>
      <c r="D19" s="65" t="s">
        <v>22</v>
      </c>
      <c r="E19" s="65" t="s">
        <v>60</v>
      </c>
      <c r="F19" s="65" t="s">
        <v>5</v>
      </c>
      <c r="G19" s="11"/>
      <c r="H19" s="11">
        <f>H21</f>
        <v>607</v>
      </c>
      <c r="I19" s="101">
        <f>SUM(I20:I23)</f>
        <v>717</v>
      </c>
      <c r="J19" s="101">
        <f>SUM(J20:J23)</f>
        <v>563.1</v>
      </c>
      <c r="K19" s="101">
        <f t="shared" si="0"/>
        <v>78.53556485355648</v>
      </c>
    </row>
    <row r="20" spans="1:11" ht="43.5" customHeight="1">
      <c r="A20" s="71" t="s">
        <v>197</v>
      </c>
      <c r="B20" s="126">
        <v>503</v>
      </c>
      <c r="C20" s="65" t="s">
        <v>6</v>
      </c>
      <c r="D20" s="65" t="s">
        <v>22</v>
      </c>
      <c r="E20" s="65" t="s">
        <v>60</v>
      </c>
      <c r="F20" s="65" t="s">
        <v>111</v>
      </c>
      <c r="G20" s="11"/>
      <c r="H20" s="11"/>
      <c r="I20" s="101">
        <v>516</v>
      </c>
      <c r="J20" s="160">
        <v>440.5</v>
      </c>
      <c r="K20" s="101">
        <f t="shared" si="0"/>
        <v>85.36821705426357</v>
      </c>
    </row>
    <row r="21" spans="1:11" ht="44.25" customHeight="1">
      <c r="A21" s="190" t="s">
        <v>235</v>
      </c>
      <c r="B21" s="126">
        <v>503</v>
      </c>
      <c r="C21" s="65" t="s">
        <v>6</v>
      </c>
      <c r="D21" s="65" t="s">
        <v>22</v>
      </c>
      <c r="E21" s="65" t="s">
        <v>60</v>
      </c>
      <c r="F21" s="65" t="s">
        <v>113</v>
      </c>
      <c r="G21" s="12"/>
      <c r="H21" s="12">
        <v>607</v>
      </c>
      <c r="I21" s="101">
        <v>157.3</v>
      </c>
      <c r="J21" s="87">
        <v>78.9</v>
      </c>
      <c r="K21" s="101">
        <f t="shared" si="0"/>
        <v>50.158931977113795</v>
      </c>
    </row>
    <row r="22" spans="1:11" ht="44.25" customHeight="1">
      <c r="A22" s="54" t="s">
        <v>199</v>
      </c>
      <c r="B22" s="127">
        <v>503</v>
      </c>
      <c r="C22" s="86" t="s">
        <v>6</v>
      </c>
      <c r="D22" s="86" t="s">
        <v>22</v>
      </c>
      <c r="E22" s="86" t="s">
        <v>60</v>
      </c>
      <c r="F22" s="86" t="s">
        <v>158</v>
      </c>
      <c r="G22" s="12"/>
      <c r="H22" s="12"/>
      <c r="I22" s="101">
        <v>43.6</v>
      </c>
      <c r="J22" s="87">
        <v>43.6</v>
      </c>
      <c r="K22" s="101">
        <f t="shared" si="0"/>
        <v>100</v>
      </c>
    </row>
    <row r="23" spans="1:11" ht="31.5" customHeight="1">
      <c r="A23" s="71" t="s">
        <v>119</v>
      </c>
      <c r="B23" s="126">
        <v>503</v>
      </c>
      <c r="C23" s="65" t="s">
        <v>6</v>
      </c>
      <c r="D23" s="65" t="s">
        <v>22</v>
      </c>
      <c r="E23" s="65" t="s">
        <v>60</v>
      </c>
      <c r="F23" s="65" t="s">
        <v>118</v>
      </c>
      <c r="G23" s="12"/>
      <c r="H23" s="12"/>
      <c r="I23" s="101">
        <v>0.1</v>
      </c>
      <c r="J23" s="87">
        <v>0.1</v>
      </c>
      <c r="K23" s="101">
        <f t="shared" si="0"/>
        <v>100</v>
      </c>
    </row>
    <row r="24" spans="1:11" ht="71.25" customHeight="1">
      <c r="A24" s="179" t="s">
        <v>55</v>
      </c>
      <c r="B24" s="192">
        <v>503</v>
      </c>
      <c r="C24" s="121" t="s">
        <v>6</v>
      </c>
      <c r="D24" s="121" t="s">
        <v>13</v>
      </c>
      <c r="E24" s="121" t="s">
        <v>27</v>
      </c>
      <c r="F24" s="121" t="s">
        <v>5</v>
      </c>
      <c r="G24" s="48" t="e">
        <f>G25+G31+#REF!+#REF!+#REF!</f>
        <v>#REF!</v>
      </c>
      <c r="H24" s="48" t="e">
        <f>H25+H31+#REF!+#REF!+#REF!</f>
        <v>#REF!</v>
      </c>
      <c r="I24" s="114">
        <f>I25</f>
        <v>8869</v>
      </c>
      <c r="J24" s="114">
        <f>J25</f>
        <v>6857.400000000001</v>
      </c>
      <c r="K24" s="114">
        <f t="shared" si="0"/>
        <v>77.31875070470178</v>
      </c>
    </row>
    <row r="25" spans="1:11" ht="60.75" customHeight="1">
      <c r="A25" s="69" t="s">
        <v>54</v>
      </c>
      <c r="B25" s="126">
        <v>503</v>
      </c>
      <c r="C25" s="65" t="s">
        <v>6</v>
      </c>
      <c r="D25" s="65" t="s">
        <v>13</v>
      </c>
      <c r="E25" s="65" t="s">
        <v>59</v>
      </c>
      <c r="F25" s="65" t="s">
        <v>5</v>
      </c>
      <c r="G25" s="13"/>
      <c r="H25" s="13" t="e">
        <f>H26</f>
        <v>#REF!</v>
      </c>
      <c r="I25" s="101">
        <f>I26+I31</f>
        <v>8869</v>
      </c>
      <c r="J25" s="101">
        <f>J26+J31</f>
        <v>6857.400000000001</v>
      </c>
      <c r="K25" s="101">
        <f t="shared" si="0"/>
        <v>77.31875070470178</v>
      </c>
    </row>
    <row r="26" spans="1:11" ht="18" customHeight="1">
      <c r="A26" s="69" t="s">
        <v>16</v>
      </c>
      <c r="B26" s="126">
        <v>503</v>
      </c>
      <c r="C26" s="65" t="s">
        <v>6</v>
      </c>
      <c r="D26" s="65" t="s">
        <v>13</v>
      </c>
      <c r="E26" s="65" t="s">
        <v>60</v>
      </c>
      <c r="F26" s="65" t="s">
        <v>5</v>
      </c>
      <c r="G26" s="13"/>
      <c r="H26" s="13" t="e">
        <f>#REF!</f>
        <v>#REF!</v>
      </c>
      <c r="I26" s="101">
        <f>I27+I28+I29+I30</f>
        <v>8104.8</v>
      </c>
      <c r="J26" s="101">
        <f>J27+J28+J29+J30</f>
        <v>6290.8</v>
      </c>
      <c r="K26" s="101">
        <f t="shared" si="0"/>
        <v>77.61820155956963</v>
      </c>
    </row>
    <row r="27" spans="1:11" ht="43.5" customHeight="1">
      <c r="A27" s="71" t="s">
        <v>197</v>
      </c>
      <c r="B27" s="126">
        <v>503</v>
      </c>
      <c r="C27" s="65" t="s">
        <v>6</v>
      </c>
      <c r="D27" s="65" t="s">
        <v>13</v>
      </c>
      <c r="E27" s="65" t="s">
        <v>60</v>
      </c>
      <c r="F27" s="65" t="s">
        <v>111</v>
      </c>
      <c r="G27" s="13"/>
      <c r="H27" s="13"/>
      <c r="I27" s="101">
        <v>5623.8</v>
      </c>
      <c r="J27" s="160">
        <v>4789.9</v>
      </c>
      <c r="K27" s="101">
        <f t="shared" si="0"/>
        <v>85.17194779330701</v>
      </c>
    </row>
    <row r="28" spans="1:11" ht="44.25" customHeight="1">
      <c r="A28" s="54" t="s">
        <v>254</v>
      </c>
      <c r="B28" s="126">
        <v>503</v>
      </c>
      <c r="C28" s="65" t="s">
        <v>6</v>
      </c>
      <c r="D28" s="65" t="s">
        <v>13</v>
      </c>
      <c r="E28" s="65" t="s">
        <v>60</v>
      </c>
      <c r="F28" s="65" t="s">
        <v>112</v>
      </c>
      <c r="G28" s="13"/>
      <c r="H28" s="13"/>
      <c r="I28" s="101">
        <v>1</v>
      </c>
      <c r="J28" s="160">
        <v>0.6</v>
      </c>
      <c r="K28" s="101">
        <f t="shared" si="0"/>
        <v>60</v>
      </c>
    </row>
    <row r="29" spans="1:11" ht="42.75" customHeight="1">
      <c r="A29" s="54" t="s">
        <v>198</v>
      </c>
      <c r="B29" s="126">
        <v>503</v>
      </c>
      <c r="C29" s="65" t="s">
        <v>6</v>
      </c>
      <c r="D29" s="65" t="s">
        <v>13</v>
      </c>
      <c r="E29" s="65" t="s">
        <v>60</v>
      </c>
      <c r="F29" s="65" t="s">
        <v>113</v>
      </c>
      <c r="G29" s="13"/>
      <c r="H29" s="13"/>
      <c r="I29" s="101">
        <v>2421.7</v>
      </c>
      <c r="J29" s="160">
        <v>1480.2</v>
      </c>
      <c r="K29" s="101">
        <f t="shared" si="0"/>
        <v>61.12235206672999</v>
      </c>
    </row>
    <row r="30" spans="1:17" ht="31.5" customHeight="1">
      <c r="A30" s="71" t="s">
        <v>119</v>
      </c>
      <c r="B30" s="126">
        <v>503</v>
      </c>
      <c r="C30" s="65" t="s">
        <v>6</v>
      </c>
      <c r="D30" s="65" t="s">
        <v>13</v>
      </c>
      <c r="E30" s="65" t="s">
        <v>60</v>
      </c>
      <c r="F30" s="65" t="s">
        <v>118</v>
      </c>
      <c r="G30" s="14"/>
      <c r="H30" s="14"/>
      <c r="I30" s="101">
        <v>58.3</v>
      </c>
      <c r="J30" s="167">
        <v>20.1</v>
      </c>
      <c r="K30" s="101">
        <f t="shared" si="0"/>
        <v>34.476843910806174</v>
      </c>
      <c r="L30" s="50"/>
      <c r="M30" s="50"/>
      <c r="N30" s="50"/>
      <c r="O30" s="50"/>
      <c r="P30" s="50"/>
      <c r="Q30" s="50"/>
    </row>
    <row r="31" spans="1:11" ht="44.25" customHeight="1">
      <c r="A31" s="69" t="s">
        <v>56</v>
      </c>
      <c r="B31" s="126">
        <v>503</v>
      </c>
      <c r="C31" s="65" t="s">
        <v>6</v>
      </c>
      <c r="D31" s="65" t="s">
        <v>13</v>
      </c>
      <c r="E31" s="65" t="s">
        <v>167</v>
      </c>
      <c r="F31" s="65" t="s">
        <v>5</v>
      </c>
      <c r="G31" s="13"/>
      <c r="H31" s="13" t="e">
        <f>#REF!</f>
        <v>#REF!</v>
      </c>
      <c r="I31" s="101">
        <f>I32</f>
        <v>764.2</v>
      </c>
      <c r="J31" s="101">
        <f>J32</f>
        <v>566.6</v>
      </c>
      <c r="K31" s="101">
        <f t="shared" si="0"/>
        <v>74.1428945302277</v>
      </c>
    </row>
    <row r="32" spans="1:11" ht="40.5" customHeight="1">
      <c r="A32" s="71" t="s">
        <v>197</v>
      </c>
      <c r="B32" s="126">
        <v>503</v>
      </c>
      <c r="C32" s="65" t="s">
        <v>6</v>
      </c>
      <c r="D32" s="65" t="s">
        <v>13</v>
      </c>
      <c r="E32" s="65" t="s">
        <v>167</v>
      </c>
      <c r="F32" s="65" t="s">
        <v>111</v>
      </c>
      <c r="G32" s="13"/>
      <c r="H32" s="13"/>
      <c r="I32" s="101">
        <v>764.2</v>
      </c>
      <c r="J32" s="160">
        <v>566.6</v>
      </c>
      <c r="K32" s="101">
        <f t="shared" si="0"/>
        <v>74.1428945302277</v>
      </c>
    </row>
    <row r="33" spans="1:11" ht="15" customHeight="1">
      <c r="A33" s="112" t="s">
        <v>26</v>
      </c>
      <c r="B33" s="136" t="s">
        <v>46</v>
      </c>
      <c r="C33" s="121" t="s">
        <v>6</v>
      </c>
      <c r="D33" s="194">
        <v>11</v>
      </c>
      <c r="E33" s="121" t="s">
        <v>27</v>
      </c>
      <c r="F33" s="121" t="s">
        <v>5</v>
      </c>
      <c r="G33" s="195">
        <f>G34</f>
        <v>0</v>
      </c>
      <c r="H33" s="195">
        <f>H34</f>
        <v>100</v>
      </c>
      <c r="I33" s="114">
        <f>I34</f>
        <v>50</v>
      </c>
      <c r="J33" s="114">
        <f>J34</f>
        <v>0</v>
      </c>
      <c r="K33" s="114">
        <f t="shared" si="0"/>
        <v>0</v>
      </c>
    </row>
    <row r="34" spans="1:11" ht="19.5" customHeight="1">
      <c r="A34" s="91" t="s">
        <v>26</v>
      </c>
      <c r="B34" s="99" t="s">
        <v>46</v>
      </c>
      <c r="C34" s="100" t="s">
        <v>6</v>
      </c>
      <c r="D34" s="196">
        <v>11</v>
      </c>
      <c r="E34" s="100" t="s">
        <v>29</v>
      </c>
      <c r="F34" s="100" t="s">
        <v>5</v>
      </c>
      <c r="G34" s="197"/>
      <c r="H34" s="197">
        <f aca="true" t="shared" si="1" ref="H34:J35">H35</f>
        <v>100</v>
      </c>
      <c r="I34" s="101">
        <f t="shared" si="1"/>
        <v>50</v>
      </c>
      <c r="J34" s="101">
        <f t="shared" si="1"/>
        <v>0</v>
      </c>
      <c r="K34" s="101">
        <f t="shared" si="0"/>
        <v>0</v>
      </c>
    </row>
    <row r="35" spans="1:11" ht="24" customHeight="1">
      <c r="A35" s="73" t="s">
        <v>77</v>
      </c>
      <c r="B35" s="137">
        <v>503</v>
      </c>
      <c r="C35" s="100" t="s">
        <v>6</v>
      </c>
      <c r="D35" s="196">
        <v>11</v>
      </c>
      <c r="E35" s="198" t="s">
        <v>90</v>
      </c>
      <c r="F35" s="100" t="s">
        <v>5</v>
      </c>
      <c r="G35" s="197"/>
      <c r="H35" s="197">
        <f t="shared" si="1"/>
        <v>100</v>
      </c>
      <c r="I35" s="101">
        <f t="shared" si="1"/>
        <v>50</v>
      </c>
      <c r="J35" s="101">
        <f t="shared" si="1"/>
        <v>0</v>
      </c>
      <c r="K35" s="101">
        <f t="shared" si="0"/>
        <v>0</v>
      </c>
    </row>
    <row r="36" spans="1:11" ht="23.25" customHeight="1">
      <c r="A36" s="73" t="s">
        <v>124</v>
      </c>
      <c r="B36" s="137">
        <v>503</v>
      </c>
      <c r="C36" s="100" t="s">
        <v>6</v>
      </c>
      <c r="D36" s="100" t="s">
        <v>40</v>
      </c>
      <c r="E36" s="100" t="s">
        <v>90</v>
      </c>
      <c r="F36" s="100" t="s">
        <v>116</v>
      </c>
      <c r="G36" s="199"/>
      <c r="H36" s="199">
        <v>100</v>
      </c>
      <c r="I36" s="101">
        <v>50</v>
      </c>
      <c r="J36" s="169">
        <v>0</v>
      </c>
      <c r="K36" s="101">
        <f t="shared" si="0"/>
        <v>0</v>
      </c>
    </row>
    <row r="37" spans="1:11" ht="20.25" customHeight="1">
      <c r="A37" s="179" t="s">
        <v>17</v>
      </c>
      <c r="B37" s="192">
        <v>503</v>
      </c>
      <c r="C37" s="121" t="s">
        <v>6</v>
      </c>
      <c r="D37" s="121" t="s">
        <v>100</v>
      </c>
      <c r="E37" s="121" t="s">
        <v>27</v>
      </c>
      <c r="F37" s="121" t="s">
        <v>5</v>
      </c>
      <c r="G37" s="200" t="e">
        <f>#REF!+#REF!+#REF!</f>
        <v>#REF!</v>
      </c>
      <c r="H37" s="200" t="e">
        <f>#REF!+#REF!+#REF!</f>
        <v>#REF!</v>
      </c>
      <c r="I37" s="113">
        <f>I41+I48+I40</f>
        <v>1277.7600000000002</v>
      </c>
      <c r="J37" s="113">
        <f>J41+J48+J40</f>
        <v>778.9</v>
      </c>
      <c r="K37" s="101">
        <f t="shared" si="0"/>
        <v>60.958239418983204</v>
      </c>
    </row>
    <row r="38" spans="1:11" ht="30.75" customHeight="1">
      <c r="A38" s="69" t="s">
        <v>284</v>
      </c>
      <c r="B38" s="126">
        <v>503</v>
      </c>
      <c r="C38" s="100" t="s">
        <v>6</v>
      </c>
      <c r="D38" s="100" t="s">
        <v>100</v>
      </c>
      <c r="E38" s="100" t="s">
        <v>286</v>
      </c>
      <c r="F38" s="100" t="s">
        <v>5</v>
      </c>
      <c r="G38" s="16"/>
      <c r="H38" s="16"/>
      <c r="I38" s="102">
        <f>I39</f>
        <v>70</v>
      </c>
      <c r="J38" s="101">
        <f>J39</f>
        <v>27.7</v>
      </c>
      <c r="K38" s="101">
        <f t="shared" si="0"/>
        <v>39.57142857142857</v>
      </c>
    </row>
    <row r="39" spans="1:11" ht="27.75" customHeight="1">
      <c r="A39" s="69" t="s">
        <v>285</v>
      </c>
      <c r="B39" s="126">
        <v>503</v>
      </c>
      <c r="C39" s="100" t="s">
        <v>6</v>
      </c>
      <c r="D39" s="100" t="s">
        <v>100</v>
      </c>
      <c r="E39" s="100" t="s">
        <v>283</v>
      </c>
      <c r="F39" s="100" t="s">
        <v>5</v>
      </c>
      <c r="G39" s="16"/>
      <c r="H39" s="16"/>
      <c r="I39" s="102">
        <f>I40</f>
        <v>70</v>
      </c>
      <c r="J39" s="101">
        <f>J40</f>
        <v>27.7</v>
      </c>
      <c r="K39" s="101">
        <f t="shared" si="0"/>
        <v>39.57142857142857</v>
      </c>
    </row>
    <row r="40" spans="1:11" ht="31.5" customHeight="1">
      <c r="A40" s="54" t="s">
        <v>284</v>
      </c>
      <c r="B40" s="126">
        <v>503</v>
      </c>
      <c r="C40" s="100" t="s">
        <v>6</v>
      </c>
      <c r="D40" s="100" t="s">
        <v>100</v>
      </c>
      <c r="E40" s="100" t="s">
        <v>283</v>
      </c>
      <c r="F40" s="100" t="s">
        <v>113</v>
      </c>
      <c r="G40" s="16"/>
      <c r="H40" s="16"/>
      <c r="I40" s="102">
        <v>70</v>
      </c>
      <c r="J40" s="161">
        <v>27.7</v>
      </c>
      <c r="K40" s="101">
        <f t="shared" si="0"/>
        <v>39.57142857142857</v>
      </c>
    </row>
    <row r="41" spans="1:11" ht="120.75" customHeight="1">
      <c r="A41" s="92" t="s">
        <v>214</v>
      </c>
      <c r="B41" s="126">
        <v>503</v>
      </c>
      <c r="C41" s="65" t="s">
        <v>6</v>
      </c>
      <c r="D41" s="65" t="s">
        <v>100</v>
      </c>
      <c r="E41" s="65" t="s">
        <v>195</v>
      </c>
      <c r="F41" s="65" t="s">
        <v>5</v>
      </c>
      <c r="G41" s="42"/>
      <c r="H41" s="42"/>
      <c r="I41" s="101">
        <f>I42</f>
        <v>535.6</v>
      </c>
      <c r="J41" s="101">
        <f>J42</f>
        <v>339.29999999999995</v>
      </c>
      <c r="K41" s="101">
        <f t="shared" si="0"/>
        <v>63.34951456310679</v>
      </c>
    </row>
    <row r="42" spans="1:11" ht="63" customHeight="1">
      <c r="A42" s="71" t="s">
        <v>215</v>
      </c>
      <c r="B42" s="126">
        <v>503</v>
      </c>
      <c r="C42" s="65" t="s">
        <v>6</v>
      </c>
      <c r="D42" s="65" t="s">
        <v>100</v>
      </c>
      <c r="E42" s="65" t="s">
        <v>258</v>
      </c>
      <c r="F42" s="65" t="s">
        <v>5</v>
      </c>
      <c r="G42" s="42"/>
      <c r="H42" s="42"/>
      <c r="I42" s="101">
        <f>I43+I44</f>
        <v>535.6</v>
      </c>
      <c r="J42" s="101">
        <f>J43+J44</f>
        <v>339.29999999999995</v>
      </c>
      <c r="K42" s="101">
        <f t="shared" si="0"/>
        <v>63.34951456310679</v>
      </c>
    </row>
    <row r="43" spans="1:11" ht="47.25" customHeight="1">
      <c r="A43" s="71" t="s">
        <v>197</v>
      </c>
      <c r="B43" s="126">
        <v>503</v>
      </c>
      <c r="C43" s="65" t="s">
        <v>6</v>
      </c>
      <c r="D43" s="65" t="s">
        <v>100</v>
      </c>
      <c r="E43" s="65" t="s">
        <v>258</v>
      </c>
      <c r="F43" s="65" t="s">
        <v>111</v>
      </c>
      <c r="G43" s="42"/>
      <c r="H43" s="42"/>
      <c r="I43" s="101">
        <v>462.7</v>
      </c>
      <c r="J43" s="161">
        <v>306.9</v>
      </c>
      <c r="K43" s="101">
        <f t="shared" si="0"/>
        <v>66.32807434622865</v>
      </c>
    </row>
    <row r="44" spans="1:11" ht="47.25" customHeight="1">
      <c r="A44" s="54" t="s">
        <v>198</v>
      </c>
      <c r="B44" s="126">
        <v>503</v>
      </c>
      <c r="C44" s="65" t="s">
        <v>6</v>
      </c>
      <c r="D44" s="65" t="s">
        <v>100</v>
      </c>
      <c r="E44" s="65" t="s">
        <v>258</v>
      </c>
      <c r="F44" s="65" t="s">
        <v>113</v>
      </c>
      <c r="G44" s="42"/>
      <c r="H44" s="42"/>
      <c r="I44" s="101">
        <v>72.9</v>
      </c>
      <c r="J44" s="161">
        <v>32.4</v>
      </c>
      <c r="K44" s="101">
        <f t="shared" si="0"/>
        <v>44.444444444444436</v>
      </c>
    </row>
    <row r="45" spans="1:11" ht="61.5" customHeight="1">
      <c r="A45" s="71" t="s">
        <v>300</v>
      </c>
      <c r="B45" s="126">
        <v>503</v>
      </c>
      <c r="C45" s="65" t="s">
        <v>6</v>
      </c>
      <c r="D45" s="65" t="s">
        <v>100</v>
      </c>
      <c r="E45" s="65" t="s">
        <v>180</v>
      </c>
      <c r="F45" s="65" t="s">
        <v>5</v>
      </c>
      <c r="G45" s="42"/>
      <c r="H45" s="42"/>
      <c r="I45" s="101">
        <f>I46</f>
        <v>819</v>
      </c>
      <c r="J45" s="101">
        <f>J46</f>
        <v>819</v>
      </c>
      <c r="K45" s="101">
        <f t="shared" si="0"/>
        <v>100</v>
      </c>
    </row>
    <row r="46" spans="1:11" ht="45" customHeight="1">
      <c r="A46" s="54" t="s">
        <v>125</v>
      </c>
      <c r="B46" s="126">
        <v>503</v>
      </c>
      <c r="C46" s="65" t="s">
        <v>6</v>
      </c>
      <c r="D46" s="65" t="s">
        <v>100</v>
      </c>
      <c r="E46" s="65" t="s">
        <v>234</v>
      </c>
      <c r="F46" s="65" t="s">
        <v>5</v>
      </c>
      <c r="G46" s="42"/>
      <c r="H46" s="42"/>
      <c r="I46" s="101">
        <f>I47</f>
        <v>819</v>
      </c>
      <c r="J46" s="101">
        <f>J47</f>
        <v>819</v>
      </c>
      <c r="K46" s="101">
        <f t="shared" si="0"/>
        <v>100</v>
      </c>
    </row>
    <row r="47" spans="1:11" ht="45.75" customHeight="1">
      <c r="A47" s="71" t="s">
        <v>200</v>
      </c>
      <c r="B47" s="126">
        <v>503</v>
      </c>
      <c r="C47" s="65" t="s">
        <v>6</v>
      </c>
      <c r="D47" s="65" t="s">
        <v>100</v>
      </c>
      <c r="E47" s="65" t="s">
        <v>234</v>
      </c>
      <c r="F47" s="65" t="s">
        <v>117</v>
      </c>
      <c r="G47" s="43">
        <f>25.8+240.2</f>
        <v>266</v>
      </c>
      <c r="H47" s="42"/>
      <c r="I47" s="101">
        <v>819</v>
      </c>
      <c r="J47" s="161">
        <v>819</v>
      </c>
      <c r="K47" s="101">
        <f t="shared" si="0"/>
        <v>100</v>
      </c>
    </row>
    <row r="48" spans="1:11" ht="102" customHeight="1">
      <c r="A48" s="71" t="s">
        <v>129</v>
      </c>
      <c r="B48" s="126">
        <v>503</v>
      </c>
      <c r="C48" s="65" t="s">
        <v>6</v>
      </c>
      <c r="D48" s="65" t="s">
        <v>100</v>
      </c>
      <c r="E48" s="65" t="s">
        <v>130</v>
      </c>
      <c r="F48" s="65" t="s">
        <v>5</v>
      </c>
      <c r="G48" s="43"/>
      <c r="H48" s="42"/>
      <c r="I48" s="101">
        <f>I49+I52+I55+I57</f>
        <v>672.1600000000001</v>
      </c>
      <c r="J48" s="101">
        <f>J49+J52+J55+J57</f>
        <v>411.9</v>
      </c>
      <c r="K48" s="101">
        <f t="shared" si="0"/>
        <v>61.28005236848368</v>
      </c>
    </row>
    <row r="49" spans="1:11" ht="76.5" customHeight="1">
      <c r="A49" s="51" t="s">
        <v>216</v>
      </c>
      <c r="B49" s="128">
        <v>503</v>
      </c>
      <c r="C49" s="65" t="s">
        <v>6</v>
      </c>
      <c r="D49" s="65" t="s">
        <v>100</v>
      </c>
      <c r="E49" s="100" t="s">
        <v>131</v>
      </c>
      <c r="F49" s="65" t="s">
        <v>5</v>
      </c>
      <c r="G49" s="43"/>
      <c r="H49" s="42"/>
      <c r="I49" s="101">
        <f>I50+I51</f>
        <v>428.2</v>
      </c>
      <c r="J49" s="101">
        <f>J50+J51</f>
        <v>244.39999999999998</v>
      </c>
      <c r="K49" s="101">
        <f t="shared" si="0"/>
        <v>57.076132648295186</v>
      </c>
    </row>
    <row r="50" spans="1:11" ht="42" customHeight="1">
      <c r="A50" s="71" t="s">
        <v>197</v>
      </c>
      <c r="B50" s="128">
        <v>503</v>
      </c>
      <c r="C50" s="65" t="s">
        <v>6</v>
      </c>
      <c r="D50" s="65" t="s">
        <v>100</v>
      </c>
      <c r="E50" s="100" t="s">
        <v>131</v>
      </c>
      <c r="F50" s="65" t="s">
        <v>111</v>
      </c>
      <c r="G50" s="43"/>
      <c r="H50" s="42"/>
      <c r="I50" s="101">
        <v>400.4</v>
      </c>
      <c r="J50" s="161">
        <v>226.7</v>
      </c>
      <c r="K50" s="101">
        <f t="shared" si="0"/>
        <v>56.61838161838162</v>
      </c>
    </row>
    <row r="51" spans="1:11" ht="44.25" customHeight="1">
      <c r="A51" s="54" t="s">
        <v>198</v>
      </c>
      <c r="B51" s="128">
        <v>503</v>
      </c>
      <c r="C51" s="65" t="s">
        <v>6</v>
      </c>
      <c r="D51" s="65" t="s">
        <v>100</v>
      </c>
      <c r="E51" s="100" t="s">
        <v>131</v>
      </c>
      <c r="F51" s="65" t="s">
        <v>113</v>
      </c>
      <c r="G51" s="43"/>
      <c r="H51" s="42"/>
      <c r="I51" s="101">
        <v>27.8</v>
      </c>
      <c r="J51" s="161">
        <v>17.7</v>
      </c>
      <c r="K51" s="101">
        <f t="shared" si="0"/>
        <v>63.66906474820143</v>
      </c>
    </row>
    <row r="52" spans="1:11" ht="132.75" customHeight="1">
      <c r="A52" s="8" t="s">
        <v>217</v>
      </c>
      <c r="B52" s="126">
        <v>503</v>
      </c>
      <c r="C52" s="65" t="s">
        <v>6</v>
      </c>
      <c r="D52" s="65" t="s">
        <v>100</v>
      </c>
      <c r="E52" s="65" t="s">
        <v>169</v>
      </c>
      <c r="F52" s="65" t="s">
        <v>5</v>
      </c>
      <c r="G52" s="43"/>
      <c r="H52" s="42"/>
      <c r="I52" s="101">
        <f>I53+I54</f>
        <v>149.5</v>
      </c>
      <c r="J52" s="101">
        <f>J53+J54</f>
        <v>78.8</v>
      </c>
      <c r="K52" s="101">
        <f t="shared" si="0"/>
        <v>52.709030100334445</v>
      </c>
    </row>
    <row r="53" spans="1:11" ht="46.5" customHeight="1">
      <c r="A53" s="71" t="s">
        <v>197</v>
      </c>
      <c r="B53" s="126">
        <v>503</v>
      </c>
      <c r="C53" s="65" t="s">
        <v>6</v>
      </c>
      <c r="D53" s="65" t="s">
        <v>100</v>
      </c>
      <c r="E53" s="65" t="s">
        <v>169</v>
      </c>
      <c r="F53" s="65" t="s">
        <v>111</v>
      </c>
      <c r="G53" s="43"/>
      <c r="H53" s="42"/>
      <c r="I53" s="101">
        <v>122.1</v>
      </c>
      <c r="J53" s="161">
        <v>78.8</v>
      </c>
      <c r="K53" s="101">
        <f t="shared" si="0"/>
        <v>64.53726453726453</v>
      </c>
    </row>
    <row r="54" spans="1:11" ht="45.75" customHeight="1">
      <c r="A54" s="54" t="s">
        <v>198</v>
      </c>
      <c r="B54" s="126">
        <v>503</v>
      </c>
      <c r="C54" s="65" t="s">
        <v>6</v>
      </c>
      <c r="D54" s="65" t="s">
        <v>100</v>
      </c>
      <c r="E54" s="65" t="s">
        <v>169</v>
      </c>
      <c r="F54" s="65" t="s">
        <v>113</v>
      </c>
      <c r="G54" s="43"/>
      <c r="H54" s="42"/>
      <c r="I54" s="101">
        <v>27.4</v>
      </c>
      <c r="J54" s="161">
        <v>0</v>
      </c>
      <c r="K54" s="101">
        <f t="shared" si="0"/>
        <v>0</v>
      </c>
    </row>
    <row r="55" spans="1:11" ht="120" customHeight="1">
      <c r="A55" s="52" t="s">
        <v>255</v>
      </c>
      <c r="B55" s="126">
        <v>503</v>
      </c>
      <c r="C55" s="65" t="s">
        <v>6</v>
      </c>
      <c r="D55" s="65" t="s">
        <v>100</v>
      </c>
      <c r="E55" s="157" t="s">
        <v>132</v>
      </c>
      <c r="F55" s="65" t="s">
        <v>5</v>
      </c>
      <c r="G55" s="43"/>
      <c r="H55" s="42"/>
      <c r="I55" s="101">
        <f>I56</f>
        <v>88.7</v>
      </c>
      <c r="J55" s="101">
        <f>J56</f>
        <v>88.7</v>
      </c>
      <c r="K55" s="101">
        <f t="shared" si="0"/>
        <v>100</v>
      </c>
    </row>
    <row r="56" spans="1:11" ht="48" customHeight="1">
      <c r="A56" s="71" t="s">
        <v>197</v>
      </c>
      <c r="B56" s="126">
        <v>503</v>
      </c>
      <c r="C56" s="65" t="s">
        <v>6</v>
      </c>
      <c r="D56" s="65" t="s">
        <v>100</v>
      </c>
      <c r="E56" s="157" t="s">
        <v>132</v>
      </c>
      <c r="F56" s="65" t="s">
        <v>111</v>
      </c>
      <c r="G56" s="43"/>
      <c r="H56" s="42"/>
      <c r="I56" s="101">
        <v>88.7</v>
      </c>
      <c r="J56" s="161">
        <v>88.7</v>
      </c>
      <c r="K56" s="101">
        <f t="shared" si="0"/>
        <v>100</v>
      </c>
    </row>
    <row r="57" spans="1:11" ht="135" customHeight="1">
      <c r="A57" s="117" t="s">
        <v>256</v>
      </c>
      <c r="B57" s="126">
        <v>503</v>
      </c>
      <c r="C57" s="65" t="s">
        <v>6</v>
      </c>
      <c r="D57" s="65" t="s">
        <v>100</v>
      </c>
      <c r="E57" s="158" t="s">
        <v>133</v>
      </c>
      <c r="F57" s="65" t="s">
        <v>5</v>
      </c>
      <c r="G57" s="43"/>
      <c r="H57" s="42"/>
      <c r="I57" s="102">
        <f>I58+I59</f>
        <v>5.76</v>
      </c>
      <c r="J57" s="168">
        <f>J58+J59</f>
        <v>0</v>
      </c>
      <c r="K57" s="101">
        <f t="shared" si="0"/>
        <v>0</v>
      </c>
    </row>
    <row r="58" spans="1:11" ht="48.75" customHeight="1">
      <c r="A58" s="71" t="s">
        <v>197</v>
      </c>
      <c r="B58" s="126">
        <v>503</v>
      </c>
      <c r="C58" s="65" t="s">
        <v>6</v>
      </c>
      <c r="D58" s="65" t="s">
        <v>100</v>
      </c>
      <c r="E58" s="158" t="s">
        <v>134</v>
      </c>
      <c r="F58" s="65" t="s">
        <v>111</v>
      </c>
      <c r="G58" s="43"/>
      <c r="H58" s="42"/>
      <c r="I58" s="102">
        <v>5.04</v>
      </c>
      <c r="J58" s="163">
        <v>0</v>
      </c>
      <c r="K58" s="101">
        <f t="shared" si="0"/>
        <v>0</v>
      </c>
    </row>
    <row r="59" spans="1:11" ht="44.25" customHeight="1">
      <c r="A59" s="54" t="s">
        <v>198</v>
      </c>
      <c r="B59" s="126">
        <v>503</v>
      </c>
      <c r="C59" s="65" t="s">
        <v>6</v>
      </c>
      <c r="D59" s="65" t="s">
        <v>100</v>
      </c>
      <c r="E59" s="158" t="s">
        <v>133</v>
      </c>
      <c r="F59" s="65" t="s">
        <v>113</v>
      </c>
      <c r="G59" s="43"/>
      <c r="H59" s="42"/>
      <c r="I59" s="102">
        <v>0.72</v>
      </c>
      <c r="J59" s="163">
        <v>0</v>
      </c>
      <c r="K59" s="101">
        <f t="shared" si="0"/>
        <v>0</v>
      </c>
    </row>
    <row r="60" spans="1:11" ht="33" customHeight="1">
      <c r="A60" s="176" t="s">
        <v>101</v>
      </c>
      <c r="B60" s="152">
        <v>503</v>
      </c>
      <c r="C60" s="121" t="s">
        <v>22</v>
      </c>
      <c r="D60" s="121" t="s">
        <v>14</v>
      </c>
      <c r="E60" s="121" t="s">
        <v>27</v>
      </c>
      <c r="F60" s="121" t="s">
        <v>5</v>
      </c>
      <c r="G60" s="182">
        <f>G61</f>
        <v>0</v>
      </c>
      <c r="H60" s="182">
        <f>H61</f>
        <v>26</v>
      </c>
      <c r="I60" s="114">
        <f>I61</f>
        <v>50</v>
      </c>
      <c r="J60" s="114">
        <f>J61</f>
        <v>0</v>
      </c>
      <c r="K60" s="114">
        <f t="shared" si="0"/>
        <v>0</v>
      </c>
    </row>
    <row r="61" spans="1:11" ht="49.5" customHeight="1">
      <c r="A61" s="69" t="s">
        <v>80</v>
      </c>
      <c r="B61" s="128">
        <v>503</v>
      </c>
      <c r="C61" s="65" t="s">
        <v>22</v>
      </c>
      <c r="D61" s="65" t="s">
        <v>20</v>
      </c>
      <c r="E61" s="65" t="s">
        <v>27</v>
      </c>
      <c r="F61" s="65" t="s">
        <v>5</v>
      </c>
      <c r="G61" s="83"/>
      <c r="H61" s="83">
        <f aca="true" t="shared" si="2" ref="H61:J63">H62</f>
        <v>26</v>
      </c>
      <c r="I61" s="101">
        <f t="shared" si="2"/>
        <v>50</v>
      </c>
      <c r="J61" s="101">
        <f t="shared" si="2"/>
        <v>0</v>
      </c>
      <c r="K61" s="101">
        <f t="shared" si="0"/>
        <v>0</v>
      </c>
    </row>
    <row r="62" spans="1:11" ht="48" customHeight="1">
      <c r="A62" s="69" t="s">
        <v>30</v>
      </c>
      <c r="B62" s="128">
        <v>503</v>
      </c>
      <c r="C62" s="65" t="s">
        <v>22</v>
      </c>
      <c r="D62" s="65" t="s">
        <v>20</v>
      </c>
      <c r="E62" s="65" t="s">
        <v>170</v>
      </c>
      <c r="F62" s="65" t="s">
        <v>5</v>
      </c>
      <c r="G62" s="15"/>
      <c r="H62" s="15">
        <f t="shared" si="2"/>
        <v>26</v>
      </c>
      <c r="I62" s="101">
        <f t="shared" si="2"/>
        <v>50</v>
      </c>
      <c r="J62" s="101">
        <f t="shared" si="2"/>
        <v>0</v>
      </c>
      <c r="K62" s="101">
        <f t="shared" si="0"/>
        <v>0</v>
      </c>
    </row>
    <row r="63" spans="1:11" ht="45.75" customHeight="1">
      <c r="A63" s="69" t="s">
        <v>31</v>
      </c>
      <c r="B63" s="128">
        <v>503</v>
      </c>
      <c r="C63" s="65" t="s">
        <v>22</v>
      </c>
      <c r="D63" s="65" t="s">
        <v>20</v>
      </c>
      <c r="E63" s="65" t="s">
        <v>171</v>
      </c>
      <c r="F63" s="65" t="s">
        <v>5</v>
      </c>
      <c r="G63" s="11"/>
      <c r="H63" s="11">
        <f t="shared" si="2"/>
        <v>26</v>
      </c>
      <c r="I63" s="101">
        <f t="shared" si="2"/>
        <v>50</v>
      </c>
      <c r="J63" s="101">
        <f t="shared" si="2"/>
        <v>0</v>
      </c>
      <c r="K63" s="101">
        <f t="shared" si="0"/>
        <v>0</v>
      </c>
    </row>
    <row r="64" spans="1:11" ht="44.25" customHeight="1">
      <c r="A64" s="54" t="s">
        <v>198</v>
      </c>
      <c r="B64" s="128">
        <v>503</v>
      </c>
      <c r="C64" s="65" t="s">
        <v>22</v>
      </c>
      <c r="D64" s="65" t="s">
        <v>20</v>
      </c>
      <c r="E64" s="65" t="s">
        <v>171</v>
      </c>
      <c r="F64" s="65" t="s">
        <v>113</v>
      </c>
      <c r="G64" s="11"/>
      <c r="H64" s="11">
        <v>26</v>
      </c>
      <c r="I64" s="101">
        <v>50</v>
      </c>
      <c r="J64" s="160">
        <v>0</v>
      </c>
      <c r="K64" s="101">
        <f t="shared" si="0"/>
        <v>0</v>
      </c>
    </row>
    <row r="65" spans="1:11" ht="20.25" customHeight="1">
      <c r="A65" s="119" t="s">
        <v>47</v>
      </c>
      <c r="B65" s="152">
        <v>503</v>
      </c>
      <c r="C65" s="121" t="s">
        <v>13</v>
      </c>
      <c r="D65" s="121" t="s">
        <v>14</v>
      </c>
      <c r="E65" s="121" t="s">
        <v>27</v>
      </c>
      <c r="F65" s="121" t="s">
        <v>5</v>
      </c>
      <c r="G65" s="22">
        <f>G77</f>
        <v>0</v>
      </c>
      <c r="H65" s="22" t="e">
        <f>H77</f>
        <v>#REF!</v>
      </c>
      <c r="I65" s="114">
        <f>I77+I69+I74</f>
        <v>833.7</v>
      </c>
      <c r="J65" s="114">
        <f>J77+J69+J74</f>
        <v>563.1</v>
      </c>
      <c r="K65" s="114">
        <f t="shared" si="0"/>
        <v>67.54228139618567</v>
      </c>
    </row>
    <row r="66" spans="1:11" ht="18" customHeight="1" hidden="1">
      <c r="A66" s="69" t="s">
        <v>86</v>
      </c>
      <c r="B66" s="128">
        <v>503</v>
      </c>
      <c r="C66" s="65" t="s">
        <v>13</v>
      </c>
      <c r="D66" s="65" t="s">
        <v>7</v>
      </c>
      <c r="E66" s="65" t="s">
        <v>51</v>
      </c>
      <c r="F66" s="65" t="s">
        <v>5</v>
      </c>
      <c r="G66" s="22"/>
      <c r="H66" s="22"/>
      <c r="I66" s="101">
        <f>I67</f>
        <v>0</v>
      </c>
      <c r="J66" s="162"/>
      <c r="K66" s="101" t="e">
        <f t="shared" si="0"/>
        <v>#DIV/0!</v>
      </c>
    </row>
    <row r="67" spans="1:11" ht="54" customHeight="1" hidden="1">
      <c r="A67" s="69" t="s">
        <v>85</v>
      </c>
      <c r="B67" s="128">
        <v>503</v>
      </c>
      <c r="C67" s="65" t="s">
        <v>13</v>
      </c>
      <c r="D67" s="65" t="s">
        <v>7</v>
      </c>
      <c r="E67" s="65" t="s">
        <v>98</v>
      </c>
      <c r="F67" s="65" t="s">
        <v>5</v>
      </c>
      <c r="G67" s="22"/>
      <c r="H67" s="22"/>
      <c r="I67" s="101">
        <f>I68</f>
        <v>0</v>
      </c>
      <c r="J67" s="162"/>
      <c r="K67" s="101" t="e">
        <f t="shared" si="0"/>
        <v>#DIV/0!</v>
      </c>
    </row>
    <row r="68" spans="1:11" ht="52.5" customHeight="1" hidden="1">
      <c r="A68" s="54" t="s">
        <v>99</v>
      </c>
      <c r="B68" s="128">
        <v>503</v>
      </c>
      <c r="C68" s="65" t="s">
        <v>13</v>
      </c>
      <c r="D68" s="65" t="s">
        <v>7</v>
      </c>
      <c r="E68" s="65" t="s">
        <v>98</v>
      </c>
      <c r="F68" s="65" t="s">
        <v>94</v>
      </c>
      <c r="G68" s="22"/>
      <c r="H68" s="22"/>
      <c r="I68" s="101"/>
      <c r="J68" s="162"/>
      <c r="K68" s="101" t="e">
        <f t="shared" si="0"/>
        <v>#DIV/0!</v>
      </c>
    </row>
    <row r="69" spans="1:11" ht="23.25" customHeight="1">
      <c r="A69" s="70" t="s">
        <v>135</v>
      </c>
      <c r="B69" s="128">
        <v>503</v>
      </c>
      <c r="C69" s="65" t="s">
        <v>13</v>
      </c>
      <c r="D69" s="65" t="s">
        <v>43</v>
      </c>
      <c r="E69" s="65" t="s">
        <v>27</v>
      </c>
      <c r="F69" s="65" t="s">
        <v>5</v>
      </c>
      <c r="G69" s="22"/>
      <c r="H69" s="22"/>
      <c r="I69" s="101">
        <f>I70+I72</f>
        <v>641.1</v>
      </c>
      <c r="J69" s="101">
        <f>J70+J72</f>
        <v>513.1</v>
      </c>
      <c r="K69" s="101">
        <f t="shared" si="0"/>
        <v>80.03431601934176</v>
      </c>
    </row>
    <row r="70" spans="1:11" ht="35.25" customHeight="1">
      <c r="A70" s="54" t="s">
        <v>210</v>
      </c>
      <c r="B70" s="128">
        <v>503</v>
      </c>
      <c r="C70" s="65" t="s">
        <v>13</v>
      </c>
      <c r="D70" s="65" t="s">
        <v>43</v>
      </c>
      <c r="E70" s="65" t="s">
        <v>209</v>
      </c>
      <c r="F70" s="65" t="s">
        <v>5</v>
      </c>
      <c r="G70" s="23"/>
      <c r="H70" s="23"/>
      <c r="I70" s="101">
        <f>I71</f>
        <v>600</v>
      </c>
      <c r="J70" s="101">
        <f>J71</f>
        <v>488.4</v>
      </c>
      <c r="K70" s="101">
        <f t="shared" si="0"/>
        <v>81.39999999999999</v>
      </c>
    </row>
    <row r="71" spans="1:11" ht="77.25" customHeight="1">
      <c r="A71" s="54" t="s">
        <v>206</v>
      </c>
      <c r="B71" s="128">
        <v>503</v>
      </c>
      <c r="C71" s="65" t="s">
        <v>13</v>
      </c>
      <c r="D71" s="65" t="s">
        <v>43</v>
      </c>
      <c r="E71" s="65" t="s">
        <v>209</v>
      </c>
      <c r="F71" s="65" t="s">
        <v>122</v>
      </c>
      <c r="G71" s="23"/>
      <c r="H71" s="23"/>
      <c r="I71" s="101">
        <v>600</v>
      </c>
      <c r="J71" s="167">
        <v>488.4</v>
      </c>
      <c r="K71" s="101">
        <f t="shared" si="0"/>
        <v>81.39999999999999</v>
      </c>
    </row>
    <row r="72" spans="1:11" ht="46.5" customHeight="1">
      <c r="A72" s="2" t="s">
        <v>218</v>
      </c>
      <c r="B72" s="85" t="s">
        <v>46</v>
      </c>
      <c r="C72" s="65" t="s">
        <v>13</v>
      </c>
      <c r="D72" s="65" t="s">
        <v>43</v>
      </c>
      <c r="E72" s="65" t="s">
        <v>172</v>
      </c>
      <c r="F72" s="65" t="s">
        <v>5</v>
      </c>
      <c r="G72" s="22"/>
      <c r="H72" s="22"/>
      <c r="I72" s="101">
        <f>I73</f>
        <v>41.1</v>
      </c>
      <c r="J72" s="101">
        <f>J73</f>
        <v>24.7</v>
      </c>
      <c r="K72" s="101">
        <f t="shared" si="0"/>
        <v>60.097323600973226</v>
      </c>
    </row>
    <row r="73" spans="1:11" ht="45" customHeight="1">
      <c r="A73" s="54" t="s">
        <v>198</v>
      </c>
      <c r="B73" s="85" t="s">
        <v>46</v>
      </c>
      <c r="C73" s="65" t="s">
        <v>13</v>
      </c>
      <c r="D73" s="65" t="s">
        <v>43</v>
      </c>
      <c r="E73" s="65" t="s">
        <v>172</v>
      </c>
      <c r="F73" s="65" t="s">
        <v>113</v>
      </c>
      <c r="G73" s="22"/>
      <c r="H73" s="22"/>
      <c r="I73" s="101">
        <v>41.1</v>
      </c>
      <c r="J73" s="167">
        <v>24.7</v>
      </c>
      <c r="K73" s="101">
        <f t="shared" si="0"/>
        <v>60.097323600973226</v>
      </c>
    </row>
    <row r="74" spans="1:11" ht="25.5" customHeight="1">
      <c r="A74" s="69" t="s">
        <v>190</v>
      </c>
      <c r="B74" s="126">
        <v>503</v>
      </c>
      <c r="C74" s="122" t="s">
        <v>13</v>
      </c>
      <c r="D74" s="122" t="s">
        <v>20</v>
      </c>
      <c r="E74" s="122" t="s">
        <v>27</v>
      </c>
      <c r="F74" s="65" t="s">
        <v>5</v>
      </c>
      <c r="G74" s="22"/>
      <c r="H74" s="22"/>
      <c r="I74" s="101">
        <f>I75</f>
        <v>72.6</v>
      </c>
      <c r="J74" s="101">
        <f>J75</f>
        <v>0</v>
      </c>
      <c r="K74" s="101">
        <f aca="true" t="shared" si="3" ref="K74:K147">J74/I74*100</f>
        <v>0</v>
      </c>
    </row>
    <row r="75" spans="1:11" ht="61.5" customHeight="1">
      <c r="A75" s="54" t="s">
        <v>238</v>
      </c>
      <c r="B75" s="85" t="s">
        <v>46</v>
      </c>
      <c r="C75" s="65" t="s">
        <v>13</v>
      </c>
      <c r="D75" s="65" t="s">
        <v>20</v>
      </c>
      <c r="E75" s="65" t="s">
        <v>155</v>
      </c>
      <c r="F75" s="130" t="s">
        <v>5</v>
      </c>
      <c r="G75" s="22"/>
      <c r="H75" s="22"/>
      <c r="I75" s="101">
        <f>I76</f>
        <v>72.6</v>
      </c>
      <c r="J75" s="101">
        <f>J76</f>
        <v>0</v>
      </c>
      <c r="K75" s="101">
        <f t="shared" si="3"/>
        <v>0</v>
      </c>
    </row>
    <row r="76" spans="1:11" ht="43.5" customHeight="1">
      <c r="A76" s="54" t="s">
        <v>198</v>
      </c>
      <c r="B76" s="85" t="s">
        <v>46</v>
      </c>
      <c r="C76" s="65" t="s">
        <v>13</v>
      </c>
      <c r="D76" s="65" t="s">
        <v>20</v>
      </c>
      <c r="E76" s="65" t="s">
        <v>237</v>
      </c>
      <c r="F76" s="130" t="s">
        <v>113</v>
      </c>
      <c r="G76" s="22"/>
      <c r="H76" s="22"/>
      <c r="I76" s="101">
        <v>72.6</v>
      </c>
      <c r="J76" s="167">
        <v>0</v>
      </c>
      <c r="K76" s="101">
        <f t="shared" si="3"/>
        <v>0</v>
      </c>
    </row>
    <row r="77" spans="1:11" ht="28.5" customHeight="1">
      <c r="A77" s="69" t="s">
        <v>89</v>
      </c>
      <c r="B77" s="128">
        <v>503</v>
      </c>
      <c r="C77" s="65" t="s">
        <v>13</v>
      </c>
      <c r="D77" s="65" t="s">
        <v>50</v>
      </c>
      <c r="E77" s="65" t="s">
        <v>27</v>
      </c>
      <c r="F77" s="130" t="s">
        <v>5</v>
      </c>
      <c r="G77" s="23"/>
      <c r="H77" s="23" t="e">
        <f>#REF!+#REF!+H78</f>
        <v>#REF!</v>
      </c>
      <c r="I77" s="101">
        <f>I78</f>
        <v>120</v>
      </c>
      <c r="J77" s="101">
        <f>J78</f>
        <v>50</v>
      </c>
      <c r="K77" s="101">
        <f t="shared" si="3"/>
        <v>41.66666666666667</v>
      </c>
    </row>
    <row r="78" spans="1:11" ht="33" customHeight="1">
      <c r="A78" s="69" t="s">
        <v>183</v>
      </c>
      <c r="B78" s="128">
        <v>503</v>
      </c>
      <c r="C78" s="65" t="s">
        <v>13</v>
      </c>
      <c r="D78" s="65" t="s">
        <v>50</v>
      </c>
      <c r="E78" s="130" t="s">
        <v>155</v>
      </c>
      <c r="F78" s="65" t="s">
        <v>5</v>
      </c>
      <c r="G78" s="22"/>
      <c r="H78" s="22" t="e">
        <f>#REF!</f>
        <v>#REF!</v>
      </c>
      <c r="I78" s="101">
        <f>I79</f>
        <v>120</v>
      </c>
      <c r="J78" s="101">
        <f>J79</f>
        <v>50</v>
      </c>
      <c r="K78" s="101">
        <f t="shared" si="3"/>
        <v>41.66666666666667</v>
      </c>
    </row>
    <row r="79" spans="1:11" ht="46.5" customHeight="1">
      <c r="A79" s="69" t="s">
        <v>204</v>
      </c>
      <c r="B79" s="128">
        <v>503</v>
      </c>
      <c r="C79" s="65" t="s">
        <v>13</v>
      </c>
      <c r="D79" s="65" t="s">
        <v>50</v>
      </c>
      <c r="E79" s="130" t="s">
        <v>155</v>
      </c>
      <c r="F79" s="65" t="s">
        <v>184</v>
      </c>
      <c r="G79" s="23"/>
      <c r="H79" s="23">
        <v>50</v>
      </c>
      <c r="I79" s="101">
        <v>120</v>
      </c>
      <c r="J79" s="167">
        <v>50</v>
      </c>
      <c r="K79" s="101">
        <f t="shared" si="3"/>
        <v>41.66666666666667</v>
      </c>
    </row>
    <row r="80" spans="1:11" ht="21.75" customHeight="1">
      <c r="A80" s="119" t="s">
        <v>82</v>
      </c>
      <c r="B80" s="152">
        <v>503</v>
      </c>
      <c r="C80" s="121" t="s">
        <v>43</v>
      </c>
      <c r="D80" s="121" t="s">
        <v>14</v>
      </c>
      <c r="E80" s="153" t="s">
        <v>27</v>
      </c>
      <c r="F80" s="121" t="s">
        <v>5</v>
      </c>
      <c r="G80" s="22"/>
      <c r="H80" s="22"/>
      <c r="I80" s="114">
        <f>I82</f>
        <v>9</v>
      </c>
      <c r="J80" s="114">
        <f>J82</f>
        <v>0</v>
      </c>
      <c r="K80" s="114">
        <f t="shared" si="3"/>
        <v>0</v>
      </c>
    </row>
    <row r="81" spans="1:11" ht="30" customHeight="1">
      <c r="A81" s="69" t="s">
        <v>156</v>
      </c>
      <c r="B81" s="128">
        <v>503</v>
      </c>
      <c r="C81" s="65" t="s">
        <v>43</v>
      </c>
      <c r="D81" s="65" t="s">
        <v>43</v>
      </c>
      <c r="E81" s="130" t="s">
        <v>27</v>
      </c>
      <c r="F81" s="65" t="s">
        <v>5</v>
      </c>
      <c r="G81" s="22"/>
      <c r="H81" s="22"/>
      <c r="I81" s="101">
        <f>I82</f>
        <v>9</v>
      </c>
      <c r="J81" s="101">
        <f>J82</f>
        <v>0</v>
      </c>
      <c r="K81" s="101">
        <f t="shared" si="3"/>
        <v>0</v>
      </c>
    </row>
    <row r="82" spans="1:11" ht="61.5" customHeight="1">
      <c r="A82" s="69" t="s">
        <v>219</v>
      </c>
      <c r="B82" s="128">
        <v>503</v>
      </c>
      <c r="C82" s="65" t="s">
        <v>43</v>
      </c>
      <c r="D82" s="65" t="s">
        <v>43</v>
      </c>
      <c r="E82" s="130" t="s">
        <v>157</v>
      </c>
      <c r="F82" s="65" t="s">
        <v>5</v>
      </c>
      <c r="G82" s="22"/>
      <c r="H82" s="22"/>
      <c r="I82" s="101">
        <f>I83</f>
        <v>9</v>
      </c>
      <c r="J82" s="101">
        <f>J83</f>
        <v>0</v>
      </c>
      <c r="K82" s="101">
        <f t="shared" si="3"/>
        <v>0</v>
      </c>
    </row>
    <row r="83" spans="1:11" ht="45.75" customHeight="1">
      <c r="A83" s="54" t="s">
        <v>198</v>
      </c>
      <c r="B83" s="128">
        <v>503</v>
      </c>
      <c r="C83" s="65" t="s">
        <v>43</v>
      </c>
      <c r="D83" s="65" t="s">
        <v>43</v>
      </c>
      <c r="E83" s="130" t="s">
        <v>157</v>
      </c>
      <c r="F83" s="130" t="s">
        <v>113</v>
      </c>
      <c r="G83" s="11"/>
      <c r="H83" s="11"/>
      <c r="I83" s="101">
        <v>9</v>
      </c>
      <c r="J83" s="160">
        <v>0</v>
      </c>
      <c r="K83" s="101">
        <f t="shared" si="3"/>
        <v>0</v>
      </c>
    </row>
    <row r="84" spans="1:11" ht="21.75" customHeight="1">
      <c r="A84" s="172" t="s">
        <v>10</v>
      </c>
      <c r="B84" s="136" t="s">
        <v>46</v>
      </c>
      <c r="C84" s="136" t="s">
        <v>9</v>
      </c>
      <c r="D84" s="136" t="s">
        <v>14</v>
      </c>
      <c r="E84" s="153" t="s">
        <v>27</v>
      </c>
      <c r="F84" s="178" t="s">
        <v>5</v>
      </c>
      <c r="G84" s="62"/>
      <c r="H84" s="62"/>
      <c r="I84" s="114">
        <f aca="true" t="shared" si="4" ref="I84:J86">I85</f>
        <v>18</v>
      </c>
      <c r="J84" s="114">
        <f t="shared" si="4"/>
        <v>0</v>
      </c>
      <c r="K84" s="114">
        <f t="shared" si="3"/>
        <v>0</v>
      </c>
    </row>
    <row r="85" spans="1:11" ht="19.5" customHeight="1">
      <c r="A85" s="54" t="s">
        <v>25</v>
      </c>
      <c r="B85" s="99" t="s">
        <v>46</v>
      </c>
      <c r="C85" s="99" t="s">
        <v>9</v>
      </c>
      <c r="D85" s="99" t="s">
        <v>9</v>
      </c>
      <c r="E85" s="130" t="s">
        <v>27</v>
      </c>
      <c r="F85" s="131" t="s">
        <v>5</v>
      </c>
      <c r="G85" s="11"/>
      <c r="H85" s="11"/>
      <c r="I85" s="101">
        <f t="shared" si="4"/>
        <v>18</v>
      </c>
      <c r="J85" s="101">
        <f t="shared" si="4"/>
        <v>0</v>
      </c>
      <c r="K85" s="101">
        <f t="shared" si="3"/>
        <v>0</v>
      </c>
    </row>
    <row r="86" spans="1:11" ht="31.5" customHeight="1">
      <c r="A86" s="69" t="s">
        <v>212</v>
      </c>
      <c r="B86" s="99" t="s">
        <v>46</v>
      </c>
      <c r="C86" s="99" t="s">
        <v>9</v>
      </c>
      <c r="D86" s="99" t="s">
        <v>9</v>
      </c>
      <c r="E86" s="130" t="s">
        <v>155</v>
      </c>
      <c r="F86" s="131" t="s">
        <v>5</v>
      </c>
      <c r="G86" s="11"/>
      <c r="H86" s="11"/>
      <c r="I86" s="101">
        <f t="shared" si="4"/>
        <v>18</v>
      </c>
      <c r="J86" s="101">
        <f t="shared" si="4"/>
        <v>0</v>
      </c>
      <c r="K86" s="101">
        <f t="shared" si="3"/>
        <v>0</v>
      </c>
    </row>
    <row r="87" spans="1:11" ht="45" customHeight="1">
      <c r="A87" s="54" t="s">
        <v>198</v>
      </c>
      <c r="B87" s="99" t="s">
        <v>46</v>
      </c>
      <c r="C87" s="99" t="s">
        <v>9</v>
      </c>
      <c r="D87" s="99" t="s">
        <v>9</v>
      </c>
      <c r="E87" s="130" t="s">
        <v>155</v>
      </c>
      <c r="F87" s="131" t="s">
        <v>113</v>
      </c>
      <c r="G87" s="11"/>
      <c r="H87" s="11"/>
      <c r="I87" s="101">
        <v>18</v>
      </c>
      <c r="J87" s="160">
        <v>0</v>
      </c>
      <c r="K87" s="101">
        <f t="shared" si="3"/>
        <v>0</v>
      </c>
    </row>
    <row r="88" spans="1:11" ht="18.75" customHeight="1">
      <c r="A88" s="191" t="s">
        <v>104</v>
      </c>
      <c r="B88" s="180" t="s">
        <v>46</v>
      </c>
      <c r="C88" s="181" t="s">
        <v>20</v>
      </c>
      <c r="D88" s="181" t="s">
        <v>14</v>
      </c>
      <c r="E88" s="181" t="s">
        <v>27</v>
      </c>
      <c r="F88" s="181" t="s">
        <v>5</v>
      </c>
      <c r="G88" s="62"/>
      <c r="H88" s="62"/>
      <c r="I88" s="114">
        <f aca="true" t="shared" si="5" ref="I88:J90">I89</f>
        <v>145</v>
      </c>
      <c r="J88" s="114">
        <f t="shared" si="5"/>
        <v>0</v>
      </c>
      <c r="K88" s="114">
        <f t="shared" si="3"/>
        <v>0</v>
      </c>
    </row>
    <row r="89" spans="1:11" ht="18.75" customHeight="1">
      <c r="A89" s="69" t="s">
        <v>106</v>
      </c>
      <c r="B89" s="99" t="s">
        <v>46</v>
      </c>
      <c r="C89" s="99" t="s">
        <v>20</v>
      </c>
      <c r="D89" s="99" t="s">
        <v>20</v>
      </c>
      <c r="E89" s="130" t="s">
        <v>27</v>
      </c>
      <c r="F89" s="131" t="s">
        <v>5</v>
      </c>
      <c r="G89" s="11"/>
      <c r="H89" s="11"/>
      <c r="I89" s="101">
        <f t="shared" si="5"/>
        <v>145</v>
      </c>
      <c r="J89" s="101">
        <f t="shared" si="5"/>
        <v>0</v>
      </c>
      <c r="K89" s="101">
        <f t="shared" si="3"/>
        <v>0</v>
      </c>
    </row>
    <row r="90" spans="1:11" ht="35.25" customHeight="1">
      <c r="A90" s="69" t="s">
        <v>127</v>
      </c>
      <c r="B90" s="99" t="s">
        <v>126</v>
      </c>
      <c r="C90" s="99" t="s">
        <v>20</v>
      </c>
      <c r="D90" s="99" t="s">
        <v>20</v>
      </c>
      <c r="E90" s="130" t="s">
        <v>173</v>
      </c>
      <c r="F90" s="131" t="s">
        <v>5</v>
      </c>
      <c r="G90" s="11"/>
      <c r="H90" s="11"/>
      <c r="I90" s="101">
        <f t="shared" si="5"/>
        <v>145</v>
      </c>
      <c r="J90" s="101">
        <f t="shared" si="5"/>
        <v>0</v>
      </c>
      <c r="K90" s="101">
        <f t="shared" si="3"/>
        <v>0</v>
      </c>
    </row>
    <row r="91" spans="1:11" ht="43.5" customHeight="1">
      <c r="A91" s="54" t="s">
        <v>198</v>
      </c>
      <c r="B91" s="99" t="s">
        <v>126</v>
      </c>
      <c r="C91" s="99" t="s">
        <v>20</v>
      </c>
      <c r="D91" s="99" t="s">
        <v>20</v>
      </c>
      <c r="E91" s="130" t="s">
        <v>173</v>
      </c>
      <c r="F91" s="131" t="s">
        <v>113</v>
      </c>
      <c r="G91" s="11"/>
      <c r="H91" s="11"/>
      <c r="I91" s="101">
        <v>145</v>
      </c>
      <c r="J91" s="160">
        <v>0</v>
      </c>
      <c r="K91" s="101">
        <f t="shared" si="3"/>
        <v>0</v>
      </c>
    </row>
    <row r="92" spans="1:11" ht="21" customHeight="1">
      <c r="A92" s="73" t="s">
        <v>38</v>
      </c>
      <c r="B92" s="133" t="s">
        <v>46</v>
      </c>
      <c r="C92" s="123" t="s">
        <v>21</v>
      </c>
      <c r="D92" s="123" t="s">
        <v>14</v>
      </c>
      <c r="E92" s="123" t="s">
        <v>27</v>
      </c>
      <c r="F92" s="134" t="s">
        <v>5</v>
      </c>
      <c r="G92" s="66" t="e">
        <f>G93+#REF!</f>
        <v>#REF!</v>
      </c>
      <c r="H92" s="66" t="e">
        <f>H93+#REF!</f>
        <v>#REF!</v>
      </c>
      <c r="I92" s="101">
        <f>I93+I97</f>
        <v>4324.700000000001</v>
      </c>
      <c r="J92" s="101">
        <f>J93+J97</f>
        <v>3444.0000000000005</v>
      </c>
      <c r="K92" s="101">
        <f t="shared" si="3"/>
        <v>79.63558165884338</v>
      </c>
    </row>
    <row r="93" spans="1:11" ht="19.5" customHeight="1">
      <c r="A93" s="179" t="s">
        <v>41</v>
      </c>
      <c r="B93" s="177" t="s">
        <v>46</v>
      </c>
      <c r="C93" s="173" t="s">
        <v>21</v>
      </c>
      <c r="D93" s="173" t="s">
        <v>6</v>
      </c>
      <c r="E93" s="173" t="s">
        <v>27</v>
      </c>
      <c r="F93" s="178" t="s">
        <v>5</v>
      </c>
      <c r="G93" s="26">
        <f aca="true" t="shared" si="6" ref="G93:J95">G94</f>
        <v>0</v>
      </c>
      <c r="H93" s="26">
        <f t="shared" si="6"/>
        <v>60</v>
      </c>
      <c r="I93" s="114">
        <f t="shared" si="6"/>
        <v>1036</v>
      </c>
      <c r="J93" s="114">
        <f t="shared" si="6"/>
        <v>1035.9</v>
      </c>
      <c r="K93" s="114">
        <f t="shared" si="3"/>
        <v>99.9903474903475</v>
      </c>
    </row>
    <row r="94" spans="1:11" ht="33" customHeight="1">
      <c r="A94" s="69" t="s">
        <v>67</v>
      </c>
      <c r="B94" s="133" t="s">
        <v>46</v>
      </c>
      <c r="C94" s="120" t="s">
        <v>21</v>
      </c>
      <c r="D94" s="120" t="s">
        <v>6</v>
      </c>
      <c r="E94" s="120" t="s">
        <v>68</v>
      </c>
      <c r="F94" s="131" t="s">
        <v>5</v>
      </c>
      <c r="G94" s="27">
        <f t="shared" si="6"/>
        <v>0</v>
      </c>
      <c r="H94" s="27">
        <f t="shared" si="6"/>
        <v>60</v>
      </c>
      <c r="I94" s="101">
        <f t="shared" si="6"/>
        <v>1036</v>
      </c>
      <c r="J94" s="101">
        <f t="shared" si="6"/>
        <v>1035.9</v>
      </c>
      <c r="K94" s="101">
        <f t="shared" si="3"/>
        <v>99.9903474903475</v>
      </c>
    </row>
    <row r="95" spans="1:11" ht="23.25" customHeight="1">
      <c r="A95" s="69" t="s">
        <v>69</v>
      </c>
      <c r="B95" s="133" t="s">
        <v>46</v>
      </c>
      <c r="C95" s="120" t="s">
        <v>21</v>
      </c>
      <c r="D95" s="120" t="s">
        <v>6</v>
      </c>
      <c r="E95" s="120" t="s">
        <v>70</v>
      </c>
      <c r="F95" s="131" t="s">
        <v>5</v>
      </c>
      <c r="G95" s="27">
        <f t="shared" si="6"/>
        <v>0</v>
      </c>
      <c r="H95" s="27">
        <f t="shared" si="6"/>
        <v>60</v>
      </c>
      <c r="I95" s="101">
        <f t="shared" si="6"/>
        <v>1036</v>
      </c>
      <c r="J95" s="101">
        <f t="shared" si="6"/>
        <v>1035.9</v>
      </c>
      <c r="K95" s="101">
        <f t="shared" si="3"/>
        <v>99.9903474903475</v>
      </c>
    </row>
    <row r="96" spans="1:11" ht="21" customHeight="1">
      <c r="A96" s="71" t="s">
        <v>121</v>
      </c>
      <c r="B96" s="133" t="s">
        <v>46</v>
      </c>
      <c r="C96" s="120" t="s">
        <v>21</v>
      </c>
      <c r="D96" s="120" t="s">
        <v>6</v>
      </c>
      <c r="E96" s="120" t="s">
        <v>70</v>
      </c>
      <c r="F96" s="131" t="s">
        <v>120</v>
      </c>
      <c r="G96" s="27"/>
      <c r="H96" s="27">
        <v>60</v>
      </c>
      <c r="I96" s="101">
        <v>1036</v>
      </c>
      <c r="J96" s="164">
        <v>1035.9</v>
      </c>
      <c r="K96" s="101">
        <f t="shared" si="3"/>
        <v>99.9903474903475</v>
      </c>
    </row>
    <row r="97" spans="1:11" ht="21" customHeight="1">
      <c r="A97" s="176" t="s">
        <v>39</v>
      </c>
      <c r="B97" s="177" t="s">
        <v>46</v>
      </c>
      <c r="C97" s="173" t="s">
        <v>21</v>
      </c>
      <c r="D97" s="173" t="s">
        <v>22</v>
      </c>
      <c r="E97" s="173" t="s">
        <v>27</v>
      </c>
      <c r="F97" s="178" t="s">
        <v>5</v>
      </c>
      <c r="G97" s="174"/>
      <c r="H97" s="174"/>
      <c r="I97" s="114">
        <f>I98+I104+I109+I111</f>
        <v>3288.7000000000003</v>
      </c>
      <c r="J97" s="114">
        <f>J98+J104+J109+J111</f>
        <v>2408.1000000000004</v>
      </c>
      <c r="K97" s="114">
        <f t="shared" si="3"/>
        <v>73.22346215829964</v>
      </c>
    </row>
    <row r="98" spans="1:11" ht="21" customHeight="1">
      <c r="A98" s="73" t="s">
        <v>75</v>
      </c>
      <c r="B98" s="133" t="s">
        <v>46</v>
      </c>
      <c r="C98" s="123" t="s">
        <v>21</v>
      </c>
      <c r="D98" s="123" t="s">
        <v>22</v>
      </c>
      <c r="E98" s="123" t="s">
        <v>143</v>
      </c>
      <c r="F98" s="134" t="s">
        <v>5</v>
      </c>
      <c r="G98" s="116" t="e">
        <f>G99</f>
        <v>#REF!</v>
      </c>
      <c r="H98" s="116" t="e">
        <f>H99</f>
        <v>#REF!</v>
      </c>
      <c r="I98" s="101">
        <f>I99+I102</f>
        <v>604.6</v>
      </c>
      <c r="J98" s="101">
        <f>J99+J102</f>
        <v>86.4</v>
      </c>
      <c r="K98" s="101">
        <f t="shared" si="3"/>
        <v>14.290439960304333</v>
      </c>
    </row>
    <row r="99" spans="1:11" ht="24" customHeight="1">
      <c r="A99" s="73" t="s">
        <v>23</v>
      </c>
      <c r="B99" s="133" t="s">
        <v>46</v>
      </c>
      <c r="C99" s="123" t="s">
        <v>21</v>
      </c>
      <c r="D99" s="123" t="s">
        <v>22</v>
      </c>
      <c r="E99" s="123" t="s">
        <v>174</v>
      </c>
      <c r="F99" s="134" t="s">
        <v>5</v>
      </c>
      <c r="G99" s="116" t="e">
        <f>#REF!+#REF!</f>
        <v>#REF!</v>
      </c>
      <c r="H99" s="116" t="e">
        <f>#REF!</f>
        <v>#REF!</v>
      </c>
      <c r="I99" s="101">
        <f>I100+I101</f>
        <v>400</v>
      </c>
      <c r="J99" s="101">
        <f>J100+J101</f>
        <v>48.2</v>
      </c>
      <c r="K99" s="101">
        <f t="shared" si="3"/>
        <v>12.05</v>
      </c>
    </row>
    <row r="100" spans="1:11" ht="45.75" customHeight="1">
      <c r="A100" s="51" t="s">
        <v>198</v>
      </c>
      <c r="B100" s="133" t="s">
        <v>46</v>
      </c>
      <c r="C100" s="123" t="s">
        <v>21</v>
      </c>
      <c r="D100" s="123" t="s">
        <v>22</v>
      </c>
      <c r="E100" s="123" t="s">
        <v>174</v>
      </c>
      <c r="F100" s="135" t="s">
        <v>113</v>
      </c>
      <c r="G100" s="116"/>
      <c r="H100" s="116"/>
      <c r="I100" s="101">
        <v>60</v>
      </c>
      <c r="J100" s="170">
        <v>25.7</v>
      </c>
      <c r="K100" s="101">
        <f t="shared" si="3"/>
        <v>42.833333333333336</v>
      </c>
    </row>
    <row r="101" spans="1:11" ht="48" customHeight="1">
      <c r="A101" s="73" t="s">
        <v>202</v>
      </c>
      <c r="B101" s="133" t="s">
        <v>46</v>
      </c>
      <c r="C101" s="123" t="s">
        <v>21</v>
      </c>
      <c r="D101" s="123" t="s">
        <v>22</v>
      </c>
      <c r="E101" s="123" t="s">
        <v>174</v>
      </c>
      <c r="F101" s="135" t="s">
        <v>203</v>
      </c>
      <c r="G101" s="116"/>
      <c r="H101" s="116"/>
      <c r="I101" s="101">
        <v>340</v>
      </c>
      <c r="J101" s="170">
        <v>22.5</v>
      </c>
      <c r="K101" s="101">
        <f t="shared" si="3"/>
        <v>6.61764705882353</v>
      </c>
    </row>
    <row r="102" spans="1:11" ht="94.5" customHeight="1">
      <c r="A102" s="51" t="s">
        <v>222</v>
      </c>
      <c r="B102" s="99" t="s">
        <v>46</v>
      </c>
      <c r="C102" s="100" t="s">
        <v>21</v>
      </c>
      <c r="D102" s="100" t="s">
        <v>22</v>
      </c>
      <c r="E102" s="100" t="s">
        <v>196</v>
      </c>
      <c r="F102" s="135" t="s">
        <v>5</v>
      </c>
      <c r="G102" s="116"/>
      <c r="H102" s="116"/>
      <c r="I102" s="101">
        <f>I103</f>
        <v>204.6</v>
      </c>
      <c r="J102" s="101">
        <f>J103</f>
        <v>38.2</v>
      </c>
      <c r="K102" s="101">
        <f t="shared" si="3"/>
        <v>18.670576735092865</v>
      </c>
    </row>
    <row r="103" spans="1:11" ht="47.25" customHeight="1">
      <c r="A103" s="73" t="s">
        <v>201</v>
      </c>
      <c r="B103" s="99" t="s">
        <v>46</v>
      </c>
      <c r="C103" s="100" t="s">
        <v>21</v>
      </c>
      <c r="D103" s="100" t="s">
        <v>22</v>
      </c>
      <c r="E103" s="100" t="s">
        <v>144</v>
      </c>
      <c r="F103" s="135" t="s">
        <v>158</v>
      </c>
      <c r="G103" s="116"/>
      <c r="H103" s="116"/>
      <c r="I103" s="101">
        <v>204.6</v>
      </c>
      <c r="J103" s="170">
        <v>38.2</v>
      </c>
      <c r="K103" s="101">
        <f t="shared" si="3"/>
        <v>18.670576735092865</v>
      </c>
    </row>
    <row r="104" spans="1:11" ht="52.5" customHeight="1">
      <c r="A104" s="51" t="s">
        <v>211</v>
      </c>
      <c r="B104" s="133" t="s">
        <v>46</v>
      </c>
      <c r="C104" s="123" t="s">
        <v>21</v>
      </c>
      <c r="D104" s="123" t="s">
        <v>22</v>
      </c>
      <c r="E104" s="123" t="s">
        <v>260</v>
      </c>
      <c r="F104" s="134" t="s">
        <v>5</v>
      </c>
      <c r="G104" s="115"/>
      <c r="H104" s="115"/>
      <c r="I104" s="101">
        <f>I106+I108</f>
        <v>50</v>
      </c>
      <c r="J104" s="101">
        <f>J105</f>
        <v>0</v>
      </c>
      <c r="K104" s="101">
        <f t="shared" si="3"/>
        <v>0</v>
      </c>
    </row>
    <row r="105" spans="1:11" ht="79.5" customHeight="1">
      <c r="A105" s="73" t="s">
        <v>220</v>
      </c>
      <c r="B105" s="150">
        <v>503</v>
      </c>
      <c r="C105" s="146" t="s">
        <v>21</v>
      </c>
      <c r="D105" s="146" t="s">
        <v>22</v>
      </c>
      <c r="E105" s="146" t="s">
        <v>259</v>
      </c>
      <c r="F105" s="100" t="s">
        <v>5</v>
      </c>
      <c r="G105" s="115"/>
      <c r="H105" s="115"/>
      <c r="I105" s="101">
        <v>25</v>
      </c>
      <c r="J105" s="101">
        <v>0</v>
      </c>
      <c r="K105" s="101">
        <f t="shared" si="3"/>
        <v>0</v>
      </c>
    </row>
    <row r="106" spans="1:11" ht="47.25" customHeight="1">
      <c r="A106" s="73" t="s">
        <v>201</v>
      </c>
      <c r="B106" s="151">
        <v>503</v>
      </c>
      <c r="C106" s="146" t="s">
        <v>21</v>
      </c>
      <c r="D106" s="146" t="s">
        <v>22</v>
      </c>
      <c r="E106" s="146" t="s">
        <v>259</v>
      </c>
      <c r="F106" s="135" t="s">
        <v>158</v>
      </c>
      <c r="G106" s="115"/>
      <c r="H106" s="115"/>
      <c r="I106" s="101">
        <v>25</v>
      </c>
      <c r="J106" s="170">
        <v>0</v>
      </c>
      <c r="K106" s="101">
        <f t="shared" si="3"/>
        <v>0</v>
      </c>
    </row>
    <row r="107" spans="1:11" ht="66" customHeight="1">
      <c r="A107" s="73" t="s">
        <v>221</v>
      </c>
      <c r="B107" s="151">
        <v>503</v>
      </c>
      <c r="C107" s="146" t="s">
        <v>21</v>
      </c>
      <c r="D107" s="146" t="s">
        <v>22</v>
      </c>
      <c r="E107" s="146" t="s">
        <v>261</v>
      </c>
      <c r="F107" s="135" t="s">
        <v>5</v>
      </c>
      <c r="G107" s="115"/>
      <c r="H107" s="115"/>
      <c r="I107" s="101">
        <f>I108</f>
        <v>25</v>
      </c>
      <c r="J107" s="101">
        <f>J108</f>
        <v>0</v>
      </c>
      <c r="K107" s="101">
        <f t="shared" si="3"/>
        <v>0</v>
      </c>
    </row>
    <row r="108" spans="1:11" ht="46.5" customHeight="1">
      <c r="A108" s="73" t="s">
        <v>201</v>
      </c>
      <c r="B108" s="151">
        <v>503</v>
      </c>
      <c r="C108" s="146" t="s">
        <v>21</v>
      </c>
      <c r="D108" s="146" t="s">
        <v>22</v>
      </c>
      <c r="E108" s="146" t="s">
        <v>261</v>
      </c>
      <c r="F108" s="135" t="s">
        <v>158</v>
      </c>
      <c r="G108" s="115"/>
      <c r="H108" s="115"/>
      <c r="I108" s="101">
        <v>25</v>
      </c>
      <c r="J108" s="170">
        <v>0</v>
      </c>
      <c r="K108" s="101">
        <f t="shared" si="3"/>
        <v>0</v>
      </c>
    </row>
    <row r="109" spans="1:11" ht="81" customHeight="1">
      <c r="A109" s="73" t="s">
        <v>275</v>
      </c>
      <c r="B109" s="99" t="s">
        <v>46</v>
      </c>
      <c r="C109" s="100" t="s">
        <v>21</v>
      </c>
      <c r="D109" s="100" t="s">
        <v>22</v>
      </c>
      <c r="E109" s="100" t="s">
        <v>262</v>
      </c>
      <c r="F109" s="135" t="s">
        <v>5</v>
      </c>
      <c r="G109" s="116"/>
      <c r="H109" s="116"/>
      <c r="I109" s="101">
        <f>I110</f>
        <v>1240.7</v>
      </c>
      <c r="J109" s="101">
        <f>J110</f>
        <v>1116.4</v>
      </c>
      <c r="K109" s="101">
        <f t="shared" si="3"/>
        <v>89.98146207785928</v>
      </c>
    </row>
    <row r="110" spans="1:11" ht="51.75" customHeight="1">
      <c r="A110" s="73" t="s">
        <v>201</v>
      </c>
      <c r="B110" s="99" t="s">
        <v>46</v>
      </c>
      <c r="C110" s="100" t="s">
        <v>21</v>
      </c>
      <c r="D110" s="100" t="s">
        <v>22</v>
      </c>
      <c r="E110" s="100" t="s">
        <v>262</v>
      </c>
      <c r="F110" s="135" t="s">
        <v>158</v>
      </c>
      <c r="G110" s="116"/>
      <c r="H110" s="116"/>
      <c r="I110" s="101">
        <f>1240.7+398.8-398.8</f>
        <v>1240.7</v>
      </c>
      <c r="J110" s="170">
        <v>1116.4</v>
      </c>
      <c r="K110" s="101">
        <f t="shared" si="3"/>
        <v>89.98146207785928</v>
      </c>
    </row>
    <row r="111" spans="1:11" ht="93" customHeight="1">
      <c r="A111" s="73" t="s">
        <v>274</v>
      </c>
      <c r="B111" s="99" t="s">
        <v>46</v>
      </c>
      <c r="C111" s="100" t="s">
        <v>21</v>
      </c>
      <c r="D111" s="100" t="s">
        <v>22</v>
      </c>
      <c r="E111" s="100" t="s">
        <v>263</v>
      </c>
      <c r="F111" s="135" t="s">
        <v>5</v>
      </c>
      <c r="G111" s="116"/>
      <c r="H111" s="116"/>
      <c r="I111" s="101">
        <f>I112</f>
        <v>1393.4</v>
      </c>
      <c r="J111" s="101">
        <f>J112</f>
        <v>1205.3</v>
      </c>
      <c r="K111" s="101">
        <f t="shared" si="3"/>
        <v>86.50064590210994</v>
      </c>
    </row>
    <row r="112" spans="1:11" ht="45" customHeight="1">
      <c r="A112" s="73" t="s">
        <v>201</v>
      </c>
      <c r="B112" s="99" t="s">
        <v>46</v>
      </c>
      <c r="C112" s="100" t="s">
        <v>21</v>
      </c>
      <c r="D112" s="100" t="s">
        <v>22</v>
      </c>
      <c r="E112" s="100" t="s">
        <v>263</v>
      </c>
      <c r="F112" s="135" t="s">
        <v>158</v>
      </c>
      <c r="G112" s="116"/>
      <c r="H112" s="116"/>
      <c r="I112" s="101">
        <f>1528.4-135</f>
        <v>1393.4</v>
      </c>
      <c r="J112" s="170">
        <v>1205.3</v>
      </c>
      <c r="K112" s="101">
        <f t="shared" si="3"/>
        <v>86.50064590210994</v>
      </c>
    </row>
    <row r="113" spans="1:11" ht="21.75" customHeight="1">
      <c r="A113" s="70" t="s">
        <v>102</v>
      </c>
      <c r="B113" s="133" t="s">
        <v>46</v>
      </c>
      <c r="C113" s="120" t="s">
        <v>50</v>
      </c>
      <c r="D113" s="120" t="s">
        <v>14</v>
      </c>
      <c r="E113" s="120" t="s">
        <v>27</v>
      </c>
      <c r="F113" s="131" t="s">
        <v>5</v>
      </c>
      <c r="G113" s="27"/>
      <c r="H113" s="27"/>
      <c r="I113" s="101">
        <f aca="true" t="shared" si="7" ref="I113:J115">I114</f>
        <v>95</v>
      </c>
      <c r="J113" s="101">
        <f t="shared" si="7"/>
        <v>54.7</v>
      </c>
      <c r="K113" s="101">
        <f t="shared" si="3"/>
        <v>57.578947368421055</v>
      </c>
    </row>
    <row r="114" spans="1:11" ht="24" customHeight="1">
      <c r="A114" s="69" t="s">
        <v>87</v>
      </c>
      <c r="B114" s="99" t="s">
        <v>46</v>
      </c>
      <c r="C114" s="120" t="s">
        <v>50</v>
      </c>
      <c r="D114" s="65" t="s">
        <v>8</v>
      </c>
      <c r="E114" s="65" t="s">
        <v>27</v>
      </c>
      <c r="F114" s="130" t="s">
        <v>5</v>
      </c>
      <c r="G114" s="27"/>
      <c r="H114" s="27"/>
      <c r="I114" s="101">
        <f t="shared" si="7"/>
        <v>95</v>
      </c>
      <c r="J114" s="101">
        <f t="shared" si="7"/>
        <v>54.7</v>
      </c>
      <c r="K114" s="101">
        <f t="shared" si="3"/>
        <v>57.578947368421055</v>
      </c>
    </row>
    <row r="115" spans="1:11" ht="37.5" customHeight="1">
      <c r="A115" s="69" t="s">
        <v>88</v>
      </c>
      <c r="B115" s="99" t="s">
        <v>46</v>
      </c>
      <c r="C115" s="120" t="s">
        <v>50</v>
      </c>
      <c r="D115" s="65" t="s">
        <v>8</v>
      </c>
      <c r="E115" s="65" t="s">
        <v>175</v>
      </c>
      <c r="F115" s="130" t="s">
        <v>5</v>
      </c>
      <c r="G115" s="27"/>
      <c r="H115" s="27"/>
      <c r="I115" s="101">
        <f t="shared" si="7"/>
        <v>95</v>
      </c>
      <c r="J115" s="101">
        <f t="shared" si="7"/>
        <v>54.7</v>
      </c>
      <c r="K115" s="101">
        <f t="shared" si="3"/>
        <v>57.578947368421055</v>
      </c>
    </row>
    <row r="116" spans="1:11" ht="43.5" customHeight="1">
      <c r="A116" s="54" t="s">
        <v>198</v>
      </c>
      <c r="B116" s="99" t="s">
        <v>46</v>
      </c>
      <c r="C116" s="120" t="s">
        <v>50</v>
      </c>
      <c r="D116" s="65" t="s">
        <v>8</v>
      </c>
      <c r="E116" s="65" t="s">
        <v>175</v>
      </c>
      <c r="F116" s="130" t="s">
        <v>113</v>
      </c>
      <c r="G116" s="27"/>
      <c r="H116" s="27"/>
      <c r="I116" s="101">
        <v>95</v>
      </c>
      <c r="J116" s="166">
        <v>54.7</v>
      </c>
      <c r="K116" s="101">
        <f t="shared" si="3"/>
        <v>57.578947368421055</v>
      </c>
    </row>
    <row r="117" spans="1:11" ht="24" customHeight="1">
      <c r="A117" s="175" t="s">
        <v>299</v>
      </c>
      <c r="B117" s="136" t="s">
        <v>46</v>
      </c>
      <c r="C117" s="173" t="s">
        <v>6</v>
      </c>
      <c r="D117" s="121" t="s">
        <v>100</v>
      </c>
      <c r="E117" s="121" t="s">
        <v>27</v>
      </c>
      <c r="F117" s="153" t="s">
        <v>5</v>
      </c>
      <c r="G117" s="174"/>
      <c r="H117" s="174"/>
      <c r="I117" s="114">
        <f>I118+I124</f>
        <v>3514.1</v>
      </c>
      <c r="J117" s="114">
        <f>J118+J124</f>
        <v>2728.3999999999996</v>
      </c>
      <c r="K117" s="101">
        <f t="shared" si="3"/>
        <v>77.64150138015424</v>
      </c>
    </row>
    <row r="118" spans="1:11" ht="30" customHeight="1">
      <c r="A118" s="8" t="s">
        <v>95</v>
      </c>
      <c r="B118" s="126">
        <v>503</v>
      </c>
      <c r="C118" s="65" t="s">
        <v>6</v>
      </c>
      <c r="D118" s="65" t="s">
        <v>100</v>
      </c>
      <c r="E118" s="65" t="s">
        <v>109</v>
      </c>
      <c r="F118" s="65" t="s">
        <v>5</v>
      </c>
      <c r="G118" s="3"/>
      <c r="H118" s="17"/>
      <c r="I118" s="101">
        <f>I119</f>
        <v>2695.1</v>
      </c>
      <c r="J118" s="101">
        <f>J119</f>
        <v>1909.3999999999999</v>
      </c>
      <c r="K118" s="101">
        <f t="shared" si="3"/>
        <v>70.84709287224965</v>
      </c>
    </row>
    <row r="119" spans="1:11" ht="31.5" customHeight="1">
      <c r="A119" s="69" t="s">
        <v>18</v>
      </c>
      <c r="B119" s="126">
        <v>503</v>
      </c>
      <c r="C119" s="65" t="s">
        <v>6</v>
      </c>
      <c r="D119" s="65" t="s">
        <v>100</v>
      </c>
      <c r="E119" s="65" t="s">
        <v>168</v>
      </c>
      <c r="F119" s="65" t="s">
        <v>5</v>
      </c>
      <c r="G119" s="18"/>
      <c r="H119" s="18">
        <v>2777</v>
      </c>
      <c r="I119" s="101">
        <f>I120+I122+I123+I121</f>
        <v>2695.1</v>
      </c>
      <c r="J119" s="101">
        <f>J120+J122+J123+J121</f>
        <v>1909.3999999999999</v>
      </c>
      <c r="K119" s="101">
        <f t="shared" si="3"/>
        <v>70.84709287224965</v>
      </c>
    </row>
    <row r="120" spans="1:11" ht="42" customHeight="1">
      <c r="A120" s="71" t="s">
        <v>200</v>
      </c>
      <c r="B120" s="126">
        <v>503</v>
      </c>
      <c r="C120" s="65" t="s">
        <v>6</v>
      </c>
      <c r="D120" s="65" t="s">
        <v>100</v>
      </c>
      <c r="E120" s="65" t="s">
        <v>168</v>
      </c>
      <c r="F120" s="65" t="s">
        <v>117</v>
      </c>
      <c r="G120" s="42"/>
      <c r="H120" s="42"/>
      <c r="I120" s="101">
        <v>1941</v>
      </c>
      <c r="J120" s="161">
        <v>1308.6</v>
      </c>
      <c r="K120" s="101">
        <f t="shared" si="3"/>
        <v>67.41885625965996</v>
      </c>
    </row>
    <row r="121" spans="1:11" ht="43.5" customHeight="1">
      <c r="A121" s="71" t="s">
        <v>254</v>
      </c>
      <c r="B121" s="126">
        <v>503</v>
      </c>
      <c r="C121" s="65" t="s">
        <v>6</v>
      </c>
      <c r="D121" s="65" t="s">
        <v>100</v>
      </c>
      <c r="E121" s="65" t="s">
        <v>168</v>
      </c>
      <c r="F121" s="65" t="s">
        <v>257</v>
      </c>
      <c r="G121" s="42"/>
      <c r="H121" s="42"/>
      <c r="I121" s="101">
        <v>0.4</v>
      </c>
      <c r="J121" s="161">
        <v>0.4</v>
      </c>
      <c r="K121" s="101">
        <f t="shared" si="3"/>
        <v>100</v>
      </c>
    </row>
    <row r="122" spans="1:11" ht="43.5" customHeight="1">
      <c r="A122" s="54" t="s">
        <v>198</v>
      </c>
      <c r="B122" s="126">
        <v>503</v>
      </c>
      <c r="C122" s="65" t="s">
        <v>6</v>
      </c>
      <c r="D122" s="65" t="s">
        <v>100</v>
      </c>
      <c r="E122" s="65" t="s">
        <v>168</v>
      </c>
      <c r="F122" s="65" t="s">
        <v>113</v>
      </c>
      <c r="G122" s="42"/>
      <c r="H122" s="42"/>
      <c r="I122" s="101">
        <v>738.7</v>
      </c>
      <c r="J122" s="161">
        <v>593.1</v>
      </c>
      <c r="K122" s="101">
        <f t="shared" si="3"/>
        <v>80.28969811831595</v>
      </c>
    </row>
    <row r="123" spans="1:11" ht="30" customHeight="1">
      <c r="A123" s="71" t="s">
        <v>119</v>
      </c>
      <c r="B123" s="126">
        <v>503</v>
      </c>
      <c r="C123" s="65" t="s">
        <v>6</v>
      </c>
      <c r="D123" s="65" t="s">
        <v>100</v>
      </c>
      <c r="E123" s="65" t="s">
        <v>168</v>
      </c>
      <c r="F123" s="65" t="s">
        <v>118</v>
      </c>
      <c r="G123" s="42"/>
      <c r="H123" s="42"/>
      <c r="I123" s="101">
        <v>15</v>
      </c>
      <c r="J123" s="161">
        <v>7.3</v>
      </c>
      <c r="K123" s="101">
        <f t="shared" si="3"/>
        <v>48.666666666666664</v>
      </c>
    </row>
    <row r="124" spans="1:11" ht="58.5" customHeight="1">
      <c r="A124" s="71" t="s">
        <v>179</v>
      </c>
      <c r="B124" s="126">
        <v>503</v>
      </c>
      <c r="C124" s="65" t="s">
        <v>6</v>
      </c>
      <c r="D124" s="65" t="s">
        <v>100</v>
      </c>
      <c r="E124" s="65" t="s">
        <v>180</v>
      </c>
      <c r="F124" s="65" t="s">
        <v>5</v>
      </c>
      <c r="G124" s="42"/>
      <c r="H124" s="42"/>
      <c r="I124" s="101">
        <f>I125</f>
        <v>819</v>
      </c>
      <c r="J124" s="101">
        <f>J125</f>
        <v>819</v>
      </c>
      <c r="K124" s="101">
        <f t="shared" si="3"/>
        <v>100</v>
      </c>
    </row>
    <row r="125" spans="1:11" ht="43.5" customHeight="1">
      <c r="A125" s="54" t="s">
        <v>125</v>
      </c>
      <c r="B125" s="126">
        <v>503</v>
      </c>
      <c r="C125" s="65" t="s">
        <v>6</v>
      </c>
      <c r="D125" s="65" t="s">
        <v>100</v>
      </c>
      <c r="E125" s="65" t="s">
        <v>234</v>
      </c>
      <c r="F125" s="65" t="s">
        <v>5</v>
      </c>
      <c r="G125" s="42"/>
      <c r="H125" s="42"/>
      <c r="I125" s="101">
        <f>I126</f>
        <v>819</v>
      </c>
      <c r="J125" s="101">
        <f>J126</f>
        <v>819</v>
      </c>
      <c r="K125" s="101">
        <f t="shared" si="3"/>
        <v>100</v>
      </c>
    </row>
    <row r="126" spans="1:11" ht="43.5" customHeight="1">
      <c r="A126" s="71" t="s">
        <v>200</v>
      </c>
      <c r="B126" s="126">
        <v>503</v>
      </c>
      <c r="C126" s="65" t="s">
        <v>6</v>
      </c>
      <c r="D126" s="65" t="s">
        <v>100</v>
      </c>
      <c r="E126" s="65" t="s">
        <v>234</v>
      </c>
      <c r="F126" s="65" t="s">
        <v>117</v>
      </c>
      <c r="G126" s="43">
        <f>25.8+240.2</f>
        <v>266</v>
      </c>
      <c r="H126" s="42"/>
      <c r="I126" s="101">
        <v>819</v>
      </c>
      <c r="J126" s="163">
        <v>819</v>
      </c>
      <c r="K126" s="101">
        <f t="shared" si="3"/>
        <v>100</v>
      </c>
    </row>
    <row r="127" spans="1:11" ht="42.75" customHeight="1">
      <c r="A127" s="112" t="s">
        <v>107</v>
      </c>
      <c r="B127" s="136" t="s">
        <v>81</v>
      </c>
      <c r="C127" s="121" t="s">
        <v>14</v>
      </c>
      <c r="D127" s="121" t="s">
        <v>14</v>
      </c>
      <c r="E127" s="121" t="s">
        <v>27</v>
      </c>
      <c r="F127" s="121" t="s">
        <v>5</v>
      </c>
      <c r="G127" s="48" t="e">
        <f>G129+G151+#REF!</f>
        <v>#REF!</v>
      </c>
      <c r="H127" s="48" t="e">
        <f>H129+H151+#REF!</f>
        <v>#REF!</v>
      </c>
      <c r="I127" s="113">
        <f>I129+I151+I134+I137+I141</f>
        <v>31240.429999999997</v>
      </c>
      <c r="J127" s="114">
        <f>J129+J151+J134+J137+J141</f>
        <v>16311.9</v>
      </c>
      <c r="K127" s="101">
        <f t="shared" si="3"/>
        <v>52.21407003680808</v>
      </c>
    </row>
    <row r="128" spans="1:11" ht="25.5" customHeight="1">
      <c r="A128" s="84" t="s">
        <v>15</v>
      </c>
      <c r="B128" s="99" t="s">
        <v>81</v>
      </c>
      <c r="C128" s="65" t="s">
        <v>6</v>
      </c>
      <c r="D128" s="65" t="s">
        <v>14</v>
      </c>
      <c r="E128" s="65" t="s">
        <v>27</v>
      </c>
      <c r="F128" s="65" t="s">
        <v>5</v>
      </c>
      <c r="G128" s="48"/>
      <c r="H128" s="48"/>
      <c r="I128" s="102">
        <f>I129+I134</f>
        <v>2771.6000000000004</v>
      </c>
      <c r="J128" s="101">
        <f>J129+J134</f>
        <v>1751.3</v>
      </c>
      <c r="K128" s="101">
        <f t="shared" si="3"/>
        <v>63.187328618848305</v>
      </c>
    </row>
    <row r="129" spans="1:11" ht="43.5" customHeight="1">
      <c r="A129" s="90" t="s">
        <v>91</v>
      </c>
      <c r="B129" s="99" t="s">
        <v>81</v>
      </c>
      <c r="C129" s="65" t="s">
        <v>6</v>
      </c>
      <c r="D129" s="65" t="s">
        <v>7</v>
      </c>
      <c r="E129" s="65" t="s">
        <v>27</v>
      </c>
      <c r="F129" s="65" t="s">
        <v>5</v>
      </c>
      <c r="G129" s="22" t="e">
        <f aca="true" t="shared" si="8" ref="G129:J130">G130</f>
        <v>#REF!</v>
      </c>
      <c r="H129" s="22" t="e">
        <f t="shared" si="8"/>
        <v>#REF!</v>
      </c>
      <c r="I129" s="102">
        <f t="shared" si="8"/>
        <v>2169.3</v>
      </c>
      <c r="J129" s="101">
        <f t="shared" si="8"/>
        <v>1618</v>
      </c>
      <c r="K129" s="101">
        <f t="shared" si="3"/>
        <v>74.58627206933112</v>
      </c>
    </row>
    <row r="130" spans="1:11" ht="60" customHeight="1">
      <c r="A130" s="71" t="s">
        <v>54</v>
      </c>
      <c r="B130" s="127">
        <v>528</v>
      </c>
      <c r="C130" s="86" t="s">
        <v>6</v>
      </c>
      <c r="D130" s="86" t="s">
        <v>7</v>
      </c>
      <c r="E130" s="86" t="s">
        <v>59</v>
      </c>
      <c r="F130" s="86" t="s">
        <v>5</v>
      </c>
      <c r="G130" s="21" t="e">
        <f t="shared" si="8"/>
        <v>#REF!</v>
      </c>
      <c r="H130" s="21" t="e">
        <f t="shared" si="8"/>
        <v>#REF!</v>
      </c>
      <c r="I130" s="103">
        <f t="shared" si="8"/>
        <v>2169.3</v>
      </c>
      <c r="J130" s="104">
        <f t="shared" si="8"/>
        <v>1618</v>
      </c>
      <c r="K130" s="101">
        <f t="shared" si="3"/>
        <v>74.58627206933112</v>
      </c>
    </row>
    <row r="131" spans="1:11" ht="19.5" customHeight="1">
      <c r="A131" s="71" t="s">
        <v>16</v>
      </c>
      <c r="B131" s="127">
        <v>528</v>
      </c>
      <c r="C131" s="86" t="s">
        <v>6</v>
      </c>
      <c r="D131" s="86" t="s">
        <v>7</v>
      </c>
      <c r="E131" s="86" t="s">
        <v>60</v>
      </c>
      <c r="F131" s="86" t="s">
        <v>5</v>
      </c>
      <c r="G131" s="21" t="e">
        <f>#REF!</f>
        <v>#REF!</v>
      </c>
      <c r="H131" s="21" t="e">
        <f>#REF!</f>
        <v>#REF!</v>
      </c>
      <c r="I131" s="103">
        <f>I132+I133</f>
        <v>2169.3</v>
      </c>
      <c r="J131" s="104">
        <f>J132+J133</f>
        <v>1618</v>
      </c>
      <c r="K131" s="101">
        <f t="shared" si="3"/>
        <v>74.58627206933112</v>
      </c>
    </row>
    <row r="132" spans="1:11" ht="45" customHeight="1">
      <c r="A132" s="71" t="s">
        <v>197</v>
      </c>
      <c r="B132" s="127">
        <v>528</v>
      </c>
      <c r="C132" s="86" t="s">
        <v>6</v>
      </c>
      <c r="D132" s="86" t="s">
        <v>7</v>
      </c>
      <c r="E132" s="86" t="s">
        <v>60</v>
      </c>
      <c r="F132" s="86" t="s">
        <v>111</v>
      </c>
      <c r="G132" s="21"/>
      <c r="H132" s="21"/>
      <c r="I132" s="104">
        <v>1764.5</v>
      </c>
      <c r="J132" s="160">
        <v>1403.4</v>
      </c>
      <c r="K132" s="101">
        <f t="shared" si="3"/>
        <v>79.53527911589686</v>
      </c>
    </row>
    <row r="133" spans="1:11" ht="45.75" customHeight="1">
      <c r="A133" s="54" t="s">
        <v>198</v>
      </c>
      <c r="B133" s="137">
        <v>528</v>
      </c>
      <c r="C133" s="100" t="s">
        <v>6</v>
      </c>
      <c r="D133" s="100" t="s">
        <v>7</v>
      </c>
      <c r="E133" s="100" t="s">
        <v>60</v>
      </c>
      <c r="F133" s="100" t="s">
        <v>113</v>
      </c>
      <c r="G133" s="67"/>
      <c r="H133" s="67"/>
      <c r="I133" s="102">
        <v>404.8</v>
      </c>
      <c r="J133" s="168">
        <v>214.6</v>
      </c>
      <c r="K133" s="101">
        <f t="shared" si="3"/>
        <v>53.01383399209486</v>
      </c>
    </row>
    <row r="134" spans="1:11" ht="22.5" customHeight="1">
      <c r="A134" s="2" t="s">
        <v>17</v>
      </c>
      <c r="B134" s="126">
        <v>528</v>
      </c>
      <c r="C134" s="65" t="s">
        <v>6</v>
      </c>
      <c r="D134" s="65" t="s">
        <v>100</v>
      </c>
      <c r="E134" s="65" t="s">
        <v>27</v>
      </c>
      <c r="F134" s="65" t="s">
        <v>5</v>
      </c>
      <c r="G134" s="22"/>
      <c r="H134" s="22"/>
      <c r="I134" s="101">
        <f>I135</f>
        <v>602.3</v>
      </c>
      <c r="J134" s="101">
        <f>J135</f>
        <v>133.3</v>
      </c>
      <c r="K134" s="101">
        <f t="shared" si="3"/>
        <v>22.131827992694674</v>
      </c>
    </row>
    <row r="135" spans="1:16" ht="45" customHeight="1">
      <c r="A135" s="54" t="s">
        <v>236</v>
      </c>
      <c r="B135" s="137">
        <v>528</v>
      </c>
      <c r="C135" s="100" t="s">
        <v>6</v>
      </c>
      <c r="D135" s="100" t="s">
        <v>100</v>
      </c>
      <c r="E135" s="100" t="s">
        <v>155</v>
      </c>
      <c r="F135" s="100" t="s">
        <v>5</v>
      </c>
      <c r="G135" s="67"/>
      <c r="H135" s="67"/>
      <c r="I135" s="101">
        <f>I136</f>
        <v>602.3</v>
      </c>
      <c r="J135" s="101">
        <f>J136</f>
        <v>133.3</v>
      </c>
      <c r="K135" s="101">
        <f t="shared" si="3"/>
        <v>22.131827992694674</v>
      </c>
      <c r="N135" s="222"/>
      <c r="O135" s="222"/>
      <c r="P135" s="222"/>
    </row>
    <row r="136" spans="1:11" ht="45" customHeight="1">
      <c r="A136" s="54" t="s">
        <v>198</v>
      </c>
      <c r="B136" s="126">
        <v>528</v>
      </c>
      <c r="C136" s="65" t="s">
        <v>6</v>
      </c>
      <c r="D136" s="65" t="s">
        <v>100</v>
      </c>
      <c r="E136" s="100" t="s">
        <v>155</v>
      </c>
      <c r="F136" s="65" t="s">
        <v>113</v>
      </c>
      <c r="G136" s="23"/>
      <c r="H136" s="23"/>
      <c r="I136" s="101">
        <v>602.3</v>
      </c>
      <c r="J136" s="167">
        <v>133.3</v>
      </c>
      <c r="K136" s="101">
        <f t="shared" si="3"/>
        <v>22.131827992694674</v>
      </c>
    </row>
    <row r="137" spans="1:11" ht="18.75" customHeight="1">
      <c r="A137" s="70" t="s">
        <v>190</v>
      </c>
      <c r="B137" s="126">
        <v>528</v>
      </c>
      <c r="C137" s="122" t="s">
        <v>13</v>
      </c>
      <c r="D137" s="122" t="s">
        <v>20</v>
      </c>
      <c r="E137" s="122" t="s">
        <v>27</v>
      </c>
      <c r="F137" s="120" t="s">
        <v>5</v>
      </c>
      <c r="G137" s="23"/>
      <c r="H137" s="23"/>
      <c r="I137" s="101">
        <f aca="true" t="shared" si="9" ref="I137:J139">I138</f>
        <v>982.6</v>
      </c>
      <c r="J137" s="101">
        <f t="shared" si="9"/>
        <v>982.6</v>
      </c>
      <c r="K137" s="101">
        <f t="shared" si="3"/>
        <v>100</v>
      </c>
    </row>
    <row r="138" spans="1:11" ht="90.75" customHeight="1" thickBot="1">
      <c r="A138" s="110" t="s">
        <v>239</v>
      </c>
      <c r="B138" s="126">
        <v>528</v>
      </c>
      <c r="C138" s="122" t="s">
        <v>13</v>
      </c>
      <c r="D138" s="122" t="s">
        <v>20</v>
      </c>
      <c r="E138" s="122" t="s">
        <v>242</v>
      </c>
      <c r="F138" s="120" t="s">
        <v>5</v>
      </c>
      <c r="G138" s="23"/>
      <c r="H138" s="23"/>
      <c r="I138" s="101">
        <f t="shared" si="9"/>
        <v>982.6</v>
      </c>
      <c r="J138" s="101">
        <f t="shared" si="9"/>
        <v>982.6</v>
      </c>
      <c r="K138" s="101">
        <f t="shared" si="3"/>
        <v>100</v>
      </c>
    </row>
    <row r="139" spans="1:11" ht="36.75" customHeight="1" thickBot="1">
      <c r="A139" s="110" t="s">
        <v>240</v>
      </c>
      <c r="B139" s="126">
        <v>528</v>
      </c>
      <c r="C139" s="122" t="s">
        <v>13</v>
      </c>
      <c r="D139" s="122" t="s">
        <v>20</v>
      </c>
      <c r="E139" s="122" t="s">
        <v>243</v>
      </c>
      <c r="F139" s="120" t="s">
        <v>5</v>
      </c>
      <c r="G139" s="23"/>
      <c r="H139" s="23"/>
      <c r="I139" s="101">
        <f t="shared" si="9"/>
        <v>982.6</v>
      </c>
      <c r="J139" s="101">
        <f t="shared" si="9"/>
        <v>982.6</v>
      </c>
      <c r="K139" s="101">
        <f t="shared" si="3"/>
        <v>100</v>
      </c>
    </row>
    <row r="140" spans="1:11" ht="60.75" customHeight="1">
      <c r="A140" s="111" t="s">
        <v>241</v>
      </c>
      <c r="B140" s="126">
        <v>528</v>
      </c>
      <c r="C140" s="122" t="s">
        <v>13</v>
      </c>
      <c r="D140" s="122" t="s">
        <v>20</v>
      </c>
      <c r="E140" s="122" t="s">
        <v>243</v>
      </c>
      <c r="F140" s="120" t="s">
        <v>244</v>
      </c>
      <c r="G140" s="23"/>
      <c r="H140" s="23"/>
      <c r="I140" s="101">
        <v>982.6</v>
      </c>
      <c r="J140" s="167">
        <v>982.6</v>
      </c>
      <c r="K140" s="101">
        <f t="shared" si="3"/>
        <v>100</v>
      </c>
    </row>
    <row r="141" spans="1:11" ht="22.5" customHeight="1">
      <c r="A141" s="69" t="s">
        <v>82</v>
      </c>
      <c r="B141" s="128">
        <v>528</v>
      </c>
      <c r="C141" s="65" t="s">
        <v>43</v>
      </c>
      <c r="D141" s="65" t="s">
        <v>14</v>
      </c>
      <c r="E141" s="130" t="s">
        <v>27</v>
      </c>
      <c r="F141" s="65" t="s">
        <v>5</v>
      </c>
      <c r="G141" s="23"/>
      <c r="H141" s="23"/>
      <c r="I141" s="101">
        <f>I142+I147</f>
        <v>12346</v>
      </c>
      <c r="J141" s="101">
        <f>J142+J147</f>
        <v>2219</v>
      </c>
      <c r="K141" s="101">
        <f t="shared" si="3"/>
        <v>17.97343269075004</v>
      </c>
    </row>
    <row r="142" spans="1:11" ht="24" customHeight="1">
      <c r="A142" s="69" t="s">
        <v>245</v>
      </c>
      <c r="B142" s="128">
        <v>528</v>
      </c>
      <c r="C142" s="65" t="s">
        <v>43</v>
      </c>
      <c r="D142" s="65" t="s">
        <v>8</v>
      </c>
      <c r="E142" s="130" t="s">
        <v>27</v>
      </c>
      <c r="F142" s="65" t="s">
        <v>5</v>
      </c>
      <c r="G142" s="23"/>
      <c r="H142" s="23"/>
      <c r="I142" s="101">
        <f>I143+I145</f>
        <v>3961</v>
      </c>
      <c r="J142" s="101">
        <f>J143+J145</f>
        <v>2219</v>
      </c>
      <c r="K142" s="101">
        <f t="shared" si="3"/>
        <v>56.02120676596819</v>
      </c>
    </row>
    <row r="143" spans="1:11" ht="30.75" customHeight="1">
      <c r="A143" s="69" t="s">
        <v>246</v>
      </c>
      <c r="B143" s="128">
        <v>528</v>
      </c>
      <c r="C143" s="65" t="s">
        <v>43</v>
      </c>
      <c r="D143" s="65" t="s">
        <v>8</v>
      </c>
      <c r="E143" s="130" t="s">
        <v>247</v>
      </c>
      <c r="F143" s="65" t="s">
        <v>5</v>
      </c>
      <c r="G143" s="23"/>
      <c r="H143" s="23"/>
      <c r="I143" s="101">
        <f>I144</f>
        <v>300</v>
      </c>
      <c r="J143" s="101">
        <f>J144</f>
        <v>300</v>
      </c>
      <c r="K143" s="101">
        <f t="shared" si="3"/>
        <v>100</v>
      </c>
    </row>
    <row r="144" spans="1:11" ht="21.75" customHeight="1">
      <c r="A144" s="90" t="s">
        <v>248</v>
      </c>
      <c r="B144" s="128">
        <v>528</v>
      </c>
      <c r="C144" s="65" t="s">
        <v>43</v>
      </c>
      <c r="D144" s="65" t="s">
        <v>8</v>
      </c>
      <c r="E144" s="130" t="s">
        <v>247</v>
      </c>
      <c r="F144" s="65" t="s">
        <v>249</v>
      </c>
      <c r="G144" s="23"/>
      <c r="H144" s="23"/>
      <c r="I144" s="101">
        <v>300</v>
      </c>
      <c r="J144" s="167">
        <v>300</v>
      </c>
      <c r="K144" s="101">
        <f t="shared" si="3"/>
        <v>100</v>
      </c>
    </row>
    <row r="145" spans="1:11" ht="30" customHeight="1">
      <c r="A145" s="90" t="s">
        <v>272</v>
      </c>
      <c r="B145" s="128">
        <v>528</v>
      </c>
      <c r="C145" s="65" t="s">
        <v>43</v>
      </c>
      <c r="D145" s="65" t="s">
        <v>8</v>
      </c>
      <c r="E145" s="130" t="s">
        <v>262</v>
      </c>
      <c r="F145" s="65" t="s">
        <v>5</v>
      </c>
      <c r="G145" s="23"/>
      <c r="H145" s="23"/>
      <c r="I145" s="101">
        <f>I146</f>
        <v>3661</v>
      </c>
      <c r="J145" s="101">
        <f>J146</f>
        <v>1919</v>
      </c>
      <c r="K145" s="101">
        <f t="shared" si="3"/>
        <v>52.41737230264955</v>
      </c>
    </row>
    <row r="146" spans="1:11" ht="42.75" customHeight="1">
      <c r="A146" s="90" t="s">
        <v>273</v>
      </c>
      <c r="B146" s="128">
        <v>528</v>
      </c>
      <c r="C146" s="65" t="s">
        <v>43</v>
      </c>
      <c r="D146" s="65" t="s">
        <v>8</v>
      </c>
      <c r="E146" s="130" t="s">
        <v>262</v>
      </c>
      <c r="F146" s="65" t="s">
        <v>269</v>
      </c>
      <c r="G146" s="23"/>
      <c r="H146" s="23"/>
      <c r="I146" s="101">
        <v>3661</v>
      </c>
      <c r="J146" s="167">
        <v>1919</v>
      </c>
      <c r="K146" s="101">
        <f t="shared" si="3"/>
        <v>52.41737230264955</v>
      </c>
    </row>
    <row r="147" spans="1:11" ht="31.5" customHeight="1">
      <c r="A147" s="90" t="s">
        <v>156</v>
      </c>
      <c r="B147" s="128">
        <v>528</v>
      </c>
      <c r="C147" s="100" t="s">
        <v>43</v>
      </c>
      <c r="D147" s="100" t="s">
        <v>43</v>
      </c>
      <c r="E147" s="130" t="s">
        <v>27</v>
      </c>
      <c r="F147" s="100" t="s">
        <v>5</v>
      </c>
      <c r="G147" s="23"/>
      <c r="H147" s="23"/>
      <c r="I147" s="101">
        <f>I150</f>
        <v>8385</v>
      </c>
      <c r="J147" s="101">
        <f>J150</f>
        <v>0</v>
      </c>
      <c r="K147" s="101">
        <f t="shared" si="3"/>
        <v>0</v>
      </c>
    </row>
    <row r="148" spans="1:11" ht="75.75" customHeight="1">
      <c r="A148" s="54" t="s">
        <v>279</v>
      </c>
      <c r="B148" s="128">
        <v>528</v>
      </c>
      <c r="C148" s="100" t="s">
        <v>43</v>
      </c>
      <c r="D148" s="100" t="s">
        <v>43</v>
      </c>
      <c r="E148" s="130" t="s">
        <v>280</v>
      </c>
      <c r="F148" s="100" t="s">
        <v>5</v>
      </c>
      <c r="G148" s="23"/>
      <c r="H148" s="23"/>
      <c r="I148" s="101">
        <f>I149</f>
        <v>8385</v>
      </c>
      <c r="J148" s="101">
        <f>J149</f>
        <v>0</v>
      </c>
      <c r="K148" s="101">
        <f aca="true" t="shared" si="10" ref="K148:K217">J148/I148*100</f>
        <v>0</v>
      </c>
    </row>
    <row r="149" spans="1:11" ht="93.75" customHeight="1">
      <c r="A149" s="90" t="s">
        <v>270</v>
      </c>
      <c r="B149" s="128">
        <v>528</v>
      </c>
      <c r="C149" s="65" t="s">
        <v>43</v>
      </c>
      <c r="D149" s="65" t="s">
        <v>43</v>
      </c>
      <c r="E149" s="130" t="s">
        <v>271</v>
      </c>
      <c r="F149" s="65" t="s">
        <v>5</v>
      </c>
      <c r="G149" s="23"/>
      <c r="H149" s="23"/>
      <c r="I149" s="101">
        <f>I150</f>
        <v>8385</v>
      </c>
      <c r="J149" s="101">
        <f>J150</f>
        <v>0</v>
      </c>
      <c r="K149" s="101">
        <f t="shared" si="10"/>
        <v>0</v>
      </c>
    </row>
    <row r="150" spans="1:11" ht="46.5" customHeight="1">
      <c r="A150" s="90" t="s">
        <v>273</v>
      </c>
      <c r="B150" s="128">
        <v>528</v>
      </c>
      <c r="C150" s="65" t="s">
        <v>43</v>
      </c>
      <c r="D150" s="65" t="s">
        <v>43</v>
      </c>
      <c r="E150" s="130" t="s">
        <v>271</v>
      </c>
      <c r="F150" s="65" t="s">
        <v>269</v>
      </c>
      <c r="G150" s="23"/>
      <c r="H150" s="23"/>
      <c r="I150" s="101">
        <v>8385</v>
      </c>
      <c r="J150" s="167">
        <v>0</v>
      </c>
      <c r="K150" s="101">
        <f t="shared" si="10"/>
        <v>0</v>
      </c>
    </row>
    <row r="151" spans="1:11" ht="46.5" customHeight="1">
      <c r="A151" s="51" t="s">
        <v>182</v>
      </c>
      <c r="B151" s="99" t="s">
        <v>81</v>
      </c>
      <c r="C151" s="100" t="s">
        <v>58</v>
      </c>
      <c r="D151" s="100" t="s">
        <v>14</v>
      </c>
      <c r="E151" s="100" t="s">
        <v>27</v>
      </c>
      <c r="F151" s="100" t="s">
        <v>5</v>
      </c>
      <c r="G151" s="67" t="e">
        <f>G152+#REF!+#REF!+#REF!</f>
        <v>#REF!</v>
      </c>
      <c r="H151" s="67" t="e">
        <f>H152+#REF!+#REF!+#REF!</f>
        <v>#REF!</v>
      </c>
      <c r="I151" s="102">
        <f>I152+I156</f>
        <v>15140.23</v>
      </c>
      <c r="J151" s="168">
        <f>J152+J156</f>
        <v>11359</v>
      </c>
      <c r="K151" s="101">
        <f t="shared" si="10"/>
        <v>75.02528032929486</v>
      </c>
    </row>
    <row r="152" spans="1:11" ht="48" customHeight="1">
      <c r="A152" s="7" t="s">
        <v>108</v>
      </c>
      <c r="B152" s="133" t="s">
        <v>81</v>
      </c>
      <c r="C152" s="123" t="s">
        <v>58</v>
      </c>
      <c r="D152" s="123" t="s">
        <v>6</v>
      </c>
      <c r="E152" s="123" t="s">
        <v>27</v>
      </c>
      <c r="F152" s="138" t="s">
        <v>5</v>
      </c>
      <c r="G152" s="115">
        <f aca="true" t="shared" si="11" ref="G152:J154">G153</f>
        <v>0</v>
      </c>
      <c r="H152" s="115">
        <f t="shared" si="11"/>
        <v>14013.15</v>
      </c>
      <c r="I152" s="105">
        <f t="shared" si="11"/>
        <v>14550.23</v>
      </c>
      <c r="J152" s="170">
        <f t="shared" si="11"/>
        <v>11339</v>
      </c>
      <c r="K152" s="101">
        <f t="shared" si="10"/>
        <v>77.93003959387583</v>
      </c>
    </row>
    <row r="153" spans="1:11" ht="20.25" customHeight="1">
      <c r="A153" s="69" t="s">
        <v>78</v>
      </c>
      <c r="B153" s="133" t="s">
        <v>81</v>
      </c>
      <c r="C153" s="123" t="s">
        <v>58</v>
      </c>
      <c r="D153" s="123" t="s">
        <v>6</v>
      </c>
      <c r="E153" s="123" t="s">
        <v>176</v>
      </c>
      <c r="F153" s="138" t="s">
        <v>5</v>
      </c>
      <c r="G153" s="116">
        <f t="shared" si="11"/>
        <v>0</v>
      </c>
      <c r="H153" s="116">
        <f t="shared" si="11"/>
        <v>14013.15</v>
      </c>
      <c r="I153" s="105">
        <f t="shared" si="11"/>
        <v>14550.23</v>
      </c>
      <c r="J153" s="170">
        <f t="shared" si="11"/>
        <v>11339</v>
      </c>
      <c r="K153" s="101">
        <f t="shared" si="10"/>
        <v>77.93003959387583</v>
      </c>
    </row>
    <row r="154" spans="1:11" ht="42" customHeight="1">
      <c r="A154" s="69" t="s">
        <v>79</v>
      </c>
      <c r="B154" s="133" t="s">
        <v>81</v>
      </c>
      <c r="C154" s="123" t="s">
        <v>58</v>
      </c>
      <c r="D154" s="123" t="s">
        <v>6</v>
      </c>
      <c r="E154" s="123" t="s">
        <v>177</v>
      </c>
      <c r="F154" s="138" t="s">
        <v>5</v>
      </c>
      <c r="G154" s="116">
        <f t="shared" si="11"/>
        <v>0</v>
      </c>
      <c r="H154" s="116">
        <f t="shared" si="11"/>
        <v>14013.15</v>
      </c>
      <c r="I154" s="105">
        <f t="shared" si="11"/>
        <v>14550.23</v>
      </c>
      <c r="J154" s="170">
        <f t="shared" si="11"/>
        <v>11339</v>
      </c>
      <c r="K154" s="101">
        <f t="shared" si="10"/>
        <v>77.93003959387583</v>
      </c>
    </row>
    <row r="155" spans="1:11" ht="30.75" customHeight="1">
      <c r="A155" s="7" t="s">
        <v>205</v>
      </c>
      <c r="B155" s="133" t="s">
        <v>81</v>
      </c>
      <c r="C155" s="123" t="s">
        <v>58</v>
      </c>
      <c r="D155" s="123" t="s">
        <v>6</v>
      </c>
      <c r="E155" s="123" t="s">
        <v>177</v>
      </c>
      <c r="F155" s="138" t="s">
        <v>123</v>
      </c>
      <c r="G155" s="116"/>
      <c r="H155" s="116">
        <v>14013.15</v>
      </c>
      <c r="I155" s="105">
        <v>14550.23</v>
      </c>
      <c r="J155" s="170">
        <v>11339</v>
      </c>
      <c r="K155" s="101">
        <f t="shared" si="10"/>
        <v>77.93003959387583</v>
      </c>
    </row>
    <row r="156" spans="1:11" ht="48.75" customHeight="1">
      <c r="A156" s="90" t="s">
        <v>252</v>
      </c>
      <c r="B156" s="99" t="s">
        <v>81</v>
      </c>
      <c r="C156" s="100" t="s">
        <v>58</v>
      </c>
      <c r="D156" s="100" t="s">
        <v>22</v>
      </c>
      <c r="E156" s="100" t="s">
        <v>27</v>
      </c>
      <c r="F156" s="135" t="s">
        <v>5</v>
      </c>
      <c r="G156" s="116"/>
      <c r="H156" s="116"/>
      <c r="I156" s="106">
        <f>I157+I159</f>
        <v>590</v>
      </c>
      <c r="J156" s="106">
        <f>J157+J159</f>
        <v>20</v>
      </c>
      <c r="K156" s="101">
        <f t="shared" si="10"/>
        <v>3.389830508474576</v>
      </c>
    </row>
    <row r="157" spans="1:11" ht="57.75" customHeight="1">
      <c r="A157" s="90" t="s">
        <v>250</v>
      </c>
      <c r="B157" s="99" t="s">
        <v>81</v>
      </c>
      <c r="C157" s="100" t="s">
        <v>58</v>
      </c>
      <c r="D157" s="100" t="s">
        <v>22</v>
      </c>
      <c r="E157" s="100" t="s">
        <v>251</v>
      </c>
      <c r="F157" s="135" t="s">
        <v>5</v>
      </c>
      <c r="G157" s="116"/>
      <c r="H157" s="116"/>
      <c r="I157" s="106">
        <f>I158</f>
        <v>20</v>
      </c>
      <c r="J157" s="106">
        <f>J158</f>
        <v>20</v>
      </c>
      <c r="K157" s="101">
        <f t="shared" si="10"/>
        <v>100</v>
      </c>
    </row>
    <row r="158" spans="1:11" ht="23.25" customHeight="1">
      <c r="A158" s="90" t="s">
        <v>248</v>
      </c>
      <c r="B158" s="99" t="s">
        <v>81</v>
      </c>
      <c r="C158" s="100" t="s">
        <v>58</v>
      </c>
      <c r="D158" s="100" t="s">
        <v>22</v>
      </c>
      <c r="E158" s="100" t="s">
        <v>251</v>
      </c>
      <c r="F158" s="135" t="s">
        <v>249</v>
      </c>
      <c r="G158" s="116"/>
      <c r="H158" s="116"/>
      <c r="I158" s="106">
        <v>20</v>
      </c>
      <c r="J158" s="106">
        <v>20</v>
      </c>
      <c r="K158" s="101">
        <f t="shared" si="10"/>
        <v>100</v>
      </c>
    </row>
    <row r="159" spans="1:11" ht="61.5" customHeight="1">
      <c r="A159" s="71" t="s">
        <v>179</v>
      </c>
      <c r="B159" s="99" t="s">
        <v>81</v>
      </c>
      <c r="C159" s="100" t="s">
        <v>58</v>
      </c>
      <c r="D159" s="100" t="s">
        <v>22</v>
      </c>
      <c r="E159" s="100" t="s">
        <v>180</v>
      </c>
      <c r="F159" s="135" t="s">
        <v>5</v>
      </c>
      <c r="G159" s="116"/>
      <c r="H159" s="116"/>
      <c r="I159" s="106">
        <f>I160</f>
        <v>570</v>
      </c>
      <c r="J159" s="106">
        <f>J160</f>
        <v>0</v>
      </c>
      <c r="K159" s="101">
        <f t="shared" si="10"/>
        <v>0</v>
      </c>
    </row>
    <row r="160" spans="1:11" ht="48" customHeight="1">
      <c r="A160" s="54" t="s">
        <v>125</v>
      </c>
      <c r="B160" s="99" t="s">
        <v>81</v>
      </c>
      <c r="C160" s="100" t="s">
        <v>58</v>
      </c>
      <c r="D160" s="100" t="s">
        <v>22</v>
      </c>
      <c r="E160" s="100" t="s">
        <v>234</v>
      </c>
      <c r="F160" s="135" t="s">
        <v>5</v>
      </c>
      <c r="G160" s="116"/>
      <c r="H160" s="116"/>
      <c r="I160" s="106">
        <f>I161</f>
        <v>570</v>
      </c>
      <c r="J160" s="106">
        <f>J161</f>
        <v>0</v>
      </c>
      <c r="K160" s="101">
        <f t="shared" si="10"/>
        <v>0</v>
      </c>
    </row>
    <row r="161" spans="1:11" ht="23.25" customHeight="1">
      <c r="A161" s="90" t="s">
        <v>248</v>
      </c>
      <c r="B161" s="99" t="s">
        <v>81</v>
      </c>
      <c r="C161" s="100" t="s">
        <v>58</v>
      </c>
      <c r="D161" s="100" t="s">
        <v>22</v>
      </c>
      <c r="E161" s="65" t="s">
        <v>234</v>
      </c>
      <c r="F161" s="135" t="s">
        <v>249</v>
      </c>
      <c r="G161" s="116"/>
      <c r="H161" s="116"/>
      <c r="I161" s="106">
        <v>570</v>
      </c>
      <c r="J161" s="106">
        <v>0</v>
      </c>
      <c r="K161" s="101">
        <f t="shared" si="10"/>
        <v>0</v>
      </c>
    </row>
    <row r="162" spans="1:11" ht="60" customHeight="1">
      <c r="A162" s="154" t="s">
        <v>110</v>
      </c>
      <c r="B162" s="136" t="s">
        <v>57</v>
      </c>
      <c r="C162" s="121" t="s">
        <v>24</v>
      </c>
      <c r="D162" s="121" t="s">
        <v>24</v>
      </c>
      <c r="E162" s="121" t="s">
        <v>27</v>
      </c>
      <c r="F162" s="121" t="s">
        <v>5</v>
      </c>
      <c r="G162" s="48" t="e">
        <f aca="true" t="shared" si="12" ref="G162:J163">G163</f>
        <v>#REF!</v>
      </c>
      <c r="H162" s="48" t="e">
        <f t="shared" si="12"/>
        <v>#REF!</v>
      </c>
      <c r="I162" s="155">
        <f t="shared" si="12"/>
        <v>276.3</v>
      </c>
      <c r="J162" s="155">
        <f t="shared" si="12"/>
        <v>276.3</v>
      </c>
      <c r="K162" s="101">
        <f t="shared" si="10"/>
        <v>100</v>
      </c>
    </row>
    <row r="163" spans="1:11" ht="15" customHeight="1">
      <c r="A163" s="2" t="s">
        <v>15</v>
      </c>
      <c r="B163" s="63" t="s">
        <v>57</v>
      </c>
      <c r="C163" s="64" t="s">
        <v>6</v>
      </c>
      <c r="D163" s="64" t="s">
        <v>14</v>
      </c>
      <c r="E163" s="64" t="s">
        <v>27</v>
      </c>
      <c r="F163" s="64" t="s">
        <v>5</v>
      </c>
      <c r="G163" s="28" t="e">
        <f t="shared" si="12"/>
        <v>#REF!</v>
      </c>
      <c r="H163" s="28" t="e">
        <f t="shared" si="12"/>
        <v>#REF!</v>
      </c>
      <c r="I163" s="106">
        <f t="shared" si="12"/>
        <v>276.3</v>
      </c>
      <c r="J163" s="106">
        <f t="shared" si="12"/>
        <v>276.3</v>
      </c>
      <c r="K163" s="101">
        <f t="shared" si="10"/>
        <v>100</v>
      </c>
    </row>
    <row r="164" spans="1:11" ht="21.75" customHeight="1">
      <c r="A164" s="2" t="s">
        <v>17</v>
      </c>
      <c r="B164" s="148" t="s">
        <v>57</v>
      </c>
      <c r="C164" s="100" t="s">
        <v>6</v>
      </c>
      <c r="D164" s="100" t="s">
        <v>100</v>
      </c>
      <c r="E164" s="100" t="s">
        <v>27</v>
      </c>
      <c r="F164" s="100" t="s">
        <v>5</v>
      </c>
      <c r="G164" s="204" t="e">
        <f>G165+#REF!</f>
        <v>#REF!</v>
      </c>
      <c r="H164" s="204" t="e">
        <f>H165</f>
        <v>#REF!</v>
      </c>
      <c r="I164" s="106">
        <f>I165+I169</f>
        <v>276.3</v>
      </c>
      <c r="J164" s="106">
        <f>J165+J169</f>
        <v>276.3</v>
      </c>
      <c r="K164" s="101">
        <f t="shared" si="10"/>
        <v>100</v>
      </c>
    </row>
    <row r="165" spans="1:11" ht="60.75" customHeight="1">
      <c r="A165" s="2" t="s">
        <v>54</v>
      </c>
      <c r="B165" s="63" t="s">
        <v>57</v>
      </c>
      <c r="C165" s="64" t="s">
        <v>6</v>
      </c>
      <c r="D165" s="64" t="s">
        <v>100</v>
      </c>
      <c r="E165" s="64" t="s">
        <v>59</v>
      </c>
      <c r="F165" s="64" t="s">
        <v>5</v>
      </c>
      <c r="G165" s="28" t="e">
        <f>G166</f>
        <v>#REF!</v>
      </c>
      <c r="H165" s="28" t="e">
        <f>H166</f>
        <v>#REF!</v>
      </c>
      <c r="I165" s="106">
        <f>I166</f>
        <v>203.70000000000002</v>
      </c>
      <c r="J165" s="106">
        <f>J166</f>
        <v>203.70000000000002</v>
      </c>
      <c r="K165" s="101">
        <f t="shared" si="10"/>
        <v>100</v>
      </c>
    </row>
    <row r="166" spans="1:11" ht="21" customHeight="1">
      <c r="A166" s="2" t="s">
        <v>16</v>
      </c>
      <c r="B166" s="63" t="s">
        <v>57</v>
      </c>
      <c r="C166" s="64" t="s">
        <v>6</v>
      </c>
      <c r="D166" s="64" t="s">
        <v>100</v>
      </c>
      <c r="E166" s="64" t="s">
        <v>60</v>
      </c>
      <c r="F166" s="64" t="s">
        <v>5</v>
      </c>
      <c r="G166" s="28" t="e">
        <f>#REF!</f>
        <v>#REF!</v>
      </c>
      <c r="H166" s="28" t="e">
        <f>#REF!</f>
        <v>#REF!</v>
      </c>
      <c r="I166" s="106">
        <f>I167+I168</f>
        <v>203.70000000000002</v>
      </c>
      <c r="J166" s="106">
        <f>J167+J168</f>
        <v>203.70000000000002</v>
      </c>
      <c r="K166" s="101">
        <f t="shared" si="10"/>
        <v>100</v>
      </c>
    </row>
    <row r="167" spans="1:11" ht="47.25" customHeight="1">
      <c r="A167" s="71" t="s">
        <v>197</v>
      </c>
      <c r="B167" s="63" t="s">
        <v>57</v>
      </c>
      <c r="C167" s="64" t="s">
        <v>6</v>
      </c>
      <c r="D167" s="64" t="s">
        <v>100</v>
      </c>
      <c r="E167" s="64" t="s">
        <v>60</v>
      </c>
      <c r="F167" s="64" t="s">
        <v>111</v>
      </c>
      <c r="G167" s="28"/>
      <c r="H167" s="28"/>
      <c r="I167" s="106">
        <v>170.3</v>
      </c>
      <c r="J167" s="165">
        <v>170.3</v>
      </c>
      <c r="K167" s="101">
        <f t="shared" si="10"/>
        <v>100</v>
      </c>
    </row>
    <row r="168" spans="1:14" ht="42.75" customHeight="1">
      <c r="A168" s="54" t="s">
        <v>198</v>
      </c>
      <c r="B168" s="63" t="s">
        <v>57</v>
      </c>
      <c r="C168" s="64" t="s">
        <v>6</v>
      </c>
      <c r="D168" s="64" t="s">
        <v>100</v>
      </c>
      <c r="E168" s="64" t="s">
        <v>60</v>
      </c>
      <c r="F168" s="64" t="s">
        <v>113</v>
      </c>
      <c r="G168" s="28"/>
      <c r="H168" s="28"/>
      <c r="I168" s="106">
        <v>33.4</v>
      </c>
      <c r="J168" s="165">
        <v>33.4</v>
      </c>
      <c r="K168" s="101">
        <f t="shared" si="10"/>
        <v>100</v>
      </c>
      <c r="N168" s="78"/>
    </row>
    <row r="169" spans="1:14" ht="49.5" customHeight="1">
      <c r="A169" s="51" t="s">
        <v>276</v>
      </c>
      <c r="B169" s="63" t="s">
        <v>57</v>
      </c>
      <c r="C169" s="64" t="s">
        <v>6</v>
      </c>
      <c r="D169" s="64" t="s">
        <v>100</v>
      </c>
      <c r="E169" s="64" t="s">
        <v>264</v>
      </c>
      <c r="F169" s="64" t="s">
        <v>5</v>
      </c>
      <c r="G169" s="28"/>
      <c r="H169" s="28"/>
      <c r="I169" s="106">
        <f>I170</f>
        <v>72.6</v>
      </c>
      <c r="J169" s="106">
        <f>J170</f>
        <v>72.6</v>
      </c>
      <c r="K169" s="101">
        <f t="shared" si="10"/>
        <v>100</v>
      </c>
      <c r="N169" s="78"/>
    </row>
    <row r="170" spans="1:14" ht="46.5" customHeight="1">
      <c r="A170" s="54" t="s">
        <v>198</v>
      </c>
      <c r="B170" s="63" t="s">
        <v>57</v>
      </c>
      <c r="C170" s="64" t="s">
        <v>6</v>
      </c>
      <c r="D170" s="64" t="s">
        <v>100</v>
      </c>
      <c r="E170" s="64" t="s">
        <v>264</v>
      </c>
      <c r="F170" s="64" t="s">
        <v>113</v>
      </c>
      <c r="G170" s="28"/>
      <c r="H170" s="28"/>
      <c r="I170" s="106">
        <v>72.6</v>
      </c>
      <c r="J170" s="165">
        <v>72.6</v>
      </c>
      <c r="K170" s="101">
        <f t="shared" si="10"/>
        <v>100</v>
      </c>
      <c r="N170" s="78"/>
    </row>
    <row r="171" spans="1:11" ht="45.75" customHeight="1">
      <c r="A171" s="112" t="s">
        <v>128</v>
      </c>
      <c r="B171" s="136" t="s">
        <v>61</v>
      </c>
      <c r="C171" s="121" t="s">
        <v>14</v>
      </c>
      <c r="D171" s="121" t="s">
        <v>14</v>
      </c>
      <c r="E171" s="121" t="s">
        <v>27</v>
      </c>
      <c r="F171" s="121" t="s">
        <v>5</v>
      </c>
      <c r="G171" s="46" t="e">
        <f>G172+G185</f>
        <v>#REF!</v>
      </c>
      <c r="H171" s="46" t="e">
        <f>H172+H185</f>
        <v>#REF!</v>
      </c>
      <c r="I171" s="205">
        <f>I172+I185</f>
        <v>7872.4</v>
      </c>
      <c r="J171" s="114">
        <f>J172+J185+J182</f>
        <v>5605</v>
      </c>
      <c r="K171" s="101">
        <f t="shared" si="10"/>
        <v>71.19810985214167</v>
      </c>
    </row>
    <row r="172" spans="1:11" ht="57.75" customHeight="1">
      <c r="A172" s="201" t="s">
        <v>301</v>
      </c>
      <c r="B172" s="180" t="s">
        <v>61</v>
      </c>
      <c r="C172" s="181" t="s">
        <v>14</v>
      </c>
      <c r="D172" s="181" t="s">
        <v>14</v>
      </c>
      <c r="E172" s="181" t="s">
        <v>27</v>
      </c>
      <c r="F172" s="181" t="s">
        <v>5</v>
      </c>
      <c r="G172" s="29">
        <f aca="true" t="shared" si="13" ref="G172:J175">G173</f>
        <v>0</v>
      </c>
      <c r="H172" s="29">
        <f t="shared" si="13"/>
        <v>2073</v>
      </c>
      <c r="I172" s="205">
        <f>I173+I182</f>
        <v>2224</v>
      </c>
      <c r="J172" s="184">
        <f t="shared" si="13"/>
        <v>1738.4</v>
      </c>
      <c r="K172" s="114">
        <f t="shared" si="10"/>
        <v>78.16546762589928</v>
      </c>
    </row>
    <row r="173" spans="1:11" ht="22.5" customHeight="1">
      <c r="A173" s="54" t="s">
        <v>10</v>
      </c>
      <c r="B173" s="85" t="s">
        <v>61</v>
      </c>
      <c r="C173" s="86" t="s">
        <v>9</v>
      </c>
      <c r="D173" s="86" t="s">
        <v>14</v>
      </c>
      <c r="E173" s="86" t="s">
        <v>27</v>
      </c>
      <c r="F173" s="86" t="s">
        <v>5</v>
      </c>
      <c r="G173" s="30">
        <f t="shared" si="13"/>
        <v>0</v>
      </c>
      <c r="H173" s="30">
        <f t="shared" si="13"/>
        <v>2073</v>
      </c>
      <c r="I173" s="104">
        <f t="shared" si="13"/>
        <v>2212</v>
      </c>
      <c r="J173" s="104">
        <f t="shared" si="13"/>
        <v>1738.4</v>
      </c>
      <c r="K173" s="101">
        <f t="shared" si="10"/>
        <v>78.58951175406872</v>
      </c>
    </row>
    <row r="174" spans="1:11" ht="21.75" customHeight="1">
      <c r="A174" s="54" t="s">
        <v>11</v>
      </c>
      <c r="B174" s="85" t="s">
        <v>61</v>
      </c>
      <c r="C174" s="86" t="s">
        <v>9</v>
      </c>
      <c r="D174" s="86" t="s">
        <v>8</v>
      </c>
      <c r="E174" s="86" t="s">
        <v>27</v>
      </c>
      <c r="F174" s="86" t="s">
        <v>5</v>
      </c>
      <c r="G174" s="20">
        <f t="shared" si="13"/>
        <v>0</v>
      </c>
      <c r="H174" s="20">
        <f t="shared" si="13"/>
        <v>2073</v>
      </c>
      <c r="I174" s="104">
        <f>I175+I179</f>
        <v>2212</v>
      </c>
      <c r="J174" s="104">
        <f>J175+J179</f>
        <v>1738.4</v>
      </c>
      <c r="K174" s="101">
        <f t="shared" si="10"/>
        <v>78.58951175406872</v>
      </c>
    </row>
    <row r="175" spans="1:11" ht="19.5" customHeight="1">
      <c r="A175" s="71" t="s">
        <v>12</v>
      </c>
      <c r="B175" s="139" t="s">
        <v>61</v>
      </c>
      <c r="C175" s="124" t="s">
        <v>9</v>
      </c>
      <c r="D175" s="124" t="s">
        <v>8</v>
      </c>
      <c r="E175" s="125" t="s">
        <v>32</v>
      </c>
      <c r="F175" s="124" t="s">
        <v>5</v>
      </c>
      <c r="G175" s="25">
        <f t="shared" si="13"/>
        <v>0</v>
      </c>
      <c r="H175" s="25">
        <f t="shared" si="13"/>
        <v>2073</v>
      </c>
      <c r="I175" s="108">
        <f t="shared" si="13"/>
        <v>2012</v>
      </c>
      <c r="J175" s="108">
        <f t="shared" si="13"/>
        <v>1738.4</v>
      </c>
      <c r="K175" s="101">
        <f t="shared" si="10"/>
        <v>86.40159045725646</v>
      </c>
    </row>
    <row r="176" spans="1:11" ht="30" customHeight="1">
      <c r="A176" s="71" t="s">
        <v>18</v>
      </c>
      <c r="B176" s="139" t="s">
        <v>61</v>
      </c>
      <c r="C176" s="124" t="s">
        <v>9</v>
      </c>
      <c r="D176" s="124" t="s">
        <v>8</v>
      </c>
      <c r="E176" s="125" t="s">
        <v>62</v>
      </c>
      <c r="F176" s="124" t="s">
        <v>5</v>
      </c>
      <c r="G176" s="25">
        <f>G177</f>
        <v>0</v>
      </c>
      <c r="H176" s="25">
        <f>H177</f>
        <v>2073</v>
      </c>
      <c r="I176" s="108">
        <f>I177+I178</f>
        <v>2012</v>
      </c>
      <c r="J176" s="108">
        <f>J177+J178</f>
        <v>1738.4</v>
      </c>
      <c r="K176" s="101">
        <f t="shared" si="10"/>
        <v>86.40159045725646</v>
      </c>
    </row>
    <row r="177" spans="1:11" ht="73.5" customHeight="1">
      <c r="A177" s="54" t="s">
        <v>206</v>
      </c>
      <c r="B177" s="139" t="s">
        <v>61</v>
      </c>
      <c r="C177" s="124" t="s">
        <v>9</v>
      </c>
      <c r="D177" s="124" t="s">
        <v>8</v>
      </c>
      <c r="E177" s="125" t="s">
        <v>62</v>
      </c>
      <c r="F177" s="124" t="s">
        <v>122</v>
      </c>
      <c r="G177" s="20"/>
      <c r="H177" s="20">
        <v>2073</v>
      </c>
      <c r="I177" s="104">
        <v>2000</v>
      </c>
      <c r="J177" s="160">
        <v>1738.4</v>
      </c>
      <c r="K177" s="101">
        <f t="shared" si="10"/>
        <v>86.92</v>
      </c>
    </row>
    <row r="178" spans="1:11" ht="31.5" customHeight="1">
      <c r="A178" s="54" t="s">
        <v>188</v>
      </c>
      <c r="B178" s="139" t="s">
        <v>61</v>
      </c>
      <c r="C178" s="124" t="s">
        <v>9</v>
      </c>
      <c r="D178" s="124" t="s">
        <v>8</v>
      </c>
      <c r="E178" s="125" t="s">
        <v>62</v>
      </c>
      <c r="F178" s="124" t="s">
        <v>189</v>
      </c>
      <c r="G178" s="20"/>
      <c r="H178" s="20"/>
      <c r="I178" s="104">
        <v>12</v>
      </c>
      <c r="J178" s="160">
        <v>0</v>
      </c>
      <c r="K178" s="101">
        <f t="shared" si="10"/>
        <v>0</v>
      </c>
    </row>
    <row r="179" spans="1:11" ht="65.25" customHeight="1">
      <c r="A179" s="93" t="s">
        <v>179</v>
      </c>
      <c r="B179" s="142" t="s">
        <v>61</v>
      </c>
      <c r="C179" s="65" t="s">
        <v>9</v>
      </c>
      <c r="D179" s="65" t="s">
        <v>8</v>
      </c>
      <c r="E179" s="65" t="s">
        <v>180</v>
      </c>
      <c r="F179" s="64" t="s">
        <v>5</v>
      </c>
      <c r="G179" s="34"/>
      <c r="H179" s="34"/>
      <c r="I179" s="101">
        <f>I180</f>
        <v>200</v>
      </c>
      <c r="J179" s="101">
        <f>J180</f>
        <v>0</v>
      </c>
      <c r="K179" s="101">
        <f t="shared" si="10"/>
        <v>0</v>
      </c>
    </row>
    <row r="180" spans="1:11" ht="50.25" customHeight="1">
      <c r="A180" s="54" t="s">
        <v>125</v>
      </c>
      <c r="B180" s="143" t="s">
        <v>61</v>
      </c>
      <c r="C180" s="144" t="s">
        <v>9</v>
      </c>
      <c r="D180" s="144" t="s">
        <v>8</v>
      </c>
      <c r="E180" s="65" t="s">
        <v>234</v>
      </c>
      <c r="F180" s="65" t="s">
        <v>5</v>
      </c>
      <c r="G180" s="44"/>
      <c r="H180" s="44"/>
      <c r="I180" s="101">
        <f>I181</f>
        <v>200</v>
      </c>
      <c r="J180" s="101">
        <f>J181</f>
        <v>0</v>
      </c>
      <c r="K180" s="101">
        <f t="shared" si="10"/>
        <v>0</v>
      </c>
    </row>
    <row r="181" spans="1:11" ht="32.25" customHeight="1">
      <c r="A181" s="54" t="s">
        <v>206</v>
      </c>
      <c r="B181" s="143" t="s">
        <v>61</v>
      </c>
      <c r="C181" s="144" t="s">
        <v>9</v>
      </c>
      <c r="D181" s="144" t="s">
        <v>8</v>
      </c>
      <c r="E181" s="65" t="s">
        <v>234</v>
      </c>
      <c r="F181" s="65" t="s">
        <v>122</v>
      </c>
      <c r="G181" s="45"/>
      <c r="H181" s="45"/>
      <c r="I181" s="109">
        <v>200</v>
      </c>
      <c r="J181" s="169">
        <v>0</v>
      </c>
      <c r="K181" s="101">
        <f t="shared" si="10"/>
        <v>0</v>
      </c>
    </row>
    <row r="182" spans="1:11" ht="30" customHeight="1">
      <c r="A182" s="159" t="s">
        <v>281</v>
      </c>
      <c r="B182" s="148" t="s">
        <v>61</v>
      </c>
      <c r="C182" s="100" t="s">
        <v>21</v>
      </c>
      <c r="D182" s="100" t="s">
        <v>7</v>
      </c>
      <c r="E182" s="100" t="s">
        <v>27</v>
      </c>
      <c r="F182" s="100" t="s">
        <v>5</v>
      </c>
      <c r="G182" s="44"/>
      <c r="H182" s="44"/>
      <c r="I182" s="101">
        <f>I183</f>
        <v>12</v>
      </c>
      <c r="J182" s="101">
        <f>J183</f>
        <v>0</v>
      </c>
      <c r="K182" s="101">
        <f t="shared" si="10"/>
        <v>0</v>
      </c>
    </row>
    <row r="183" spans="1:11" ht="30" customHeight="1">
      <c r="A183" s="159" t="s">
        <v>287</v>
      </c>
      <c r="B183" s="148" t="s">
        <v>61</v>
      </c>
      <c r="C183" s="100" t="s">
        <v>21</v>
      </c>
      <c r="D183" s="100" t="s">
        <v>7</v>
      </c>
      <c r="E183" s="100" t="s">
        <v>282</v>
      </c>
      <c r="F183" s="100" t="s">
        <v>5</v>
      </c>
      <c r="G183" s="44"/>
      <c r="H183" s="44"/>
      <c r="I183" s="101">
        <f>I184</f>
        <v>12</v>
      </c>
      <c r="J183" s="101">
        <f>J184</f>
        <v>0</v>
      </c>
      <c r="K183" s="101">
        <f t="shared" si="10"/>
        <v>0</v>
      </c>
    </row>
    <row r="184" spans="1:11" ht="33.75" customHeight="1">
      <c r="A184" s="51" t="s">
        <v>188</v>
      </c>
      <c r="B184" s="148" t="s">
        <v>61</v>
      </c>
      <c r="C184" s="100" t="s">
        <v>21</v>
      </c>
      <c r="D184" s="100" t="s">
        <v>7</v>
      </c>
      <c r="E184" s="100" t="s">
        <v>282</v>
      </c>
      <c r="F184" s="100" t="s">
        <v>189</v>
      </c>
      <c r="G184" s="44"/>
      <c r="H184" s="44"/>
      <c r="I184" s="101">
        <v>12</v>
      </c>
      <c r="J184" s="168">
        <v>0</v>
      </c>
      <c r="K184" s="101">
        <f t="shared" si="10"/>
        <v>0</v>
      </c>
    </row>
    <row r="185" spans="1:11" ht="21.75" customHeight="1">
      <c r="A185" s="172" t="s">
        <v>103</v>
      </c>
      <c r="B185" s="185" t="s">
        <v>61</v>
      </c>
      <c r="C185" s="186" t="s">
        <v>44</v>
      </c>
      <c r="D185" s="186" t="s">
        <v>14</v>
      </c>
      <c r="E185" s="186" t="s">
        <v>27</v>
      </c>
      <c r="F185" s="186" t="s">
        <v>5</v>
      </c>
      <c r="G185" s="31" t="e">
        <f>G186+G219</f>
        <v>#REF!</v>
      </c>
      <c r="H185" s="31" t="e">
        <f>H186+H219+H203++H195</f>
        <v>#REF!</v>
      </c>
      <c r="I185" s="187">
        <f>I186+I219</f>
        <v>5648.4</v>
      </c>
      <c r="J185" s="187">
        <f>J186+J219</f>
        <v>3866.6</v>
      </c>
      <c r="K185" s="114">
        <f t="shared" si="10"/>
        <v>68.45478365554848</v>
      </c>
    </row>
    <row r="186" spans="1:11" ht="18" customHeight="1">
      <c r="A186" s="2" t="s">
        <v>63</v>
      </c>
      <c r="B186" s="63" t="s">
        <v>61</v>
      </c>
      <c r="C186" s="64" t="s">
        <v>44</v>
      </c>
      <c r="D186" s="64" t="s">
        <v>6</v>
      </c>
      <c r="E186" s="64" t="s">
        <v>27</v>
      </c>
      <c r="F186" s="64" t="s">
        <v>5</v>
      </c>
      <c r="G186" s="32" t="e">
        <f>#REF!+G195+G203</f>
        <v>#REF!</v>
      </c>
      <c r="H186" s="33" t="e">
        <f>#REF!</f>
        <v>#REF!</v>
      </c>
      <c r="I186" s="107">
        <f>I187+I194+I203+I214+I217</f>
        <v>5218.4</v>
      </c>
      <c r="J186" s="107">
        <f>J187+J195+J203+J210+J214+J217</f>
        <v>3567.7</v>
      </c>
      <c r="K186" s="101">
        <f t="shared" si="10"/>
        <v>68.36769891154377</v>
      </c>
    </row>
    <row r="187" spans="1:11" ht="32.25" customHeight="1">
      <c r="A187" s="54" t="s">
        <v>191</v>
      </c>
      <c r="B187" s="63" t="s">
        <v>61</v>
      </c>
      <c r="C187" s="206" t="s">
        <v>44</v>
      </c>
      <c r="D187" s="206" t="s">
        <v>6</v>
      </c>
      <c r="E187" s="206" t="s">
        <v>27</v>
      </c>
      <c r="F187" s="206" t="s">
        <v>5</v>
      </c>
      <c r="G187" s="207"/>
      <c r="H187" s="208"/>
      <c r="I187" s="209">
        <f>I188+I191</f>
        <v>2765</v>
      </c>
      <c r="J187" s="107">
        <f>J188</f>
        <v>1653.4</v>
      </c>
      <c r="K187" s="101">
        <f t="shared" si="10"/>
        <v>59.797468354430386</v>
      </c>
    </row>
    <row r="188" spans="1:11" ht="33" customHeight="1">
      <c r="A188" s="2" t="s">
        <v>64</v>
      </c>
      <c r="B188" s="63" t="s">
        <v>61</v>
      </c>
      <c r="C188" s="64" t="s">
        <v>44</v>
      </c>
      <c r="D188" s="64" t="s">
        <v>6</v>
      </c>
      <c r="E188" s="64" t="s">
        <v>65</v>
      </c>
      <c r="F188" s="64" t="s">
        <v>5</v>
      </c>
      <c r="G188" s="34" t="e">
        <f>#REF!</f>
        <v>#REF!</v>
      </c>
      <c r="H188" s="34" t="e">
        <f>#REF!</f>
        <v>#REF!</v>
      </c>
      <c r="I188" s="101">
        <f>I189+I190</f>
        <v>2565</v>
      </c>
      <c r="J188" s="101">
        <f>J189+J190</f>
        <v>1653.4</v>
      </c>
      <c r="K188" s="101">
        <f t="shared" si="10"/>
        <v>64.46003898635479</v>
      </c>
    </row>
    <row r="189" spans="1:11" ht="43.5" customHeight="1">
      <c r="A189" s="69" t="s">
        <v>202</v>
      </c>
      <c r="B189" s="63" t="s">
        <v>61</v>
      </c>
      <c r="C189" s="64" t="s">
        <v>44</v>
      </c>
      <c r="D189" s="64" t="s">
        <v>6</v>
      </c>
      <c r="E189" s="64" t="s">
        <v>65</v>
      </c>
      <c r="F189" s="64" t="s">
        <v>203</v>
      </c>
      <c r="G189" s="34"/>
      <c r="H189" s="34"/>
      <c r="I189" s="101">
        <v>13</v>
      </c>
      <c r="J189" s="167">
        <v>1.2</v>
      </c>
      <c r="K189" s="101">
        <f t="shared" si="10"/>
        <v>9.23076923076923</v>
      </c>
    </row>
    <row r="190" spans="1:11" ht="75.75" customHeight="1">
      <c r="A190" s="54" t="s">
        <v>206</v>
      </c>
      <c r="B190" s="63" t="s">
        <v>61</v>
      </c>
      <c r="C190" s="64" t="s">
        <v>44</v>
      </c>
      <c r="D190" s="64" t="s">
        <v>6</v>
      </c>
      <c r="E190" s="64" t="s">
        <v>65</v>
      </c>
      <c r="F190" s="64" t="s">
        <v>122</v>
      </c>
      <c r="G190" s="34"/>
      <c r="H190" s="34"/>
      <c r="I190" s="101">
        <v>2552</v>
      </c>
      <c r="J190" s="167">
        <v>1652.2</v>
      </c>
      <c r="K190" s="101">
        <f t="shared" si="10"/>
        <v>64.74137931034483</v>
      </c>
    </row>
    <row r="191" spans="1:11" ht="64.5" customHeight="1">
      <c r="A191" s="93" t="s">
        <v>179</v>
      </c>
      <c r="B191" s="142" t="s">
        <v>61</v>
      </c>
      <c r="C191" s="65" t="s">
        <v>44</v>
      </c>
      <c r="D191" s="65" t="s">
        <v>6</v>
      </c>
      <c r="E191" s="65" t="s">
        <v>180</v>
      </c>
      <c r="F191" s="64" t="s">
        <v>5</v>
      </c>
      <c r="G191" s="34"/>
      <c r="H191" s="34"/>
      <c r="I191" s="101">
        <f>I192</f>
        <v>200</v>
      </c>
      <c r="J191" s="101">
        <f>J192</f>
        <v>0</v>
      </c>
      <c r="K191" s="101">
        <f t="shared" si="10"/>
        <v>0</v>
      </c>
    </row>
    <row r="192" spans="1:11" ht="52.5" customHeight="1">
      <c r="A192" s="54" t="s">
        <v>125</v>
      </c>
      <c r="B192" s="143" t="s">
        <v>61</v>
      </c>
      <c r="C192" s="144" t="s">
        <v>44</v>
      </c>
      <c r="D192" s="144" t="s">
        <v>6</v>
      </c>
      <c r="E192" s="65" t="s">
        <v>234</v>
      </c>
      <c r="F192" s="65" t="s">
        <v>5</v>
      </c>
      <c r="G192" s="34"/>
      <c r="H192" s="34"/>
      <c r="I192" s="101">
        <f>I193</f>
        <v>200</v>
      </c>
      <c r="J192" s="101">
        <f>J193</f>
        <v>0</v>
      </c>
      <c r="K192" s="101">
        <f t="shared" si="10"/>
        <v>0</v>
      </c>
    </row>
    <row r="193" spans="1:11" ht="75" customHeight="1">
      <c r="A193" s="54" t="s">
        <v>206</v>
      </c>
      <c r="B193" s="143" t="s">
        <v>61</v>
      </c>
      <c r="C193" s="144" t="s">
        <v>44</v>
      </c>
      <c r="D193" s="144" t="s">
        <v>6</v>
      </c>
      <c r="E193" s="65" t="s">
        <v>234</v>
      </c>
      <c r="F193" s="65" t="s">
        <v>122</v>
      </c>
      <c r="G193" s="34"/>
      <c r="H193" s="34"/>
      <c r="I193" s="101">
        <v>200</v>
      </c>
      <c r="J193" s="167">
        <v>0</v>
      </c>
      <c r="K193" s="101">
        <f t="shared" si="10"/>
        <v>0</v>
      </c>
    </row>
    <row r="194" spans="1:11" ht="59.25" customHeight="1">
      <c r="A194" s="54" t="s">
        <v>302</v>
      </c>
      <c r="B194" s="143" t="s">
        <v>61</v>
      </c>
      <c r="C194" s="144" t="s">
        <v>14</v>
      </c>
      <c r="D194" s="144" t="s">
        <v>14</v>
      </c>
      <c r="E194" s="65" t="s">
        <v>27</v>
      </c>
      <c r="F194" s="65" t="s">
        <v>5</v>
      </c>
      <c r="G194" s="34"/>
      <c r="H194" s="34"/>
      <c r="I194" s="101">
        <f>I195+I200</f>
        <v>420</v>
      </c>
      <c r="J194" s="101">
        <f>J195+J200</f>
        <v>272</v>
      </c>
      <c r="K194" s="101">
        <f>K195+K200</f>
        <v>85</v>
      </c>
    </row>
    <row r="195" spans="1:11" ht="21" customHeight="1">
      <c r="A195" s="2" t="s">
        <v>83</v>
      </c>
      <c r="B195" s="63" t="s">
        <v>61</v>
      </c>
      <c r="C195" s="64" t="s">
        <v>44</v>
      </c>
      <c r="D195" s="64" t="s">
        <v>6</v>
      </c>
      <c r="E195" s="64" t="s">
        <v>84</v>
      </c>
      <c r="F195" s="64" t="s">
        <v>5</v>
      </c>
      <c r="G195" s="34" t="e">
        <f>G196</f>
        <v>#REF!</v>
      </c>
      <c r="H195" s="35" t="e">
        <f>H196</f>
        <v>#REF!</v>
      </c>
      <c r="I195" s="101">
        <f>I196</f>
        <v>320</v>
      </c>
      <c r="J195" s="101">
        <f>J196</f>
        <v>272</v>
      </c>
      <c r="K195" s="101">
        <f t="shared" si="10"/>
        <v>85</v>
      </c>
    </row>
    <row r="196" spans="1:11" ht="34.5" customHeight="1">
      <c r="A196" s="2" t="s">
        <v>18</v>
      </c>
      <c r="B196" s="63" t="s">
        <v>61</v>
      </c>
      <c r="C196" s="64" t="s">
        <v>44</v>
      </c>
      <c r="D196" s="64" t="s">
        <v>6</v>
      </c>
      <c r="E196" s="64" t="s">
        <v>178</v>
      </c>
      <c r="F196" s="64" t="s">
        <v>5</v>
      </c>
      <c r="G196" s="34" t="e">
        <f>#REF!</f>
        <v>#REF!</v>
      </c>
      <c r="H196" s="34" t="e">
        <f>#REF!</f>
        <v>#REF!</v>
      </c>
      <c r="I196" s="101">
        <f>I197+I198+I199</f>
        <v>320</v>
      </c>
      <c r="J196" s="101">
        <f>J197+J198+J199</f>
        <v>272</v>
      </c>
      <c r="K196" s="101">
        <f t="shared" si="10"/>
        <v>85</v>
      </c>
    </row>
    <row r="197" spans="1:11" ht="42" customHeight="1">
      <c r="A197" s="71" t="s">
        <v>200</v>
      </c>
      <c r="B197" s="63" t="s">
        <v>61</v>
      </c>
      <c r="C197" s="64" t="s">
        <v>44</v>
      </c>
      <c r="D197" s="64" t="s">
        <v>6</v>
      </c>
      <c r="E197" s="64" t="s">
        <v>178</v>
      </c>
      <c r="F197" s="64" t="s">
        <v>117</v>
      </c>
      <c r="G197" s="34"/>
      <c r="H197" s="34"/>
      <c r="I197" s="101">
        <v>265</v>
      </c>
      <c r="J197" s="167">
        <v>254.8</v>
      </c>
      <c r="K197" s="101">
        <f t="shared" si="10"/>
        <v>96.15094339622642</v>
      </c>
    </row>
    <row r="198" spans="1:11" ht="42.75" customHeight="1">
      <c r="A198" s="54" t="s">
        <v>198</v>
      </c>
      <c r="B198" s="63" t="s">
        <v>61</v>
      </c>
      <c r="C198" s="64" t="s">
        <v>44</v>
      </c>
      <c r="D198" s="64" t="s">
        <v>6</v>
      </c>
      <c r="E198" s="64" t="s">
        <v>178</v>
      </c>
      <c r="F198" s="64" t="s">
        <v>113</v>
      </c>
      <c r="G198" s="34"/>
      <c r="H198" s="34"/>
      <c r="I198" s="101">
        <v>50</v>
      </c>
      <c r="J198" s="167">
        <v>17.2</v>
      </c>
      <c r="K198" s="101">
        <f t="shared" si="10"/>
        <v>34.4</v>
      </c>
    </row>
    <row r="199" spans="1:14" ht="32.25" customHeight="1">
      <c r="A199" s="71" t="s">
        <v>119</v>
      </c>
      <c r="B199" s="63" t="s">
        <v>61</v>
      </c>
      <c r="C199" s="64" t="s">
        <v>44</v>
      </c>
      <c r="D199" s="64" t="s">
        <v>6</v>
      </c>
      <c r="E199" s="64" t="s">
        <v>178</v>
      </c>
      <c r="F199" s="64" t="s">
        <v>118</v>
      </c>
      <c r="G199" s="34"/>
      <c r="H199" s="34"/>
      <c r="I199" s="101">
        <v>5</v>
      </c>
      <c r="J199" s="167">
        <v>0</v>
      </c>
      <c r="K199" s="101">
        <f t="shared" si="10"/>
        <v>0</v>
      </c>
      <c r="N199" s="61"/>
    </row>
    <row r="200" spans="1:14" ht="57" customHeight="1">
      <c r="A200" s="93" t="s">
        <v>179</v>
      </c>
      <c r="B200" s="143" t="s">
        <v>61</v>
      </c>
      <c r="C200" s="144" t="s">
        <v>44</v>
      </c>
      <c r="D200" s="144" t="s">
        <v>6</v>
      </c>
      <c r="E200" s="65" t="s">
        <v>180</v>
      </c>
      <c r="F200" s="65" t="s">
        <v>5</v>
      </c>
      <c r="G200" s="34"/>
      <c r="H200" s="34"/>
      <c r="I200" s="101">
        <v>100</v>
      </c>
      <c r="J200" s="167">
        <v>0</v>
      </c>
      <c r="K200" s="101">
        <f t="shared" si="10"/>
        <v>0</v>
      </c>
      <c r="N200" s="61"/>
    </row>
    <row r="201" spans="1:14" ht="45.75" customHeight="1">
      <c r="A201" s="54" t="s">
        <v>125</v>
      </c>
      <c r="B201" s="143" t="s">
        <v>61</v>
      </c>
      <c r="C201" s="144" t="s">
        <v>44</v>
      </c>
      <c r="D201" s="144" t="s">
        <v>6</v>
      </c>
      <c r="E201" s="65" t="s">
        <v>234</v>
      </c>
      <c r="F201" s="65" t="s">
        <v>5</v>
      </c>
      <c r="G201" s="34"/>
      <c r="H201" s="34"/>
      <c r="I201" s="101">
        <v>100</v>
      </c>
      <c r="J201" s="167">
        <v>0</v>
      </c>
      <c r="K201" s="101">
        <f t="shared" si="10"/>
        <v>0</v>
      </c>
      <c r="N201" s="61"/>
    </row>
    <row r="202" spans="1:14" ht="43.5" customHeight="1">
      <c r="A202" s="71" t="s">
        <v>200</v>
      </c>
      <c r="B202" s="143" t="s">
        <v>61</v>
      </c>
      <c r="C202" s="144" t="s">
        <v>44</v>
      </c>
      <c r="D202" s="144" t="s">
        <v>6</v>
      </c>
      <c r="E202" s="65" t="s">
        <v>234</v>
      </c>
      <c r="F202" s="65" t="s">
        <v>117</v>
      </c>
      <c r="G202" s="34"/>
      <c r="H202" s="34"/>
      <c r="I202" s="101">
        <v>100</v>
      </c>
      <c r="J202" s="167">
        <v>0</v>
      </c>
      <c r="K202" s="101">
        <f t="shared" si="10"/>
        <v>0</v>
      </c>
      <c r="N202" s="61"/>
    </row>
    <row r="203" spans="1:11" ht="19.5" customHeight="1">
      <c r="A203" s="202" t="s">
        <v>45</v>
      </c>
      <c r="B203" s="203" t="s">
        <v>61</v>
      </c>
      <c r="C203" s="181"/>
      <c r="D203" s="181"/>
      <c r="E203" s="181"/>
      <c r="F203" s="181"/>
      <c r="G203" s="35">
        <f>G204+G212</f>
        <v>0</v>
      </c>
      <c r="H203" s="35">
        <f>H204</f>
        <v>0</v>
      </c>
      <c r="I203" s="114">
        <f>I204+I210</f>
        <v>2000.3999999999999</v>
      </c>
      <c r="J203" s="114">
        <f>J204</f>
        <v>1416.6</v>
      </c>
      <c r="K203" s="114">
        <f t="shared" si="10"/>
        <v>70.81583683263347</v>
      </c>
    </row>
    <row r="204" spans="1:11" ht="33.75" customHeight="1">
      <c r="A204" s="2" t="s">
        <v>64</v>
      </c>
      <c r="B204" s="63" t="s">
        <v>61</v>
      </c>
      <c r="C204" s="64" t="s">
        <v>44</v>
      </c>
      <c r="D204" s="64" t="s">
        <v>6</v>
      </c>
      <c r="E204" s="64" t="s">
        <v>66</v>
      </c>
      <c r="F204" s="64" t="s">
        <v>5</v>
      </c>
      <c r="G204" s="34">
        <f>G211</f>
        <v>0</v>
      </c>
      <c r="H204" s="34">
        <f>H211</f>
        <v>0</v>
      </c>
      <c r="I204" s="101">
        <f>I205+I206+I207+I208+I209</f>
        <v>1644.6</v>
      </c>
      <c r="J204" s="101">
        <f>J205+J206+J207+J208+J209</f>
        <v>1416.6</v>
      </c>
      <c r="K204" s="101">
        <f t="shared" si="10"/>
        <v>86.13644655235315</v>
      </c>
    </row>
    <row r="205" spans="1:11" ht="41.25" customHeight="1">
      <c r="A205" s="71" t="s">
        <v>200</v>
      </c>
      <c r="B205" s="63" t="s">
        <v>61</v>
      </c>
      <c r="C205" s="64" t="s">
        <v>44</v>
      </c>
      <c r="D205" s="64" t="s">
        <v>6</v>
      </c>
      <c r="E205" s="64" t="s">
        <v>66</v>
      </c>
      <c r="F205" s="64" t="s">
        <v>117</v>
      </c>
      <c r="G205" s="34"/>
      <c r="H205" s="34"/>
      <c r="I205" s="101">
        <v>1337.3</v>
      </c>
      <c r="J205" s="167">
        <v>1249.2</v>
      </c>
      <c r="K205" s="101">
        <f t="shared" si="10"/>
        <v>93.41209900545877</v>
      </c>
    </row>
    <row r="206" spans="1:11" ht="43.5" customHeight="1">
      <c r="A206" s="54" t="s">
        <v>198</v>
      </c>
      <c r="B206" s="63" t="s">
        <v>61</v>
      </c>
      <c r="C206" s="64" t="s">
        <v>44</v>
      </c>
      <c r="D206" s="64" t="s">
        <v>6</v>
      </c>
      <c r="E206" s="64" t="s">
        <v>66</v>
      </c>
      <c r="F206" s="64" t="s">
        <v>113</v>
      </c>
      <c r="G206" s="34"/>
      <c r="H206" s="34"/>
      <c r="I206" s="101">
        <v>266.8</v>
      </c>
      <c r="J206" s="167">
        <v>157</v>
      </c>
      <c r="K206" s="101">
        <f t="shared" si="10"/>
        <v>58.84557721139429</v>
      </c>
    </row>
    <row r="207" spans="1:11" ht="42.75" customHeight="1">
      <c r="A207" s="69" t="s">
        <v>202</v>
      </c>
      <c r="B207" s="63" t="s">
        <v>61</v>
      </c>
      <c r="C207" s="64" t="s">
        <v>44</v>
      </c>
      <c r="D207" s="64" t="s">
        <v>6</v>
      </c>
      <c r="E207" s="64" t="s">
        <v>66</v>
      </c>
      <c r="F207" s="64" t="s">
        <v>203</v>
      </c>
      <c r="G207" s="34"/>
      <c r="H207" s="34"/>
      <c r="I207" s="101">
        <v>24</v>
      </c>
      <c r="J207" s="167">
        <v>7.8</v>
      </c>
      <c r="K207" s="101">
        <f t="shared" si="10"/>
        <v>32.5</v>
      </c>
    </row>
    <row r="208" spans="1:11" ht="29.25" customHeight="1">
      <c r="A208" s="71" t="s">
        <v>115</v>
      </c>
      <c r="B208" s="142" t="s">
        <v>61</v>
      </c>
      <c r="C208" s="65" t="s">
        <v>44</v>
      </c>
      <c r="D208" s="65" t="s">
        <v>6</v>
      </c>
      <c r="E208" s="65" t="s">
        <v>66</v>
      </c>
      <c r="F208" s="64" t="s">
        <v>114</v>
      </c>
      <c r="G208" s="34"/>
      <c r="H208" s="34"/>
      <c r="I208" s="101">
        <v>6.1</v>
      </c>
      <c r="J208" s="167">
        <v>0</v>
      </c>
      <c r="K208" s="101">
        <f t="shared" si="10"/>
        <v>0</v>
      </c>
    </row>
    <row r="209" spans="1:11" ht="29.25" customHeight="1">
      <c r="A209" s="71" t="s">
        <v>119</v>
      </c>
      <c r="B209" s="142" t="s">
        <v>61</v>
      </c>
      <c r="C209" s="65" t="s">
        <v>44</v>
      </c>
      <c r="D209" s="65" t="s">
        <v>6</v>
      </c>
      <c r="E209" s="65" t="s">
        <v>66</v>
      </c>
      <c r="F209" s="64" t="s">
        <v>118</v>
      </c>
      <c r="G209" s="34"/>
      <c r="H209" s="34"/>
      <c r="I209" s="101">
        <v>10.4</v>
      </c>
      <c r="J209" s="167">
        <v>2.6</v>
      </c>
      <c r="K209" s="101">
        <f t="shared" si="10"/>
        <v>25</v>
      </c>
    </row>
    <row r="210" spans="1:11" ht="58.5" customHeight="1">
      <c r="A210" s="93" t="s">
        <v>179</v>
      </c>
      <c r="B210" s="142" t="s">
        <v>61</v>
      </c>
      <c r="C210" s="65" t="s">
        <v>44</v>
      </c>
      <c r="D210" s="65" t="s">
        <v>6</v>
      </c>
      <c r="E210" s="65" t="s">
        <v>180</v>
      </c>
      <c r="F210" s="64" t="s">
        <v>5</v>
      </c>
      <c r="G210" s="34"/>
      <c r="H210" s="34"/>
      <c r="I210" s="101">
        <f>I211</f>
        <v>355.8</v>
      </c>
      <c r="J210" s="101">
        <f>J211</f>
        <v>225.7</v>
      </c>
      <c r="K210" s="101">
        <f t="shared" si="10"/>
        <v>63.434513771781894</v>
      </c>
    </row>
    <row r="211" spans="1:11" ht="44.25" customHeight="1">
      <c r="A211" s="54" t="s">
        <v>125</v>
      </c>
      <c r="B211" s="143" t="s">
        <v>61</v>
      </c>
      <c r="C211" s="144" t="s">
        <v>44</v>
      </c>
      <c r="D211" s="144" t="s">
        <v>6</v>
      </c>
      <c r="E211" s="65" t="s">
        <v>234</v>
      </c>
      <c r="F211" s="65" t="s">
        <v>5</v>
      </c>
      <c r="G211" s="44"/>
      <c r="H211" s="44"/>
      <c r="I211" s="101">
        <f>I212+I213</f>
        <v>355.8</v>
      </c>
      <c r="J211" s="101">
        <f>J212+J213</f>
        <v>225.7</v>
      </c>
      <c r="K211" s="101">
        <f t="shared" si="10"/>
        <v>63.434513771781894</v>
      </c>
    </row>
    <row r="212" spans="1:11" ht="44.25" customHeight="1">
      <c r="A212" s="71" t="s">
        <v>200</v>
      </c>
      <c r="B212" s="143" t="s">
        <v>61</v>
      </c>
      <c r="C212" s="144" t="s">
        <v>44</v>
      </c>
      <c r="D212" s="144" t="s">
        <v>6</v>
      </c>
      <c r="E212" s="65" t="s">
        <v>234</v>
      </c>
      <c r="F212" s="65" t="s">
        <v>117</v>
      </c>
      <c r="G212" s="45"/>
      <c r="H212" s="45"/>
      <c r="I212" s="109">
        <v>265</v>
      </c>
      <c r="J212" s="169">
        <v>164.5</v>
      </c>
      <c r="K212" s="101">
        <f t="shared" si="10"/>
        <v>62.075471698113205</v>
      </c>
    </row>
    <row r="213" spans="1:11" ht="43.5" customHeight="1">
      <c r="A213" s="54" t="s">
        <v>198</v>
      </c>
      <c r="B213" s="143" t="s">
        <v>61</v>
      </c>
      <c r="C213" s="144" t="s">
        <v>44</v>
      </c>
      <c r="D213" s="144" t="s">
        <v>6</v>
      </c>
      <c r="E213" s="65" t="s">
        <v>234</v>
      </c>
      <c r="F213" s="65" t="s">
        <v>113</v>
      </c>
      <c r="G213" s="45"/>
      <c r="H213" s="45"/>
      <c r="I213" s="109">
        <v>90.8</v>
      </c>
      <c r="J213" s="169">
        <v>61.2</v>
      </c>
      <c r="K213" s="101">
        <f t="shared" si="10"/>
        <v>67.40088105726872</v>
      </c>
    </row>
    <row r="214" spans="1:11" ht="37.5" customHeight="1">
      <c r="A214" s="51" t="s">
        <v>141</v>
      </c>
      <c r="B214" s="145" t="s">
        <v>61</v>
      </c>
      <c r="C214" s="146" t="s">
        <v>44</v>
      </c>
      <c r="D214" s="146" t="s">
        <v>6</v>
      </c>
      <c r="E214" s="146" t="s">
        <v>160</v>
      </c>
      <c r="F214" s="100" t="s">
        <v>5</v>
      </c>
      <c r="G214" s="81"/>
      <c r="H214" s="81"/>
      <c r="I214" s="109">
        <f>I215</f>
        <v>18</v>
      </c>
      <c r="J214" s="109">
        <f>J215</f>
        <v>0</v>
      </c>
      <c r="K214" s="101">
        <f t="shared" si="10"/>
        <v>0</v>
      </c>
    </row>
    <row r="215" spans="1:14" ht="75" customHeight="1">
      <c r="A215" s="51" t="s">
        <v>223</v>
      </c>
      <c r="B215" s="145" t="s">
        <v>61</v>
      </c>
      <c r="C215" s="146" t="s">
        <v>44</v>
      </c>
      <c r="D215" s="146" t="s">
        <v>6</v>
      </c>
      <c r="E215" s="146" t="s">
        <v>161</v>
      </c>
      <c r="F215" s="100" t="s">
        <v>5</v>
      </c>
      <c r="G215" s="45"/>
      <c r="H215" s="45"/>
      <c r="I215" s="109">
        <f>I216</f>
        <v>18</v>
      </c>
      <c r="J215" s="109">
        <f>J216</f>
        <v>0</v>
      </c>
      <c r="K215" s="101">
        <f t="shared" si="10"/>
        <v>0</v>
      </c>
      <c r="N215" s="61"/>
    </row>
    <row r="216" spans="1:11" ht="43.5" customHeight="1">
      <c r="A216" s="54" t="s">
        <v>198</v>
      </c>
      <c r="B216" s="145" t="s">
        <v>61</v>
      </c>
      <c r="C216" s="146" t="s">
        <v>44</v>
      </c>
      <c r="D216" s="146" t="s">
        <v>6</v>
      </c>
      <c r="E216" s="146" t="s">
        <v>161</v>
      </c>
      <c r="F216" s="100" t="s">
        <v>113</v>
      </c>
      <c r="G216" s="45"/>
      <c r="H216" s="45"/>
      <c r="I216" s="109">
        <v>18</v>
      </c>
      <c r="J216" s="169">
        <v>0</v>
      </c>
      <c r="K216" s="101">
        <f t="shared" si="10"/>
        <v>0</v>
      </c>
    </row>
    <row r="217" spans="1:11" ht="61.5" customHeight="1">
      <c r="A217" s="69" t="s">
        <v>153</v>
      </c>
      <c r="B217" s="143" t="s">
        <v>61</v>
      </c>
      <c r="C217" s="144" t="s">
        <v>44</v>
      </c>
      <c r="D217" s="144" t="s">
        <v>6</v>
      </c>
      <c r="E217" s="144" t="s">
        <v>155</v>
      </c>
      <c r="F217" s="65" t="s">
        <v>5</v>
      </c>
      <c r="G217" s="45"/>
      <c r="H217" s="45"/>
      <c r="I217" s="109">
        <f>I218</f>
        <v>15</v>
      </c>
      <c r="J217" s="109">
        <f>J218</f>
        <v>0</v>
      </c>
      <c r="K217" s="101">
        <f t="shared" si="10"/>
        <v>0</v>
      </c>
    </row>
    <row r="218" spans="1:11" ht="30" customHeight="1">
      <c r="A218" s="54" t="s">
        <v>188</v>
      </c>
      <c r="B218" s="143" t="s">
        <v>61</v>
      </c>
      <c r="C218" s="144" t="s">
        <v>44</v>
      </c>
      <c r="D218" s="144" t="s">
        <v>6</v>
      </c>
      <c r="E218" s="144" t="s">
        <v>155</v>
      </c>
      <c r="F218" s="65" t="s">
        <v>189</v>
      </c>
      <c r="G218" s="45"/>
      <c r="H218" s="45"/>
      <c r="I218" s="109">
        <v>15</v>
      </c>
      <c r="J218" s="169">
        <v>0</v>
      </c>
      <c r="K218" s="101">
        <f aca="true" t="shared" si="14" ref="K218:K281">J218/I218*100</f>
        <v>0</v>
      </c>
    </row>
    <row r="219" spans="1:11" ht="28.5" customHeight="1">
      <c r="A219" s="112" t="s">
        <v>105</v>
      </c>
      <c r="B219" s="136" t="s">
        <v>61</v>
      </c>
      <c r="C219" s="121" t="s">
        <v>44</v>
      </c>
      <c r="D219" s="121" t="s">
        <v>13</v>
      </c>
      <c r="E219" s="121" t="s">
        <v>27</v>
      </c>
      <c r="F219" s="121" t="s">
        <v>5</v>
      </c>
      <c r="G219" s="36" t="e">
        <f aca="true" t="shared" si="15" ref="G219:J220">G220</f>
        <v>#REF!</v>
      </c>
      <c r="H219" s="36" t="e">
        <f t="shared" si="15"/>
        <v>#REF!</v>
      </c>
      <c r="I219" s="114">
        <f t="shared" si="15"/>
        <v>430</v>
      </c>
      <c r="J219" s="114">
        <f t="shared" si="15"/>
        <v>298.90000000000003</v>
      </c>
      <c r="K219" s="114">
        <f t="shared" si="14"/>
        <v>69.51162790697674</v>
      </c>
    </row>
    <row r="220" spans="1:11" ht="59.25" customHeight="1">
      <c r="A220" s="71" t="s">
        <v>54</v>
      </c>
      <c r="B220" s="63" t="s">
        <v>61</v>
      </c>
      <c r="C220" s="64" t="s">
        <v>44</v>
      </c>
      <c r="D220" s="64" t="s">
        <v>13</v>
      </c>
      <c r="E220" s="64" t="s">
        <v>59</v>
      </c>
      <c r="F220" s="64" t="s">
        <v>5</v>
      </c>
      <c r="G220" s="32" t="e">
        <f t="shared" si="15"/>
        <v>#REF!</v>
      </c>
      <c r="H220" s="32" t="e">
        <f t="shared" si="15"/>
        <v>#REF!</v>
      </c>
      <c r="I220" s="107">
        <f t="shared" si="15"/>
        <v>430</v>
      </c>
      <c r="J220" s="107">
        <f t="shared" si="15"/>
        <v>298.90000000000003</v>
      </c>
      <c r="K220" s="101">
        <f t="shared" si="14"/>
        <v>69.51162790697674</v>
      </c>
    </row>
    <row r="221" spans="1:11" ht="21.75" customHeight="1">
      <c r="A221" s="71" t="s">
        <v>16</v>
      </c>
      <c r="B221" s="63" t="s">
        <v>61</v>
      </c>
      <c r="C221" s="64" t="s">
        <v>44</v>
      </c>
      <c r="D221" s="64" t="s">
        <v>13</v>
      </c>
      <c r="E221" s="64" t="s">
        <v>60</v>
      </c>
      <c r="F221" s="64" t="s">
        <v>5</v>
      </c>
      <c r="G221" s="32" t="e">
        <f>#REF!</f>
        <v>#REF!</v>
      </c>
      <c r="H221" s="32" t="e">
        <f>#REF!</f>
        <v>#REF!</v>
      </c>
      <c r="I221" s="107">
        <f>I222+I223+I224</f>
        <v>430</v>
      </c>
      <c r="J221" s="107">
        <f>J222+J223+J224</f>
        <v>298.90000000000003</v>
      </c>
      <c r="K221" s="101">
        <f t="shared" si="14"/>
        <v>69.51162790697674</v>
      </c>
    </row>
    <row r="222" spans="1:11" ht="48" customHeight="1">
      <c r="A222" s="71" t="s">
        <v>197</v>
      </c>
      <c r="B222" s="63" t="s">
        <v>61</v>
      </c>
      <c r="C222" s="64" t="s">
        <v>44</v>
      </c>
      <c r="D222" s="64" t="s">
        <v>13</v>
      </c>
      <c r="E222" s="64" t="s">
        <v>60</v>
      </c>
      <c r="F222" s="64" t="s">
        <v>111</v>
      </c>
      <c r="G222" s="37"/>
      <c r="H222" s="37"/>
      <c r="I222" s="107">
        <v>366</v>
      </c>
      <c r="J222" s="87">
        <v>276.8</v>
      </c>
      <c r="K222" s="101">
        <f t="shared" si="14"/>
        <v>75.62841530054645</v>
      </c>
    </row>
    <row r="223" spans="1:11" ht="45" customHeight="1">
      <c r="A223" s="54" t="s">
        <v>198</v>
      </c>
      <c r="B223" s="63" t="s">
        <v>61</v>
      </c>
      <c r="C223" s="64" t="s">
        <v>44</v>
      </c>
      <c r="D223" s="64" t="s">
        <v>13</v>
      </c>
      <c r="E223" s="64" t="s">
        <v>60</v>
      </c>
      <c r="F223" s="64" t="s">
        <v>113</v>
      </c>
      <c r="G223" s="37"/>
      <c r="H223" s="37"/>
      <c r="I223" s="107">
        <v>59</v>
      </c>
      <c r="J223" s="87">
        <v>21</v>
      </c>
      <c r="K223" s="101">
        <f t="shared" si="14"/>
        <v>35.59322033898305</v>
      </c>
    </row>
    <row r="224" spans="1:11" ht="30" customHeight="1">
      <c r="A224" s="71" t="s">
        <v>119</v>
      </c>
      <c r="B224" s="63" t="s">
        <v>61</v>
      </c>
      <c r="C224" s="64" t="s">
        <v>44</v>
      </c>
      <c r="D224" s="64" t="s">
        <v>13</v>
      </c>
      <c r="E224" s="64" t="s">
        <v>60</v>
      </c>
      <c r="F224" s="64" t="s">
        <v>118</v>
      </c>
      <c r="G224" s="32"/>
      <c r="H224" s="32"/>
      <c r="I224" s="107">
        <v>5</v>
      </c>
      <c r="J224" s="87">
        <v>1.1</v>
      </c>
      <c r="K224" s="101">
        <f t="shared" si="14"/>
        <v>22.000000000000004</v>
      </c>
    </row>
    <row r="225" spans="1:11" ht="46.5" customHeight="1">
      <c r="A225" s="112" t="s">
        <v>93</v>
      </c>
      <c r="B225" s="136" t="s">
        <v>71</v>
      </c>
      <c r="C225" s="121" t="s">
        <v>14</v>
      </c>
      <c r="D225" s="121" t="s">
        <v>14</v>
      </c>
      <c r="E225" s="121" t="s">
        <v>27</v>
      </c>
      <c r="F225" s="121" t="s">
        <v>5</v>
      </c>
      <c r="G225" s="49" t="e">
        <f>G226+#REF!+#REF!</f>
        <v>#REF!</v>
      </c>
      <c r="H225" s="49">
        <v>35429</v>
      </c>
      <c r="I225" s="114">
        <f>I226+I338</f>
        <v>115277.5</v>
      </c>
      <c r="J225" s="114">
        <f>J226+J338</f>
        <v>86617</v>
      </c>
      <c r="K225" s="101">
        <f t="shared" si="14"/>
        <v>75.13781960920389</v>
      </c>
    </row>
    <row r="226" spans="1:11" ht="18.75" customHeight="1">
      <c r="A226" s="172" t="s">
        <v>10</v>
      </c>
      <c r="B226" s="185" t="s">
        <v>71</v>
      </c>
      <c r="C226" s="186" t="s">
        <v>9</v>
      </c>
      <c r="D226" s="186" t="s">
        <v>24</v>
      </c>
      <c r="E226" s="186" t="s">
        <v>27</v>
      </c>
      <c r="F226" s="186" t="s">
        <v>5</v>
      </c>
      <c r="G226" s="29" t="e">
        <f>G227+G252+G301+#REF!</f>
        <v>#REF!</v>
      </c>
      <c r="H226" s="29" t="e">
        <f>H227+H252+H301+#REF!</f>
        <v>#REF!</v>
      </c>
      <c r="I226" s="114">
        <f>I227+I252+I296+I301</f>
        <v>101274.9</v>
      </c>
      <c r="J226" s="114">
        <f>J227+J252+J296+J301</f>
        <v>74466.2</v>
      </c>
      <c r="K226" s="114">
        <f t="shared" si="14"/>
        <v>73.52878156384257</v>
      </c>
    </row>
    <row r="227" spans="1:11" ht="22.5" customHeight="1">
      <c r="A227" s="172" t="s">
        <v>33</v>
      </c>
      <c r="B227" s="185" t="s">
        <v>71</v>
      </c>
      <c r="C227" s="186" t="s">
        <v>9</v>
      </c>
      <c r="D227" s="186" t="s">
        <v>6</v>
      </c>
      <c r="E227" s="186" t="s">
        <v>27</v>
      </c>
      <c r="F227" s="186" t="s">
        <v>5</v>
      </c>
      <c r="G227" s="36" t="e">
        <f>G228</f>
        <v>#REF!</v>
      </c>
      <c r="H227" s="36" t="e">
        <f>H228</f>
        <v>#REF!</v>
      </c>
      <c r="I227" s="114">
        <f>I228+I244+I248+I235</f>
        <v>24675.7</v>
      </c>
      <c r="J227" s="114">
        <f>J228+J244+J248+J235</f>
        <v>14170.099999999999</v>
      </c>
      <c r="K227" s="114">
        <f t="shared" si="14"/>
        <v>57.42532126748176</v>
      </c>
    </row>
    <row r="228" spans="1:11" ht="24" customHeight="1">
      <c r="A228" s="54" t="s">
        <v>34</v>
      </c>
      <c r="B228" s="85" t="s">
        <v>71</v>
      </c>
      <c r="C228" s="86" t="s">
        <v>9</v>
      </c>
      <c r="D228" s="86" t="s">
        <v>6</v>
      </c>
      <c r="E228" s="86" t="s">
        <v>35</v>
      </c>
      <c r="F228" s="86" t="s">
        <v>5</v>
      </c>
      <c r="G228" s="20" t="e">
        <f>G229+#REF!</f>
        <v>#REF!</v>
      </c>
      <c r="H228" s="20" t="e">
        <f>H229+#REF!</f>
        <v>#REF!</v>
      </c>
      <c r="I228" s="101">
        <f>I229</f>
        <v>5192.6</v>
      </c>
      <c r="J228" s="101">
        <f>J229</f>
        <v>3553.2</v>
      </c>
      <c r="K228" s="101">
        <f t="shared" si="14"/>
        <v>68.42814774871933</v>
      </c>
    </row>
    <row r="229" spans="1:11" ht="29.25" customHeight="1">
      <c r="A229" s="8" t="s">
        <v>18</v>
      </c>
      <c r="B229" s="99" t="s">
        <v>71</v>
      </c>
      <c r="C229" s="65" t="s">
        <v>9</v>
      </c>
      <c r="D229" s="65" t="s">
        <v>6</v>
      </c>
      <c r="E229" s="65" t="s">
        <v>72</v>
      </c>
      <c r="F229" s="65" t="s">
        <v>5</v>
      </c>
      <c r="G229" s="24">
        <f>G230</f>
        <v>0</v>
      </c>
      <c r="H229" s="24">
        <f>H230</f>
        <v>14355.6</v>
      </c>
      <c r="I229" s="101">
        <f>I230+I231+I232+I233+I234</f>
        <v>5192.6</v>
      </c>
      <c r="J229" s="101">
        <f>J230+J231+J232+J233+J234</f>
        <v>3553.2</v>
      </c>
      <c r="K229" s="101">
        <f t="shared" si="14"/>
        <v>68.42814774871933</v>
      </c>
    </row>
    <row r="230" spans="1:11" ht="42" customHeight="1">
      <c r="A230" s="71" t="s">
        <v>200</v>
      </c>
      <c r="B230" s="99" t="s">
        <v>71</v>
      </c>
      <c r="C230" s="65" t="s">
        <v>9</v>
      </c>
      <c r="D230" s="65" t="s">
        <v>6</v>
      </c>
      <c r="E230" s="65" t="s">
        <v>72</v>
      </c>
      <c r="F230" s="64" t="s">
        <v>117</v>
      </c>
      <c r="G230" s="24"/>
      <c r="H230" s="24">
        <v>14355.6</v>
      </c>
      <c r="I230" s="101">
        <v>765.5</v>
      </c>
      <c r="J230" s="167">
        <v>580.4</v>
      </c>
      <c r="K230" s="101">
        <f t="shared" si="14"/>
        <v>75.81972566949706</v>
      </c>
    </row>
    <row r="231" spans="1:11" ht="42.75" customHeight="1">
      <c r="A231" s="54" t="s">
        <v>198</v>
      </c>
      <c r="B231" s="99" t="s">
        <v>71</v>
      </c>
      <c r="C231" s="65" t="s">
        <v>9</v>
      </c>
      <c r="D231" s="65" t="s">
        <v>6</v>
      </c>
      <c r="E231" s="65" t="s">
        <v>72</v>
      </c>
      <c r="F231" s="64" t="s">
        <v>113</v>
      </c>
      <c r="G231" s="24"/>
      <c r="H231" s="24"/>
      <c r="I231" s="101">
        <v>1212.1</v>
      </c>
      <c r="J231" s="167">
        <v>972.1</v>
      </c>
      <c r="K231" s="101">
        <f t="shared" si="14"/>
        <v>80.19965349393615</v>
      </c>
    </row>
    <row r="232" spans="1:11" ht="73.5" customHeight="1">
      <c r="A232" s="54" t="s">
        <v>206</v>
      </c>
      <c r="B232" s="99" t="s">
        <v>71</v>
      </c>
      <c r="C232" s="65" t="s">
        <v>9</v>
      </c>
      <c r="D232" s="65" t="s">
        <v>6</v>
      </c>
      <c r="E232" s="65" t="s">
        <v>72</v>
      </c>
      <c r="F232" s="64" t="s">
        <v>122</v>
      </c>
      <c r="G232" s="24"/>
      <c r="H232" s="24"/>
      <c r="I232" s="101">
        <v>3130.5</v>
      </c>
      <c r="J232" s="167">
        <v>1961.1</v>
      </c>
      <c r="K232" s="101">
        <f t="shared" si="14"/>
        <v>62.644944896981315</v>
      </c>
    </row>
    <row r="233" spans="1:11" ht="29.25" customHeight="1">
      <c r="A233" s="71" t="s">
        <v>115</v>
      </c>
      <c r="B233" s="99" t="s">
        <v>71</v>
      </c>
      <c r="C233" s="65" t="s">
        <v>9</v>
      </c>
      <c r="D233" s="65" t="s">
        <v>6</v>
      </c>
      <c r="E233" s="65" t="s">
        <v>72</v>
      </c>
      <c r="F233" s="64" t="s">
        <v>114</v>
      </c>
      <c r="G233" s="24"/>
      <c r="H233" s="24"/>
      <c r="I233" s="101">
        <v>67.5</v>
      </c>
      <c r="J233" s="167">
        <v>32.4</v>
      </c>
      <c r="K233" s="101">
        <f t="shared" si="14"/>
        <v>48</v>
      </c>
    </row>
    <row r="234" spans="1:11" ht="29.25" customHeight="1">
      <c r="A234" s="71" t="s">
        <v>119</v>
      </c>
      <c r="B234" s="99" t="s">
        <v>71</v>
      </c>
      <c r="C234" s="65" t="s">
        <v>9</v>
      </c>
      <c r="D234" s="65" t="s">
        <v>6</v>
      </c>
      <c r="E234" s="65" t="s">
        <v>72</v>
      </c>
      <c r="F234" s="64" t="s">
        <v>118</v>
      </c>
      <c r="G234" s="24"/>
      <c r="H234" s="24"/>
      <c r="I234" s="101">
        <v>17</v>
      </c>
      <c r="J234" s="167">
        <v>7.2</v>
      </c>
      <c r="K234" s="101">
        <f t="shared" si="14"/>
        <v>42.35294117647059</v>
      </c>
    </row>
    <row r="235" spans="1:11" ht="21" customHeight="1">
      <c r="A235" s="71" t="s">
        <v>193</v>
      </c>
      <c r="B235" s="99" t="s">
        <v>71</v>
      </c>
      <c r="C235" s="65" t="s">
        <v>9</v>
      </c>
      <c r="D235" s="65" t="s">
        <v>6</v>
      </c>
      <c r="E235" s="65" t="s">
        <v>192</v>
      </c>
      <c r="F235" s="64" t="s">
        <v>5</v>
      </c>
      <c r="G235" s="24"/>
      <c r="H235" s="24"/>
      <c r="I235" s="101">
        <f>I238+I236</f>
        <v>16707.2</v>
      </c>
      <c r="J235" s="101">
        <f>J238+J236</f>
        <v>8960.9</v>
      </c>
      <c r="K235" s="101">
        <f t="shared" si="14"/>
        <v>53.634959777820335</v>
      </c>
    </row>
    <row r="236" spans="1:11" ht="31.5" customHeight="1">
      <c r="A236" s="71" t="s">
        <v>291</v>
      </c>
      <c r="B236" s="99" t="s">
        <v>71</v>
      </c>
      <c r="C236" s="65" t="s">
        <v>9</v>
      </c>
      <c r="D236" s="65" t="s">
        <v>6</v>
      </c>
      <c r="E236" s="65" t="s">
        <v>290</v>
      </c>
      <c r="F236" s="64" t="s">
        <v>5</v>
      </c>
      <c r="G236" s="24"/>
      <c r="H236" s="24"/>
      <c r="I236" s="101">
        <f>I237</f>
        <v>5478.2</v>
      </c>
      <c r="J236" s="101">
        <f>J237</f>
        <v>0</v>
      </c>
      <c r="K236" s="101">
        <f t="shared" si="14"/>
        <v>0</v>
      </c>
    </row>
    <row r="237" spans="1:11" ht="42.75" customHeight="1">
      <c r="A237" s="54" t="s">
        <v>198</v>
      </c>
      <c r="B237" s="99" t="s">
        <v>71</v>
      </c>
      <c r="C237" s="65" t="s">
        <v>9</v>
      </c>
      <c r="D237" s="65" t="s">
        <v>6</v>
      </c>
      <c r="E237" s="65" t="s">
        <v>290</v>
      </c>
      <c r="F237" s="64" t="s">
        <v>113</v>
      </c>
      <c r="G237" s="24"/>
      <c r="H237" s="24"/>
      <c r="I237" s="101">
        <v>5478.2</v>
      </c>
      <c r="J237" s="167">
        <v>0</v>
      </c>
      <c r="K237" s="101">
        <f t="shared" si="14"/>
        <v>0</v>
      </c>
    </row>
    <row r="238" spans="1:11" ht="92.25" customHeight="1">
      <c r="A238" s="71" t="s">
        <v>253</v>
      </c>
      <c r="B238" s="99" t="s">
        <v>71</v>
      </c>
      <c r="C238" s="65" t="s">
        <v>9</v>
      </c>
      <c r="D238" s="65" t="s">
        <v>6</v>
      </c>
      <c r="E238" s="65" t="s">
        <v>194</v>
      </c>
      <c r="F238" s="64" t="s">
        <v>5</v>
      </c>
      <c r="G238" s="24"/>
      <c r="H238" s="24"/>
      <c r="I238" s="101">
        <f>I239+I241+I242+I240</f>
        <v>11229</v>
      </c>
      <c r="J238" s="101">
        <f>J239+J241+J242+J240</f>
        <v>8960.9</v>
      </c>
      <c r="K238" s="101">
        <f t="shared" si="14"/>
        <v>79.80140707097692</v>
      </c>
    </row>
    <row r="239" spans="1:11" ht="41.25" customHeight="1">
      <c r="A239" s="71" t="s">
        <v>200</v>
      </c>
      <c r="B239" s="99" t="s">
        <v>71</v>
      </c>
      <c r="C239" s="65" t="s">
        <v>9</v>
      </c>
      <c r="D239" s="65" t="s">
        <v>6</v>
      </c>
      <c r="E239" s="65" t="s">
        <v>194</v>
      </c>
      <c r="F239" s="64" t="s">
        <v>117</v>
      </c>
      <c r="G239" s="24"/>
      <c r="H239" s="24"/>
      <c r="I239" s="101">
        <f>2113.8+2240.8</f>
        <v>4354.6</v>
      </c>
      <c r="J239" s="167">
        <v>2096</v>
      </c>
      <c r="K239" s="101">
        <f t="shared" si="14"/>
        <v>48.1330087723327</v>
      </c>
    </row>
    <row r="240" spans="1:11" ht="30" customHeight="1">
      <c r="A240" s="71" t="s">
        <v>265</v>
      </c>
      <c r="B240" s="99" t="s">
        <v>71</v>
      </c>
      <c r="C240" s="65" t="s">
        <v>9</v>
      </c>
      <c r="D240" s="65" t="s">
        <v>6</v>
      </c>
      <c r="E240" s="65" t="s">
        <v>194</v>
      </c>
      <c r="F240" s="64" t="s">
        <v>257</v>
      </c>
      <c r="G240" s="24"/>
      <c r="H240" s="24"/>
      <c r="I240" s="101">
        <v>7.5</v>
      </c>
      <c r="J240" s="167">
        <v>7.5</v>
      </c>
      <c r="K240" s="101">
        <f t="shared" si="14"/>
        <v>100</v>
      </c>
    </row>
    <row r="241" spans="1:11" ht="45" customHeight="1">
      <c r="A241" s="54" t="s">
        <v>198</v>
      </c>
      <c r="B241" s="99" t="s">
        <v>71</v>
      </c>
      <c r="C241" s="65" t="s">
        <v>9</v>
      </c>
      <c r="D241" s="65" t="s">
        <v>6</v>
      </c>
      <c r="E241" s="65" t="s">
        <v>194</v>
      </c>
      <c r="F241" s="64" t="s">
        <v>113</v>
      </c>
      <c r="G241" s="24"/>
      <c r="H241" s="24"/>
      <c r="I241" s="101">
        <v>34.1</v>
      </c>
      <c r="J241" s="167">
        <v>25.4</v>
      </c>
      <c r="K241" s="101">
        <f t="shared" si="14"/>
        <v>74.48680351906157</v>
      </c>
    </row>
    <row r="242" spans="1:11" ht="73.5" customHeight="1">
      <c r="A242" s="54" t="s">
        <v>206</v>
      </c>
      <c r="B242" s="99" t="s">
        <v>71</v>
      </c>
      <c r="C242" s="65" t="s">
        <v>9</v>
      </c>
      <c r="D242" s="65" t="s">
        <v>6</v>
      </c>
      <c r="E242" s="65" t="s">
        <v>194</v>
      </c>
      <c r="F242" s="64" t="s">
        <v>122</v>
      </c>
      <c r="G242" s="24"/>
      <c r="H242" s="24"/>
      <c r="I242" s="101">
        <v>6832.8</v>
      </c>
      <c r="J242" s="167">
        <v>6832</v>
      </c>
      <c r="K242" s="101">
        <f t="shared" si="14"/>
        <v>99.98829176911369</v>
      </c>
    </row>
    <row r="243" spans="1:11" ht="61.5" customHeight="1">
      <c r="A243" s="71" t="s">
        <v>179</v>
      </c>
      <c r="B243" s="99" t="s">
        <v>71</v>
      </c>
      <c r="C243" s="65" t="s">
        <v>9</v>
      </c>
      <c r="D243" s="65" t="s">
        <v>6</v>
      </c>
      <c r="E243" s="65" t="s">
        <v>180</v>
      </c>
      <c r="F243" s="64" t="s">
        <v>5</v>
      </c>
      <c r="G243" s="24"/>
      <c r="H243" s="24"/>
      <c r="I243" s="101">
        <f>I244</f>
        <v>2716</v>
      </c>
      <c r="J243" s="101">
        <f>J244</f>
        <v>1596.1</v>
      </c>
      <c r="K243" s="101">
        <f t="shared" si="14"/>
        <v>58.76656848306333</v>
      </c>
    </row>
    <row r="244" spans="1:11" ht="44.25" customHeight="1">
      <c r="A244" s="54" t="s">
        <v>125</v>
      </c>
      <c r="B244" s="126">
        <v>574</v>
      </c>
      <c r="C244" s="65" t="s">
        <v>9</v>
      </c>
      <c r="D244" s="65" t="s">
        <v>6</v>
      </c>
      <c r="E244" s="65" t="s">
        <v>234</v>
      </c>
      <c r="F244" s="65" t="s">
        <v>5</v>
      </c>
      <c r="G244" s="24"/>
      <c r="H244" s="24"/>
      <c r="I244" s="101">
        <f>I245+I246+I247</f>
        <v>2716</v>
      </c>
      <c r="J244" s="101">
        <f>J245+J246+J247</f>
        <v>1596.1</v>
      </c>
      <c r="K244" s="101">
        <f t="shared" si="14"/>
        <v>58.76656848306333</v>
      </c>
    </row>
    <row r="245" spans="1:11" ht="45" customHeight="1">
      <c r="A245" s="71" t="s">
        <v>200</v>
      </c>
      <c r="B245" s="126">
        <v>574</v>
      </c>
      <c r="C245" s="65" t="s">
        <v>9</v>
      </c>
      <c r="D245" s="65" t="s">
        <v>6</v>
      </c>
      <c r="E245" s="65" t="s">
        <v>234</v>
      </c>
      <c r="F245" s="65" t="s">
        <v>117</v>
      </c>
      <c r="G245" s="24"/>
      <c r="H245" s="24"/>
      <c r="I245" s="101">
        <v>375.6</v>
      </c>
      <c r="J245" s="167">
        <v>273.2</v>
      </c>
      <c r="K245" s="101">
        <f t="shared" si="14"/>
        <v>72.73695420660276</v>
      </c>
    </row>
    <row r="246" spans="1:11" ht="45" customHeight="1">
      <c r="A246" s="54" t="s">
        <v>198</v>
      </c>
      <c r="B246" s="126">
        <v>574</v>
      </c>
      <c r="C246" s="65" t="s">
        <v>9</v>
      </c>
      <c r="D246" s="65" t="s">
        <v>6</v>
      </c>
      <c r="E246" s="65" t="s">
        <v>234</v>
      </c>
      <c r="F246" s="65" t="s">
        <v>113</v>
      </c>
      <c r="G246" s="24"/>
      <c r="H246" s="24"/>
      <c r="I246" s="101">
        <v>138.4</v>
      </c>
      <c r="J246" s="167">
        <v>119.9</v>
      </c>
      <c r="K246" s="101">
        <f t="shared" si="14"/>
        <v>86.63294797687861</v>
      </c>
    </row>
    <row r="247" spans="1:11" ht="74.25" customHeight="1">
      <c r="A247" s="54" t="s">
        <v>206</v>
      </c>
      <c r="B247" s="126">
        <v>574</v>
      </c>
      <c r="C247" s="65" t="s">
        <v>9</v>
      </c>
      <c r="D247" s="65" t="s">
        <v>6</v>
      </c>
      <c r="E247" s="65" t="s">
        <v>234</v>
      </c>
      <c r="F247" s="65" t="s">
        <v>122</v>
      </c>
      <c r="G247" s="24"/>
      <c r="H247" s="24"/>
      <c r="I247" s="101">
        <v>2202</v>
      </c>
      <c r="J247" s="167">
        <v>1203</v>
      </c>
      <c r="K247" s="101">
        <f t="shared" si="14"/>
        <v>54.63215258855586</v>
      </c>
    </row>
    <row r="248" spans="1:11" ht="105" customHeight="1">
      <c r="A248" s="71" t="s">
        <v>129</v>
      </c>
      <c r="B248" s="99" t="s">
        <v>71</v>
      </c>
      <c r="C248" s="65" t="s">
        <v>9</v>
      </c>
      <c r="D248" s="65" t="s">
        <v>6</v>
      </c>
      <c r="E248" s="65" t="s">
        <v>130</v>
      </c>
      <c r="F248" s="64" t="s">
        <v>5</v>
      </c>
      <c r="G248" s="24"/>
      <c r="H248" s="24"/>
      <c r="I248" s="101">
        <f>I249</f>
        <v>59.900000000000006</v>
      </c>
      <c r="J248" s="101">
        <f>J249</f>
        <v>59.900000000000006</v>
      </c>
      <c r="K248" s="101">
        <f t="shared" si="14"/>
        <v>100</v>
      </c>
    </row>
    <row r="249" spans="1:11" ht="135" customHeight="1">
      <c r="A249" s="97" t="s">
        <v>228</v>
      </c>
      <c r="B249" s="99" t="s">
        <v>71</v>
      </c>
      <c r="C249" s="65" t="s">
        <v>9</v>
      </c>
      <c r="D249" s="65" t="s">
        <v>6</v>
      </c>
      <c r="E249" s="65" t="s">
        <v>152</v>
      </c>
      <c r="F249" s="64" t="s">
        <v>5</v>
      </c>
      <c r="G249" s="24"/>
      <c r="H249" s="24"/>
      <c r="I249" s="101">
        <f>I250+I251</f>
        <v>59.900000000000006</v>
      </c>
      <c r="J249" s="101">
        <f>J250+J251</f>
        <v>59.900000000000006</v>
      </c>
      <c r="K249" s="101">
        <f t="shared" si="14"/>
        <v>100</v>
      </c>
    </row>
    <row r="250" spans="1:11" ht="42.75" customHeight="1">
      <c r="A250" s="54" t="s">
        <v>235</v>
      </c>
      <c r="B250" s="99" t="s">
        <v>71</v>
      </c>
      <c r="C250" s="65" t="s">
        <v>9</v>
      </c>
      <c r="D250" s="65" t="s">
        <v>6</v>
      </c>
      <c r="E250" s="65" t="s">
        <v>152</v>
      </c>
      <c r="F250" s="64" t="s">
        <v>113</v>
      </c>
      <c r="G250" s="24"/>
      <c r="H250" s="24"/>
      <c r="I250" s="101">
        <v>17.7</v>
      </c>
      <c r="J250" s="167">
        <v>17.7</v>
      </c>
      <c r="K250" s="101">
        <f t="shared" si="14"/>
        <v>100</v>
      </c>
    </row>
    <row r="251" spans="1:11" ht="30.75" customHeight="1">
      <c r="A251" s="54" t="s">
        <v>188</v>
      </c>
      <c r="B251" s="99" t="s">
        <v>71</v>
      </c>
      <c r="C251" s="65" t="s">
        <v>9</v>
      </c>
      <c r="D251" s="65" t="s">
        <v>6</v>
      </c>
      <c r="E251" s="65" t="s">
        <v>152</v>
      </c>
      <c r="F251" s="64" t="s">
        <v>189</v>
      </c>
      <c r="G251" s="24"/>
      <c r="H251" s="24"/>
      <c r="I251" s="101">
        <v>42.2</v>
      </c>
      <c r="J251" s="167">
        <v>42.2</v>
      </c>
      <c r="K251" s="101">
        <f t="shared" si="14"/>
        <v>100</v>
      </c>
    </row>
    <row r="252" spans="1:12" ht="20.25" customHeight="1">
      <c r="A252" s="188" t="s">
        <v>11</v>
      </c>
      <c r="B252" s="136" t="s">
        <v>71</v>
      </c>
      <c r="C252" s="121" t="s">
        <v>9</v>
      </c>
      <c r="D252" s="121" t="s">
        <v>8</v>
      </c>
      <c r="E252" s="121" t="s">
        <v>27</v>
      </c>
      <c r="F252" s="121" t="s">
        <v>5</v>
      </c>
      <c r="G252" s="22" t="e">
        <f>G253+G260+#REF!+#REF!+#REF!+#REF!</f>
        <v>#REF!</v>
      </c>
      <c r="H252" s="22" t="e">
        <f>H253+H260+#REF!+#REF!+#REF!+#REF!</f>
        <v>#REF!</v>
      </c>
      <c r="I252" s="114">
        <f>I253+I260+I263+I271+I276+I288</f>
        <v>73747.40000000001</v>
      </c>
      <c r="J252" s="114">
        <f>J253+J260+J263+J271+J276+J288</f>
        <v>57972.5</v>
      </c>
      <c r="K252" s="114">
        <f t="shared" si="14"/>
        <v>78.60955098078033</v>
      </c>
      <c r="L252" s="6"/>
    </row>
    <row r="253" spans="1:11" ht="28.5" customHeight="1">
      <c r="A253" s="8" t="s">
        <v>185</v>
      </c>
      <c r="B253" s="99" t="s">
        <v>71</v>
      </c>
      <c r="C253" s="65" t="s">
        <v>9</v>
      </c>
      <c r="D253" s="65" t="s">
        <v>8</v>
      </c>
      <c r="E253" s="65" t="s">
        <v>36</v>
      </c>
      <c r="F253" s="65" t="s">
        <v>5</v>
      </c>
      <c r="G253" s="24">
        <f>G254</f>
        <v>0</v>
      </c>
      <c r="H253" s="24">
        <f>H254</f>
        <v>16672.2</v>
      </c>
      <c r="I253" s="101">
        <f>I254</f>
        <v>15152.800000000001</v>
      </c>
      <c r="J253" s="101">
        <f>J254</f>
        <v>13945.5</v>
      </c>
      <c r="K253" s="101">
        <f t="shared" si="14"/>
        <v>92.03249564436935</v>
      </c>
    </row>
    <row r="254" spans="1:11" ht="32.25" customHeight="1">
      <c r="A254" s="7" t="s">
        <v>18</v>
      </c>
      <c r="B254" s="142" t="s">
        <v>71</v>
      </c>
      <c r="C254" s="65" t="s">
        <v>9</v>
      </c>
      <c r="D254" s="65" t="s">
        <v>8</v>
      </c>
      <c r="E254" s="65" t="s">
        <v>73</v>
      </c>
      <c r="F254" s="65" t="s">
        <v>5</v>
      </c>
      <c r="G254" s="34">
        <f>G259</f>
        <v>0</v>
      </c>
      <c r="H254" s="34">
        <f>H259</f>
        <v>16672.2</v>
      </c>
      <c r="I254" s="101">
        <f>I255+I256+I257+I258+I259</f>
        <v>15152.800000000001</v>
      </c>
      <c r="J254" s="101">
        <f>J255+J256+J257+J258+J259</f>
        <v>13945.5</v>
      </c>
      <c r="K254" s="101">
        <f t="shared" si="14"/>
        <v>92.03249564436935</v>
      </c>
    </row>
    <row r="255" spans="1:11" ht="48.75" customHeight="1">
      <c r="A255" s="71" t="s">
        <v>200</v>
      </c>
      <c r="B255" s="142" t="s">
        <v>71</v>
      </c>
      <c r="C255" s="65" t="s">
        <v>9</v>
      </c>
      <c r="D255" s="65" t="s">
        <v>8</v>
      </c>
      <c r="E255" s="65" t="s">
        <v>73</v>
      </c>
      <c r="F255" s="64" t="s">
        <v>117</v>
      </c>
      <c r="G255" s="34"/>
      <c r="H255" s="34"/>
      <c r="I255" s="101">
        <v>5109.8</v>
      </c>
      <c r="J255" s="167">
        <v>5039.6</v>
      </c>
      <c r="K255" s="101">
        <f t="shared" si="14"/>
        <v>98.62616932169557</v>
      </c>
    </row>
    <row r="256" spans="1:11" ht="51" customHeight="1">
      <c r="A256" s="54" t="s">
        <v>198</v>
      </c>
      <c r="B256" s="142" t="s">
        <v>71</v>
      </c>
      <c r="C256" s="65" t="s">
        <v>9</v>
      </c>
      <c r="D256" s="65" t="s">
        <v>8</v>
      </c>
      <c r="E256" s="65" t="s">
        <v>73</v>
      </c>
      <c r="F256" s="64" t="s">
        <v>113</v>
      </c>
      <c r="G256" s="34"/>
      <c r="H256" s="34"/>
      <c r="I256" s="101">
        <v>5228.1</v>
      </c>
      <c r="J256" s="167">
        <v>4171</v>
      </c>
      <c r="K256" s="101">
        <f t="shared" si="14"/>
        <v>79.78041736003519</v>
      </c>
    </row>
    <row r="257" spans="1:11" ht="77.25" customHeight="1">
      <c r="A257" s="54" t="s">
        <v>206</v>
      </c>
      <c r="B257" s="142" t="s">
        <v>71</v>
      </c>
      <c r="C257" s="65" t="s">
        <v>9</v>
      </c>
      <c r="D257" s="65" t="s">
        <v>8</v>
      </c>
      <c r="E257" s="65" t="s">
        <v>73</v>
      </c>
      <c r="F257" s="64" t="s">
        <v>122</v>
      </c>
      <c r="G257" s="34"/>
      <c r="H257" s="34"/>
      <c r="I257" s="101">
        <v>4391.5</v>
      </c>
      <c r="J257" s="167">
        <v>4378.1</v>
      </c>
      <c r="K257" s="101">
        <f t="shared" si="14"/>
        <v>99.69486508026871</v>
      </c>
    </row>
    <row r="258" spans="1:11" ht="27.75" customHeight="1">
      <c r="A258" s="71" t="s">
        <v>115</v>
      </c>
      <c r="B258" s="142" t="s">
        <v>71</v>
      </c>
      <c r="C258" s="65" t="s">
        <v>9</v>
      </c>
      <c r="D258" s="65" t="s">
        <v>8</v>
      </c>
      <c r="E258" s="65" t="s">
        <v>73</v>
      </c>
      <c r="F258" s="64" t="s">
        <v>114</v>
      </c>
      <c r="G258" s="34"/>
      <c r="H258" s="34"/>
      <c r="I258" s="101">
        <v>391.3</v>
      </c>
      <c r="J258" s="167">
        <v>333.3</v>
      </c>
      <c r="K258" s="101">
        <f t="shared" si="14"/>
        <v>85.17761308458984</v>
      </c>
    </row>
    <row r="259" spans="1:11" ht="22.5" customHeight="1">
      <c r="A259" s="71" t="s">
        <v>207</v>
      </c>
      <c r="B259" s="142" t="s">
        <v>71</v>
      </c>
      <c r="C259" s="65" t="s">
        <v>9</v>
      </c>
      <c r="D259" s="65" t="s">
        <v>8</v>
      </c>
      <c r="E259" s="65" t="s">
        <v>73</v>
      </c>
      <c r="F259" s="64" t="s">
        <v>118</v>
      </c>
      <c r="G259" s="34"/>
      <c r="H259" s="34">
        <v>16672.2</v>
      </c>
      <c r="I259" s="101">
        <v>32.1</v>
      </c>
      <c r="J259" s="167">
        <v>23.5</v>
      </c>
      <c r="K259" s="101">
        <f t="shared" si="14"/>
        <v>73.20872274143302</v>
      </c>
    </row>
    <row r="260" spans="1:11" ht="22.5" customHeight="1">
      <c r="A260" s="54" t="s">
        <v>12</v>
      </c>
      <c r="B260" s="85" t="s">
        <v>71</v>
      </c>
      <c r="C260" s="86" t="s">
        <v>9</v>
      </c>
      <c r="D260" s="86" t="s">
        <v>8</v>
      </c>
      <c r="E260" s="86" t="s">
        <v>32</v>
      </c>
      <c r="F260" s="86" t="s">
        <v>5</v>
      </c>
      <c r="G260" s="31" t="e">
        <f>G261</f>
        <v>#REF!</v>
      </c>
      <c r="H260" s="31" t="e">
        <f>H261</f>
        <v>#REF!</v>
      </c>
      <c r="I260" s="101">
        <f>I261</f>
        <v>1915</v>
      </c>
      <c r="J260" s="101">
        <f>J261</f>
        <v>961.2</v>
      </c>
      <c r="K260" s="101">
        <f t="shared" si="14"/>
        <v>50.193211488250654</v>
      </c>
    </row>
    <row r="261" spans="1:11" ht="29.25" customHeight="1">
      <c r="A261" s="54" t="s">
        <v>18</v>
      </c>
      <c r="B261" s="85" t="s">
        <v>71</v>
      </c>
      <c r="C261" s="86" t="s">
        <v>9</v>
      </c>
      <c r="D261" s="86" t="s">
        <v>8</v>
      </c>
      <c r="E261" s="86" t="s">
        <v>62</v>
      </c>
      <c r="F261" s="86" t="s">
        <v>5</v>
      </c>
      <c r="G261" s="38" t="e">
        <f>#REF!</f>
        <v>#REF!</v>
      </c>
      <c r="H261" s="38" t="e">
        <f>#REF!</f>
        <v>#REF!</v>
      </c>
      <c r="I261" s="101">
        <f>I262</f>
        <v>1915</v>
      </c>
      <c r="J261" s="101">
        <f>J262</f>
        <v>961.2</v>
      </c>
      <c r="K261" s="101">
        <f t="shared" si="14"/>
        <v>50.193211488250654</v>
      </c>
    </row>
    <row r="262" spans="1:11" ht="75" customHeight="1">
      <c r="A262" s="54" t="s">
        <v>206</v>
      </c>
      <c r="B262" s="85" t="s">
        <v>71</v>
      </c>
      <c r="C262" s="86" t="s">
        <v>9</v>
      </c>
      <c r="D262" s="86" t="s">
        <v>8</v>
      </c>
      <c r="E262" s="86" t="s">
        <v>62</v>
      </c>
      <c r="F262" s="64" t="s">
        <v>122</v>
      </c>
      <c r="G262" s="38"/>
      <c r="H262" s="38"/>
      <c r="I262" s="101">
        <v>1915</v>
      </c>
      <c r="J262" s="160">
        <v>961.2</v>
      </c>
      <c r="K262" s="101">
        <f t="shared" si="14"/>
        <v>50.193211488250654</v>
      </c>
    </row>
    <row r="263" spans="1:11" ht="23.25" customHeight="1">
      <c r="A263" s="95" t="s">
        <v>193</v>
      </c>
      <c r="B263" s="85" t="s">
        <v>71</v>
      </c>
      <c r="C263" s="86" t="s">
        <v>9</v>
      </c>
      <c r="D263" s="86" t="s">
        <v>8</v>
      </c>
      <c r="E263" s="86" t="s">
        <v>192</v>
      </c>
      <c r="F263" s="64" t="s">
        <v>5</v>
      </c>
      <c r="G263" s="38"/>
      <c r="H263" s="38"/>
      <c r="I263" s="101">
        <f>I264</f>
        <v>47688.700000000004</v>
      </c>
      <c r="J263" s="101">
        <f>J264</f>
        <v>36530.6</v>
      </c>
      <c r="K263" s="101">
        <f t="shared" si="14"/>
        <v>76.60221394166751</v>
      </c>
    </row>
    <row r="264" spans="1:11" ht="132.75" customHeight="1">
      <c r="A264" s="96" t="s">
        <v>226</v>
      </c>
      <c r="B264" s="147">
        <v>574</v>
      </c>
      <c r="C264" s="86" t="s">
        <v>9</v>
      </c>
      <c r="D264" s="86" t="s">
        <v>8</v>
      </c>
      <c r="E264" s="86" t="s">
        <v>208</v>
      </c>
      <c r="F264" s="64" t="s">
        <v>5</v>
      </c>
      <c r="G264" s="38"/>
      <c r="H264" s="38"/>
      <c r="I264" s="101">
        <f>I265+I267+I268+I266+I269</f>
        <v>47688.700000000004</v>
      </c>
      <c r="J264" s="101">
        <f>J265+J267+J268+J266+J269</f>
        <v>36530.6</v>
      </c>
      <c r="K264" s="101">
        <f t="shared" si="14"/>
        <v>76.60221394166751</v>
      </c>
    </row>
    <row r="265" spans="1:11" ht="46.5" customHeight="1">
      <c r="A265" s="71" t="s">
        <v>200</v>
      </c>
      <c r="B265" s="147">
        <v>574</v>
      </c>
      <c r="C265" s="86" t="s">
        <v>9</v>
      </c>
      <c r="D265" s="86" t="s">
        <v>8</v>
      </c>
      <c r="E265" s="86" t="s">
        <v>208</v>
      </c>
      <c r="F265" s="64" t="s">
        <v>117</v>
      </c>
      <c r="G265" s="38"/>
      <c r="H265" s="38"/>
      <c r="I265" s="101">
        <v>31527</v>
      </c>
      <c r="J265" s="160">
        <v>22790.2</v>
      </c>
      <c r="K265" s="101">
        <f t="shared" si="14"/>
        <v>72.28788022964443</v>
      </c>
    </row>
    <row r="266" spans="1:11" ht="32.25" customHeight="1">
      <c r="A266" s="71" t="s">
        <v>266</v>
      </c>
      <c r="B266" s="147">
        <v>574</v>
      </c>
      <c r="C266" s="86" t="s">
        <v>9</v>
      </c>
      <c r="D266" s="86" t="s">
        <v>8</v>
      </c>
      <c r="E266" s="86" t="s">
        <v>208</v>
      </c>
      <c r="F266" s="64" t="s">
        <v>257</v>
      </c>
      <c r="G266" s="38"/>
      <c r="H266" s="38"/>
      <c r="I266" s="101">
        <v>149.6</v>
      </c>
      <c r="J266" s="160">
        <v>70.4</v>
      </c>
      <c r="K266" s="101">
        <f t="shared" si="14"/>
        <v>47.05882352941177</v>
      </c>
    </row>
    <row r="267" spans="1:11" ht="43.5" customHeight="1">
      <c r="A267" s="54" t="s">
        <v>198</v>
      </c>
      <c r="B267" s="147">
        <v>574</v>
      </c>
      <c r="C267" s="86" t="s">
        <v>9</v>
      </c>
      <c r="D267" s="86" t="s">
        <v>8</v>
      </c>
      <c r="E267" s="86" t="s">
        <v>208</v>
      </c>
      <c r="F267" s="64" t="s">
        <v>113</v>
      </c>
      <c r="G267" s="38"/>
      <c r="H267" s="38"/>
      <c r="I267" s="101">
        <v>1263.9</v>
      </c>
      <c r="J267" s="160">
        <v>976.7</v>
      </c>
      <c r="K267" s="101">
        <f t="shared" si="14"/>
        <v>77.2766832819052</v>
      </c>
    </row>
    <row r="268" spans="1:11" ht="75.75" customHeight="1">
      <c r="A268" s="54" t="s">
        <v>206</v>
      </c>
      <c r="B268" s="147">
        <v>574</v>
      </c>
      <c r="C268" s="86" t="s">
        <v>9</v>
      </c>
      <c r="D268" s="86" t="s">
        <v>8</v>
      </c>
      <c r="E268" s="86" t="s">
        <v>208</v>
      </c>
      <c r="F268" s="65" t="s">
        <v>122</v>
      </c>
      <c r="G268" s="38"/>
      <c r="H268" s="38"/>
      <c r="I268" s="101">
        <v>14747.9</v>
      </c>
      <c r="J268" s="160">
        <v>12693.3</v>
      </c>
      <c r="K268" s="101">
        <f t="shared" si="14"/>
        <v>86.06852501034045</v>
      </c>
    </row>
    <row r="269" spans="1:11" ht="23.25" customHeight="1">
      <c r="A269" s="71" t="s">
        <v>207</v>
      </c>
      <c r="B269" s="147">
        <v>574</v>
      </c>
      <c r="C269" s="86" t="s">
        <v>9</v>
      </c>
      <c r="D269" s="86" t="s">
        <v>8</v>
      </c>
      <c r="E269" s="86" t="s">
        <v>208</v>
      </c>
      <c r="F269" s="65" t="s">
        <v>118</v>
      </c>
      <c r="G269" s="38"/>
      <c r="H269" s="38"/>
      <c r="I269" s="101">
        <v>0.3</v>
      </c>
      <c r="J269" s="160">
        <v>0</v>
      </c>
      <c r="K269" s="101">
        <f t="shared" si="14"/>
        <v>0</v>
      </c>
    </row>
    <row r="270" spans="1:11" ht="59.25" customHeight="1">
      <c r="A270" s="7" t="s">
        <v>179</v>
      </c>
      <c r="B270" s="142" t="s">
        <v>71</v>
      </c>
      <c r="C270" s="65" t="s">
        <v>9</v>
      </c>
      <c r="D270" s="65" t="s">
        <v>8</v>
      </c>
      <c r="E270" s="65" t="s">
        <v>180</v>
      </c>
      <c r="F270" s="65" t="s">
        <v>42</v>
      </c>
      <c r="G270" s="40"/>
      <c r="H270" s="40"/>
      <c r="I270" s="101">
        <f>I271</f>
        <v>8281.4</v>
      </c>
      <c r="J270" s="101">
        <f>J271</f>
        <v>6142.1</v>
      </c>
      <c r="K270" s="101">
        <f t="shared" si="14"/>
        <v>74.16741130726689</v>
      </c>
    </row>
    <row r="271" spans="1:11" ht="45.75" customHeight="1">
      <c r="A271" s="54" t="s">
        <v>125</v>
      </c>
      <c r="B271" s="142" t="s">
        <v>71</v>
      </c>
      <c r="C271" s="65" t="s">
        <v>9</v>
      </c>
      <c r="D271" s="65" t="s">
        <v>8</v>
      </c>
      <c r="E271" s="65" t="s">
        <v>234</v>
      </c>
      <c r="F271" s="65" t="s">
        <v>5</v>
      </c>
      <c r="G271" s="40"/>
      <c r="H271" s="40"/>
      <c r="I271" s="101">
        <f>I272+I273+I274</f>
        <v>8281.4</v>
      </c>
      <c r="J271" s="101">
        <f>J272+J273+J274</f>
        <v>6142.1</v>
      </c>
      <c r="K271" s="101">
        <f t="shared" si="14"/>
        <v>74.16741130726689</v>
      </c>
    </row>
    <row r="272" spans="1:11" ht="43.5" customHeight="1">
      <c r="A272" s="71" t="s">
        <v>200</v>
      </c>
      <c r="B272" s="142" t="s">
        <v>71</v>
      </c>
      <c r="C272" s="65" t="s">
        <v>9</v>
      </c>
      <c r="D272" s="65" t="s">
        <v>8</v>
      </c>
      <c r="E272" s="65" t="s">
        <v>234</v>
      </c>
      <c r="F272" s="65" t="s">
        <v>117</v>
      </c>
      <c r="G272" s="40"/>
      <c r="H272" s="40"/>
      <c r="I272" s="101">
        <v>3301</v>
      </c>
      <c r="J272" s="167">
        <v>1892.4</v>
      </c>
      <c r="K272" s="101">
        <f t="shared" si="14"/>
        <v>57.32808239927295</v>
      </c>
    </row>
    <row r="273" spans="1:11" ht="43.5" customHeight="1">
      <c r="A273" s="54" t="s">
        <v>198</v>
      </c>
      <c r="B273" s="142" t="s">
        <v>71</v>
      </c>
      <c r="C273" s="65" t="s">
        <v>9</v>
      </c>
      <c r="D273" s="65" t="s">
        <v>8</v>
      </c>
      <c r="E273" s="65" t="s">
        <v>234</v>
      </c>
      <c r="F273" s="65" t="s">
        <v>113</v>
      </c>
      <c r="G273" s="40"/>
      <c r="H273" s="40"/>
      <c r="I273" s="101">
        <v>1443.4</v>
      </c>
      <c r="J273" s="167">
        <v>1240.3</v>
      </c>
      <c r="K273" s="101">
        <f t="shared" si="14"/>
        <v>85.9290563946238</v>
      </c>
    </row>
    <row r="274" spans="1:11" ht="75" customHeight="1">
      <c r="A274" s="54" t="s">
        <v>206</v>
      </c>
      <c r="B274" s="142" t="s">
        <v>71</v>
      </c>
      <c r="C274" s="65" t="s">
        <v>9</v>
      </c>
      <c r="D274" s="65" t="s">
        <v>8</v>
      </c>
      <c r="E274" s="65" t="s">
        <v>234</v>
      </c>
      <c r="F274" s="65" t="s">
        <v>122</v>
      </c>
      <c r="G274" s="40"/>
      <c r="H274" s="40"/>
      <c r="I274" s="101">
        <f>3057+480</f>
        <v>3537</v>
      </c>
      <c r="J274" s="167">
        <v>3009.4</v>
      </c>
      <c r="K274" s="101">
        <f t="shared" si="14"/>
        <v>85.08340401470173</v>
      </c>
    </row>
    <row r="275" spans="1:11" ht="32.25" customHeight="1">
      <c r="A275" s="72" t="s">
        <v>49</v>
      </c>
      <c r="B275" s="148" t="s">
        <v>71</v>
      </c>
      <c r="C275" s="100" t="s">
        <v>9</v>
      </c>
      <c r="D275" s="100" t="s">
        <v>8</v>
      </c>
      <c r="E275" s="100" t="s">
        <v>48</v>
      </c>
      <c r="F275" s="100" t="s">
        <v>5</v>
      </c>
      <c r="G275" s="44" t="e">
        <f>#REF!</f>
        <v>#REF!</v>
      </c>
      <c r="H275" s="44"/>
      <c r="I275" s="101">
        <f>I276</f>
        <v>644.5000000000001</v>
      </c>
      <c r="J275" s="101">
        <f>J276</f>
        <v>393.1</v>
      </c>
      <c r="K275" s="101">
        <f t="shared" si="14"/>
        <v>60.993017843289365</v>
      </c>
    </row>
    <row r="276" spans="1:11" ht="109.5" customHeight="1">
      <c r="A276" s="73" t="s">
        <v>129</v>
      </c>
      <c r="B276" s="99" t="s">
        <v>71</v>
      </c>
      <c r="C276" s="100" t="s">
        <v>9</v>
      </c>
      <c r="D276" s="100" t="s">
        <v>8</v>
      </c>
      <c r="E276" s="100" t="s">
        <v>130</v>
      </c>
      <c r="F276" s="100" t="s">
        <v>5</v>
      </c>
      <c r="G276" s="149"/>
      <c r="H276" s="149"/>
      <c r="I276" s="101">
        <f>I279+I282+I277+I278+I285</f>
        <v>644.5000000000001</v>
      </c>
      <c r="J276" s="101">
        <f>J279+J282+J277+J278+J285</f>
        <v>393.1</v>
      </c>
      <c r="K276" s="101">
        <f t="shared" si="14"/>
        <v>60.993017843289365</v>
      </c>
    </row>
    <row r="277" spans="1:11" ht="45" customHeight="1">
      <c r="A277" s="51" t="s">
        <v>198</v>
      </c>
      <c r="B277" s="99" t="s">
        <v>71</v>
      </c>
      <c r="C277" s="100" t="s">
        <v>9</v>
      </c>
      <c r="D277" s="100" t="s">
        <v>8</v>
      </c>
      <c r="E277" s="100" t="s">
        <v>136</v>
      </c>
      <c r="F277" s="100" t="s">
        <v>113</v>
      </c>
      <c r="G277" s="149"/>
      <c r="H277" s="149"/>
      <c r="I277" s="101">
        <v>37.6</v>
      </c>
      <c r="J277" s="168">
        <v>0</v>
      </c>
      <c r="K277" s="101">
        <f t="shared" si="14"/>
        <v>0</v>
      </c>
    </row>
    <row r="278" spans="1:11" ht="33" customHeight="1">
      <c r="A278" s="51" t="s">
        <v>188</v>
      </c>
      <c r="B278" s="99" t="s">
        <v>71</v>
      </c>
      <c r="C278" s="100" t="s">
        <v>9</v>
      </c>
      <c r="D278" s="100" t="s">
        <v>8</v>
      </c>
      <c r="E278" s="100" t="s">
        <v>136</v>
      </c>
      <c r="F278" s="100" t="s">
        <v>189</v>
      </c>
      <c r="G278" s="149"/>
      <c r="H278" s="149"/>
      <c r="I278" s="101">
        <v>67.6</v>
      </c>
      <c r="J278" s="168">
        <v>0</v>
      </c>
      <c r="K278" s="101">
        <f t="shared" si="14"/>
        <v>0</v>
      </c>
    </row>
    <row r="279" spans="1:11" ht="91.5" customHeight="1">
      <c r="A279" s="54" t="s">
        <v>227</v>
      </c>
      <c r="B279" s="99" t="s">
        <v>71</v>
      </c>
      <c r="C279" s="65" t="s">
        <v>9</v>
      </c>
      <c r="D279" s="65" t="s">
        <v>8</v>
      </c>
      <c r="E279" s="65" t="s">
        <v>138</v>
      </c>
      <c r="F279" s="65" t="s">
        <v>5</v>
      </c>
      <c r="G279" s="40"/>
      <c r="H279" s="40"/>
      <c r="I279" s="101">
        <f>I280+I281</f>
        <v>182.4</v>
      </c>
      <c r="J279" s="101">
        <f>J280+J281</f>
        <v>182.4</v>
      </c>
      <c r="K279" s="101">
        <f t="shared" si="14"/>
        <v>100</v>
      </c>
    </row>
    <row r="280" spans="1:11" ht="19.5" customHeight="1">
      <c r="A280" s="54" t="s">
        <v>139</v>
      </c>
      <c r="B280" s="99" t="s">
        <v>71</v>
      </c>
      <c r="C280" s="65" t="s">
        <v>9</v>
      </c>
      <c r="D280" s="65" t="s">
        <v>8</v>
      </c>
      <c r="E280" s="65" t="s">
        <v>138</v>
      </c>
      <c r="F280" s="65" t="s">
        <v>140</v>
      </c>
      <c r="G280" s="40"/>
      <c r="H280" s="40"/>
      <c r="I280" s="101">
        <v>52</v>
      </c>
      <c r="J280" s="167">
        <v>52</v>
      </c>
      <c r="K280" s="101">
        <f t="shared" si="14"/>
        <v>100</v>
      </c>
    </row>
    <row r="281" spans="1:11" ht="29.25" customHeight="1">
      <c r="A281" s="54" t="s">
        <v>188</v>
      </c>
      <c r="B281" s="99" t="s">
        <v>71</v>
      </c>
      <c r="C281" s="65" t="s">
        <v>9</v>
      </c>
      <c r="D281" s="65" t="s">
        <v>8</v>
      </c>
      <c r="E281" s="65" t="s">
        <v>138</v>
      </c>
      <c r="F281" s="65" t="s">
        <v>189</v>
      </c>
      <c r="G281" s="40"/>
      <c r="H281" s="40"/>
      <c r="I281" s="101">
        <v>130.4</v>
      </c>
      <c r="J281" s="167">
        <v>130.4</v>
      </c>
      <c r="K281" s="101">
        <f t="shared" si="14"/>
        <v>100</v>
      </c>
    </row>
    <row r="282" spans="1:11" ht="140.25" customHeight="1">
      <c r="A282" s="97" t="s">
        <v>228</v>
      </c>
      <c r="B282" s="99" t="s">
        <v>71</v>
      </c>
      <c r="C282" s="65" t="s">
        <v>9</v>
      </c>
      <c r="D282" s="65" t="s">
        <v>8</v>
      </c>
      <c r="E282" s="65" t="s">
        <v>152</v>
      </c>
      <c r="F282" s="64" t="s">
        <v>5</v>
      </c>
      <c r="G282" s="60"/>
      <c r="H282" s="60"/>
      <c r="I282" s="101">
        <f>I283+I284</f>
        <v>297.8</v>
      </c>
      <c r="J282" s="101">
        <f>J283+J284</f>
        <v>210.7</v>
      </c>
      <c r="K282" s="101">
        <f aca="true" t="shared" si="16" ref="K282:K345">J282/I282*100</f>
        <v>70.75218267293485</v>
      </c>
    </row>
    <row r="283" spans="1:11" ht="43.5" customHeight="1">
      <c r="A283" s="54" t="s">
        <v>198</v>
      </c>
      <c r="B283" s="99" t="s">
        <v>71</v>
      </c>
      <c r="C283" s="65" t="s">
        <v>9</v>
      </c>
      <c r="D283" s="65" t="s">
        <v>8</v>
      </c>
      <c r="E283" s="65" t="s">
        <v>152</v>
      </c>
      <c r="F283" s="64" t="s">
        <v>113</v>
      </c>
      <c r="G283" s="60"/>
      <c r="H283" s="60"/>
      <c r="I283" s="101">
        <v>243</v>
      </c>
      <c r="J283" s="167">
        <v>158</v>
      </c>
      <c r="K283" s="101">
        <f t="shared" si="16"/>
        <v>65.02057613168725</v>
      </c>
    </row>
    <row r="284" spans="1:11" ht="30" customHeight="1">
      <c r="A284" s="51" t="s">
        <v>188</v>
      </c>
      <c r="B284" s="99" t="s">
        <v>71</v>
      </c>
      <c r="C284" s="100" t="s">
        <v>9</v>
      </c>
      <c r="D284" s="100" t="s">
        <v>8</v>
      </c>
      <c r="E284" s="100" t="s">
        <v>152</v>
      </c>
      <c r="F284" s="100" t="s">
        <v>189</v>
      </c>
      <c r="G284" s="171"/>
      <c r="H284" s="171"/>
      <c r="I284" s="101">
        <v>54.8</v>
      </c>
      <c r="J284" s="168">
        <v>52.7</v>
      </c>
      <c r="K284" s="101">
        <f t="shared" si="16"/>
        <v>96.16788321167884</v>
      </c>
    </row>
    <row r="285" spans="1:11" ht="46.5" customHeight="1">
      <c r="A285" s="51" t="s">
        <v>289</v>
      </c>
      <c r="B285" s="99" t="s">
        <v>71</v>
      </c>
      <c r="C285" s="100" t="s">
        <v>9</v>
      </c>
      <c r="D285" s="100" t="s">
        <v>8</v>
      </c>
      <c r="E285" s="100" t="s">
        <v>288</v>
      </c>
      <c r="F285" s="100" t="s">
        <v>5</v>
      </c>
      <c r="G285" s="171"/>
      <c r="H285" s="171"/>
      <c r="I285" s="101">
        <f>I286+I287</f>
        <v>59.099999999999994</v>
      </c>
      <c r="J285" s="101">
        <f>J286+J287</f>
        <v>0</v>
      </c>
      <c r="K285" s="101">
        <f t="shared" si="16"/>
        <v>0</v>
      </c>
    </row>
    <row r="286" spans="1:11" ht="18" customHeight="1">
      <c r="A286" s="51" t="s">
        <v>139</v>
      </c>
      <c r="B286" s="99" t="s">
        <v>71</v>
      </c>
      <c r="C286" s="100" t="s">
        <v>9</v>
      </c>
      <c r="D286" s="100" t="s">
        <v>8</v>
      </c>
      <c r="E286" s="100" t="s">
        <v>288</v>
      </c>
      <c r="F286" s="100" t="s">
        <v>140</v>
      </c>
      <c r="G286" s="171"/>
      <c r="H286" s="171"/>
      <c r="I286" s="101">
        <v>12.8</v>
      </c>
      <c r="J286" s="168">
        <v>0</v>
      </c>
      <c r="K286" s="101">
        <f t="shared" si="16"/>
        <v>0</v>
      </c>
    </row>
    <row r="287" spans="1:11" ht="28.5" customHeight="1">
      <c r="A287" s="51" t="s">
        <v>188</v>
      </c>
      <c r="B287" s="99" t="s">
        <v>71</v>
      </c>
      <c r="C287" s="100" t="s">
        <v>9</v>
      </c>
      <c r="D287" s="100" t="s">
        <v>8</v>
      </c>
      <c r="E287" s="100" t="s">
        <v>288</v>
      </c>
      <c r="F287" s="100" t="s">
        <v>189</v>
      </c>
      <c r="G287" s="171"/>
      <c r="H287" s="171"/>
      <c r="I287" s="101">
        <v>46.3</v>
      </c>
      <c r="J287" s="168">
        <v>0</v>
      </c>
      <c r="K287" s="101">
        <f t="shared" si="16"/>
        <v>0</v>
      </c>
    </row>
    <row r="288" spans="1:11" ht="18.75" customHeight="1">
      <c r="A288" s="54" t="s">
        <v>213</v>
      </c>
      <c r="B288" s="99" t="s">
        <v>71</v>
      </c>
      <c r="C288" s="65" t="s">
        <v>9</v>
      </c>
      <c r="D288" s="65" t="s">
        <v>8</v>
      </c>
      <c r="E288" s="65" t="s">
        <v>155</v>
      </c>
      <c r="F288" s="64" t="s">
        <v>5</v>
      </c>
      <c r="G288" s="60"/>
      <c r="H288" s="60"/>
      <c r="I288" s="101">
        <f>I289+I292+I294</f>
        <v>65</v>
      </c>
      <c r="J288" s="101">
        <f>J289+J292+J294</f>
        <v>0</v>
      </c>
      <c r="K288" s="101">
        <f t="shared" si="16"/>
        <v>0</v>
      </c>
    </row>
    <row r="289" spans="1:11" ht="61.5" customHeight="1">
      <c r="A289" s="69" t="s">
        <v>153</v>
      </c>
      <c r="B289" s="99" t="s">
        <v>71</v>
      </c>
      <c r="C289" s="65" t="s">
        <v>9</v>
      </c>
      <c r="D289" s="65" t="s">
        <v>8</v>
      </c>
      <c r="E289" s="65" t="s">
        <v>155</v>
      </c>
      <c r="F289" s="64" t="s">
        <v>5</v>
      </c>
      <c r="G289" s="60"/>
      <c r="H289" s="60"/>
      <c r="I289" s="101">
        <f>I290+I291</f>
        <v>15</v>
      </c>
      <c r="J289" s="101">
        <f>J290+J291</f>
        <v>0</v>
      </c>
      <c r="K289" s="101">
        <f t="shared" si="16"/>
        <v>0</v>
      </c>
    </row>
    <row r="290" spans="1:11" ht="43.5" customHeight="1">
      <c r="A290" s="54" t="s">
        <v>198</v>
      </c>
      <c r="B290" s="99" t="s">
        <v>71</v>
      </c>
      <c r="C290" s="65" t="s">
        <v>9</v>
      </c>
      <c r="D290" s="65" t="s">
        <v>8</v>
      </c>
      <c r="E290" s="65" t="s">
        <v>155</v>
      </c>
      <c r="F290" s="64" t="s">
        <v>113</v>
      </c>
      <c r="G290" s="60"/>
      <c r="H290" s="60"/>
      <c r="I290" s="101">
        <v>10</v>
      </c>
      <c r="J290" s="167">
        <v>0</v>
      </c>
      <c r="K290" s="101">
        <f t="shared" si="16"/>
        <v>0</v>
      </c>
    </row>
    <row r="291" spans="1:11" ht="31.5" customHeight="1">
      <c r="A291" s="54" t="s">
        <v>188</v>
      </c>
      <c r="B291" s="99" t="s">
        <v>71</v>
      </c>
      <c r="C291" s="65" t="s">
        <v>9</v>
      </c>
      <c r="D291" s="65" t="s">
        <v>8</v>
      </c>
      <c r="E291" s="65" t="s">
        <v>155</v>
      </c>
      <c r="F291" s="64" t="s">
        <v>189</v>
      </c>
      <c r="G291" s="60"/>
      <c r="H291" s="60"/>
      <c r="I291" s="101">
        <v>5</v>
      </c>
      <c r="J291" s="167">
        <v>0</v>
      </c>
      <c r="K291" s="101">
        <f t="shared" si="16"/>
        <v>0</v>
      </c>
    </row>
    <row r="292" spans="1:11" ht="73.5" customHeight="1">
      <c r="A292" s="69" t="s">
        <v>154</v>
      </c>
      <c r="B292" s="99" t="s">
        <v>71</v>
      </c>
      <c r="C292" s="65" t="s">
        <v>9</v>
      </c>
      <c r="D292" s="65" t="s">
        <v>8</v>
      </c>
      <c r="E292" s="65" t="s">
        <v>155</v>
      </c>
      <c r="F292" s="64" t="s">
        <v>5</v>
      </c>
      <c r="G292" s="60"/>
      <c r="H292" s="60"/>
      <c r="I292" s="101">
        <f>I293</f>
        <v>30</v>
      </c>
      <c r="J292" s="101">
        <f>J293</f>
        <v>0</v>
      </c>
      <c r="K292" s="101">
        <f t="shared" si="16"/>
        <v>0</v>
      </c>
    </row>
    <row r="293" spans="1:11" ht="33" customHeight="1">
      <c r="A293" s="54" t="s">
        <v>188</v>
      </c>
      <c r="B293" s="99" t="s">
        <v>71</v>
      </c>
      <c r="C293" s="65" t="s">
        <v>9</v>
      </c>
      <c r="D293" s="65" t="s">
        <v>8</v>
      </c>
      <c r="E293" s="65" t="s">
        <v>155</v>
      </c>
      <c r="F293" s="64" t="s">
        <v>189</v>
      </c>
      <c r="G293" s="60"/>
      <c r="H293" s="60"/>
      <c r="I293" s="101">
        <v>30</v>
      </c>
      <c r="J293" s="167">
        <v>0</v>
      </c>
      <c r="K293" s="101">
        <f t="shared" si="16"/>
        <v>0</v>
      </c>
    </row>
    <row r="294" spans="1:11" ht="45.75" customHeight="1">
      <c r="A294" s="54" t="s">
        <v>278</v>
      </c>
      <c r="B294" s="99" t="s">
        <v>71</v>
      </c>
      <c r="C294" s="65" t="s">
        <v>9</v>
      </c>
      <c r="D294" s="65" t="s">
        <v>8</v>
      </c>
      <c r="E294" s="65" t="s">
        <v>155</v>
      </c>
      <c r="F294" s="64" t="s">
        <v>5</v>
      </c>
      <c r="G294" s="60"/>
      <c r="H294" s="60"/>
      <c r="I294" s="101">
        <f>I295</f>
        <v>20</v>
      </c>
      <c r="J294" s="101">
        <f>J295</f>
        <v>0</v>
      </c>
      <c r="K294" s="101">
        <f t="shared" si="16"/>
        <v>0</v>
      </c>
    </row>
    <row r="295" spans="1:11" ht="27.75" customHeight="1">
      <c r="A295" s="54" t="s">
        <v>188</v>
      </c>
      <c r="B295" s="99" t="s">
        <v>71</v>
      </c>
      <c r="C295" s="65" t="s">
        <v>9</v>
      </c>
      <c r="D295" s="65" t="s">
        <v>8</v>
      </c>
      <c r="E295" s="65" t="s">
        <v>155</v>
      </c>
      <c r="F295" s="64" t="s">
        <v>189</v>
      </c>
      <c r="G295" s="60"/>
      <c r="H295" s="60"/>
      <c r="I295" s="101">
        <v>20</v>
      </c>
      <c r="J295" s="167">
        <v>0</v>
      </c>
      <c r="K295" s="101">
        <f t="shared" si="16"/>
        <v>0</v>
      </c>
    </row>
    <row r="296" spans="1:11" ht="28.5" customHeight="1">
      <c r="A296" s="172" t="s">
        <v>25</v>
      </c>
      <c r="B296" s="185" t="s">
        <v>71</v>
      </c>
      <c r="C296" s="181" t="s">
        <v>9</v>
      </c>
      <c r="D296" s="186" t="s">
        <v>9</v>
      </c>
      <c r="E296" s="186" t="s">
        <v>27</v>
      </c>
      <c r="F296" s="186" t="s">
        <v>5</v>
      </c>
      <c r="G296" s="33" t="e">
        <f>G297+#REF!+G299</f>
        <v>#REF!</v>
      </c>
      <c r="H296" s="33"/>
      <c r="I296" s="114">
        <f>I297</f>
        <v>1028.4</v>
      </c>
      <c r="J296" s="114">
        <f>J297</f>
        <v>1017.6999999999999</v>
      </c>
      <c r="K296" s="114">
        <f t="shared" si="16"/>
        <v>98.95954881369116</v>
      </c>
    </row>
    <row r="297" spans="1:11" ht="29.25" customHeight="1">
      <c r="A297" s="90" t="s">
        <v>151</v>
      </c>
      <c r="B297" s="132" t="s">
        <v>71</v>
      </c>
      <c r="C297" s="64" t="s">
        <v>9</v>
      </c>
      <c r="D297" s="64" t="s">
        <v>9</v>
      </c>
      <c r="E297" s="64" t="s">
        <v>163</v>
      </c>
      <c r="F297" s="64" t="s">
        <v>5</v>
      </c>
      <c r="G297" s="58" t="e">
        <f>#REF!+G298+G299</f>
        <v>#REF!</v>
      </c>
      <c r="H297" s="58"/>
      <c r="I297" s="101">
        <f>I298</f>
        <v>1028.4</v>
      </c>
      <c r="J297" s="101">
        <f>J298</f>
        <v>1017.6999999999999</v>
      </c>
      <c r="K297" s="101">
        <f t="shared" si="16"/>
        <v>98.95954881369116</v>
      </c>
    </row>
    <row r="298" spans="1:11" ht="147.75" customHeight="1">
      <c r="A298" s="53" t="s">
        <v>229</v>
      </c>
      <c r="B298" s="99" t="s">
        <v>71</v>
      </c>
      <c r="C298" s="65" t="s">
        <v>9</v>
      </c>
      <c r="D298" s="65" t="s">
        <v>9</v>
      </c>
      <c r="E298" s="120" t="s">
        <v>159</v>
      </c>
      <c r="F298" s="120" t="s">
        <v>5</v>
      </c>
      <c r="G298" s="59">
        <v>850.8</v>
      </c>
      <c r="H298" s="59"/>
      <c r="I298" s="101">
        <f>I299+I300</f>
        <v>1028.4</v>
      </c>
      <c r="J298" s="101">
        <f>J299+J300</f>
        <v>1017.6999999999999</v>
      </c>
      <c r="K298" s="101">
        <f t="shared" si="16"/>
        <v>98.95954881369116</v>
      </c>
    </row>
    <row r="299" spans="1:11" ht="42.75" customHeight="1">
      <c r="A299" s="54" t="s">
        <v>198</v>
      </c>
      <c r="B299" s="99" t="s">
        <v>71</v>
      </c>
      <c r="C299" s="65" t="s">
        <v>9</v>
      </c>
      <c r="D299" s="65" t="s">
        <v>9</v>
      </c>
      <c r="E299" s="120" t="s">
        <v>159</v>
      </c>
      <c r="F299" s="120" t="s">
        <v>113</v>
      </c>
      <c r="G299" s="59"/>
      <c r="H299" s="59"/>
      <c r="I299" s="101">
        <v>670.4</v>
      </c>
      <c r="J299" s="167">
        <v>659.8</v>
      </c>
      <c r="K299" s="101">
        <f t="shared" si="16"/>
        <v>98.41885441527445</v>
      </c>
    </row>
    <row r="300" spans="1:11" ht="31.5" customHeight="1">
      <c r="A300" s="54" t="s">
        <v>188</v>
      </c>
      <c r="B300" s="99" t="s">
        <v>71</v>
      </c>
      <c r="C300" s="65" t="s">
        <v>9</v>
      </c>
      <c r="D300" s="65" t="s">
        <v>9</v>
      </c>
      <c r="E300" s="120" t="s">
        <v>159</v>
      </c>
      <c r="F300" s="120" t="s">
        <v>189</v>
      </c>
      <c r="G300" s="59"/>
      <c r="H300" s="59"/>
      <c r="I300" s="101">
        <v>358</v>
      </c>
      <c r="J300" s="167">
        <v>357.9</v>
      </c>
      <c r="K300" s="101">
        <f t="shared" si="16"/>
        <v>99.97206703910614</v>
      </c>
    </row>
    <row r="301" spans="1:13" ht="22.5" customHeight="1">
      <c r="A301" s="172" t="s">
        <v>37</v>
      </c>
      <c r="B301" s="185" t="s">
        <v>71</v>
      </c>
      <c r="C301" s="186" t="s">
        <v>9</v>
      </c>
      <c r="D301" s="186" t="s">
        <v>20</v>
      </c>
      <c r="E301" s="186" t="s">
        <v>27</v>
      </c>
      <c r="F301" s="186" t="s">
        <v>5</v>
      </c>
      <c r="G301" s="41" t="e">
        <f>G302+G313+#REF!+#REF!+#REF!+#REF!+#REF!+#REF!+#REF!+#REF!+#REF!+#REF!+#REF!+#REF!</f>
        <v>#REF!</v>
      </c>
      <c r="H301" s="41" t="e">
        <f>H302+H314</f>
        <v>#REF!</v>
      </c>
      <c r="I301" s="114">
        <f>I302+I313+I310+I321+I323</f>
        <v>1823.3999999999999</v>
      </c>
      <c r="J301" s="114">
        <f>J302+J313+J310+J321+J323</f>
        <v>1305.9</v>
      </c>
      <c r="K301" s="114">
        <f t="shared" si="16"/>
        <v>71.61895360315894</v>
      </c>
      <c r="L301" s="5"/>
      <c r="M301" s="5"/>
    </row>
    <row r="302" spans="1:13" ht="60" customHeight="1">
      <c r="A302" s="71" t="s">
        <v>54</v>
      </c>
      <c r="B302" s="85" t="s">
        <v>71</v>
      </c>
      <c r="C302" s="86" t="s">
        <v>9</v>
      </c>
      <c r="D302" s="86" t="s">
        <v>20</v>
      </c>
      <c r="E302" s="86" t="s">
        <v>59</v>
      </c>
      <c r="F302" s="86" t="s">
        <v>5</v>
      </c>
      <c r="G302" s="38" t="e">
        <f>G303</f>
        <v>#REF!</v>
      </c>
      <c r="H302" s="38" t="e">
        <f>H303</f>
        <v>#REF!</v>
      </c>
      <c r="I302" s="101">
        <f>I303</f>
        <v>809.6</v>
      </c>
      <c r="J302" s="101">
        <f>J303</f>
        <v>565.4</v>
      </c>
      <c r="K302" s="101">
        <f t="shared" si="16"/>
        <v>69.83695652173913</v>
      </c>
      <c r="L302" s="4"/>
      <c r="M302" s="4"/>
    </row>
    <row r="303" spans="1:13" ht="18.75" customHeight="1">
      <c r="A303" s="74" t="s">
        <v>16</v>
      </c>
      <c r="B303" s="85" t="s">
        <v>71</v>
      </c>
      <c r="C303" s="86" t="s">
        <v>9</v>
      </c>
      <c r="D303" s="86" t="s">
        <v>20</v>
      </c>
      <c r="E303" s="86" t="s">
        <v>60</v>
      </c>
      <c r="F303" s="86" t="s">
        <v>5</v>
      </c>
      <c r="G303" s="38" t="e">
        <f>#REF!</f>
        <v>#REF!</v>
      </c>
      <c r="H303" s="38" t="e">
        <f>#REF!</f>
        <v>#REF!</v>
      </c>
      <c r="I303" s="101">
        <f>I304+I305+I306+I307+I308+I309</f>
        <v>809.6</v>
      </c>
      <c r="J303" s="101">
        <f>J304+J305+J306+J307+J308+J309</f>
        <v>565.4</v>
      </c>
      <c r="K303" s="101">
        <f t="shared" si="16"/>
        <v>69.83695652173913</v>
      </c>
      <c r="L303" s="4"/>
      <c r="M303" s="4"/>
    </row>
    <row r="304" spans="1:13" ht="33" customHeight="1">
      <c r="A304" s="71" t="s">
        <v>266</v>
      </c>
      <c r="B304" s="85" t="s">
        <v>71</v>
      </c>
      <c r="C304" s="86" t="s">
        <v>9</v>
      </c>
      <c r="D304" s="86" t="s">
        <v>20</v>
      </c>
      <c r="E304" s="86" t="s">
        <v>60</v>
      </c>
      <c r="F304" s="86" t="s">
        <v>257</v>
      </c>
      <c r="G304" s="38"/>
      <c r="H304" s="38"/>
      <c r="I304" s="101">
        <v>8</v>
      </c>
      <c r="J304" s="160">
        <v>0</v>
      </c>
      <c r="K304" s="101">
        <f t="shared" si="16"/>
        <v>0</v>
      </c>
      <c r="L304" s="4"/>
      <c r="M304" s="4"/>
    </row>
    <row r="305" spans="1:13" ht="42.75" customHeight="1">
      <c r="A305" s="71" t="s">
        <v>197</v>
      </c>
      <c r="B305" s="85" t="s">
        <v>71</v>
      </c>
      <c r="C305" s="86" t="s">
        <v>9</v>
      </c>
      <c r="D305" s="86" t="s">
        <v>20</v>
      </c>
      <c r="E305" s="86" t="s">
        <v>60</v>
      </c>
      <c r="F305" s="64" t="s">
        <v>111</v>
      </c>
      <c r="G305" s="38"/>
      <c r="H305" s="38"/>
      <c r="I305" s="101">
        <v>546</v>
      </c>
      <c r="J305" s="160">
        <v>363.7</v>
      </c>
      <c r="K305" s="101">
        <f t="shared" si="16"/>
        <v>66.6117216117216</v>
      </c>
      <c r="L305" s="4"/>
      <c r="M305" s="4"/>
    </row>
    <row r="306" spans="1:13" ht="42.75" customHeight="1">
      <c r="A306" s="54" t="s">
        <v>198</v>
      </c>
      <c r="B306" s="85" t="s">
        <v>71</v>
      </c>
      <c r="C306" s="86" t="s">
        <v>9</v>
      </c>
      <c r="D306" s="86" t="s">
        <v>20</v>
      </c>
      <c r="E306" s="86" t="s">
        <v>60</v>
      </c>
      <c r="F306" s="64" t="s">
        <v>113</v>
      </c>
      <c r="G306" s="38"/>
      <c r="H306" s="38"/>
      <c r="I306" s="101">
        <v>169</v>
      </c>
      <c r="J306" s="160">
        <v>123.2</v>
      </c>
      <c r="K306" s="101">
        <f t="shared" si="16"/>
        <v>72.89940828402366</v>
      </c>
      <c r="L306" s="4"/>
      <c r="M306" s="4"/>
    </row>
    <row r="307" spans="1:13" ht="46.5" customHeight="1">
      <c r="A307" s="73" t="s">
        <v>201</v>
      </c>
      <c r="B307" s="85" t="s">
        <v>71</v>
      </c>
      <c r="C307" s="86" t="s">
        <v>9</v>
      </c>
      <c r="D307" s="86" t="s">
        <v>20</v>
      </c>
      <c r="E307" s="86" t="s">
        <v>60</v>
      </c>
      <c r="F307" s="64" t="s">
        <v>158</v>
      </c>
      <c r="G307" s="38"/>
      <c r="H307" s="38"/>
      <c r="I307" s="101">
        <v>70.6</v>
      </c>
      <c r="J307" s="160">
        <v>70.6</v>
      </c>
      <c r="K307" s="101">
        <f t="shared" si="16"/>
        <v>100</v>
      </c>
      <c r="L307" s="4"/>
      <c r="M307" s="4"/>
    </row>
    <row r="308" spans="1:13" ht="36.75" customHeight="1">
      <c r="A308" s="71" t="s">
        <v>115</v>
      </c>
      <c r="B308" s="85" t="s">
        <v>71</v>
      </c>
      <c r="C308" s="86" t="s">
        <v>9</v>
      </c>
      <c r="D308" s="86" t="s">
        <v>20</v>
      </c>
      <c r="E308" s="86" t="s">
        <v>60</v>
      </c>
      <c r="F308" s="64" t="s">
        <v>114</v>
      </c>
      <c r="G308" s="38"/>
      <c r="H308" s="38"/>
      <c r="I308" s="101">
        <v>6</v>
      </c>
      <c r="J308" s="160">
        <v>0</v>
      </c>
      <c r="K308" s="101">
        <f t="shared" si="16"/>
        <v>0</v>
      </c>
      <c r="L308" s="4"/>
      <c r="M308" s="4"/>
    </row>
    <row r="309" spans="1:13" ht="29.25" customHeight="1">
      <c r="A309" s="71" t="s">
        <v>119</v>
      </c>
      <c r="B309" s="85" t="s">
        <v>71</v>
      </c>
      <c r="C309" s="86" t="s">
        <v>9</v>
      </c>
      <c r="D309" s="86" t="s">
        <v>20</v>
      </c>
      <c r="E309" s="86" t="s">
        <v>60</v>
      </c>
      <c r="F309" s="64" t="s">
        <v>118</v>
      </c>
      <c r="G309" s="38"/>
      <c r="H309" s="38"/>
      <c r="I309" s="101">
        <v>10</v>
      </c>
      <c r="J309" s="160">
        <v>7.9</v>
      </c>
      <c r="K309" s="101">
        <f t="shared" si="16"/>
        <v>79</v>
      </c>
      <c r="L309" s="4"/>
      <c r="M309" s="4"/>
    </row>
    <row r="310" spans="1:13" ht="31.5" customHeight="1">
      <c r="A310" s="73" t="s">
        <v>162</v>
      </c>
      <c r="B310" s="99" t="s">
        <v>71</v>
      </c>
      <c r="C310" s="100" t="s">
        <v>9</v>
      </c>
      <c r="D310" s="100" t="s">
        <v>20</v>
      </c>
      <c r="E310" s="100" t="s">
        <v>163</v>
      </c>
      <c r="F310" s="100" t="s">
        <v>5</v>
      </c>
      <c r="G310" s="82"/>
      <c r="H310" s="82"/>
      <c r="I310" s="101">
        <f>I311</f>
        <v>10.3</v>
      </c>
      <c r="J310" s="101">
        <f>J311</f>
        <v>0</v>
      </c>
      <c r="K310" s="101">
        <f t="shared" si="16"/>
        <v>0</v>
      </c>
      <c r="L310" s="4"/>
      <c r="M310" s="4"/>
    </row>
    <row r="311" spans="1:13" ht="31.5" customHeight="1">
      <c r="A311" s="73" t="s">
        <v>164</v>
      </c>
      <c r="B311" s="99" t="s">
        <v>71</v>
      </c>
      <c r="C311" s="100" t="s">
        <v>9</v>
      </c>
      <c r="D311" s="100" t="s">
        <v>20</v>
      </c>
      <c r="E311" s="100" t="s">
        <v>159</v>
      </c>
      <c r="F311" s="100" t="s">
        <v>5</v>
      </c>
      <c r="G311" s="68"/>
      <c r="H311" s="68"/>
      <c r="I311" s="101">
        <f>I312</f>
        <v>10.3</v>
      </c>
      <c r="J311" s="101">
        <f>J312</f>
        <v>0</v>
      </c>
      <c r="K311" s="101">
        <f t="shared" si="16"/>
        <v>0</v>
      </c>
      <c r="L311" s="4"/>
      <c r="M311" s="4"/>
    </row>
    <row r="312" spans="1:13" ht="45" customHeight="1">
      <c r="A312" s="71" t="s">
        <v>200</v>
      </c>
      <c r="B312" s="99" t="s">
        <v>71</v>
      </c>
      <c r="C312" s="100" t="s">
        <v>9</v>
      </c>
      <c r="D312" s="100" t="s">
        <v>20</v>
      </c>
      <c r="E312" s="100" t="s">
        <v>159</v>
      </c>
      <c r="F312" s="100" t="s">
        <v>117</v>
      </c>
      <c r="G312" s="68"/>
      <c r="H312" s="68"/>
      <c r="I312" s="101">
        <v>10.3</v>
      </c>
      <c r="J312" s="168">
        <v>0</v>
      </c>
      <c r="K312" s="101">
        <f t="shared" si="16"/>
        <v>0</v>
      </c>
      <c r="L312" s="4"/>
      <c r="M312" s="4"/>
    </row>
    <row r="313" spans="1:11" ht="90" customHeight="1">
      <c r="A313" s="54" t="s">
        <v>19</v>
      </c>
      <c r="B313" s="85" t="s">
        <v>71</v>
      </c>
      <c r="C313" s="86" t="s">
        <v>9</v>
      </c>
      <c r="D313" s="86" t="s">
        <v>20</v>
      </c>
      <c r="E313" s="86" t="s">
        <v>28</v>
      </c>
      <c r="F313" s="86" t="s">
        <v>5</v>
      </c>
      <c r="G313" s="38" t="e">
        <f>G314</f>
        <v>#REF!</v>
      </c>
      <c r="H313" s="38"/>
      <c r="I313" s="101">
        <f>I314</f>
        <v>931</v>
      </c>
      <c r="J313" s="101">
        <f>J314</f>
        <v>688.6</v>
      </c>
      <c r="K313" s="101">
        <f t="shared" si="16"/>
        <v>73.96348012889366</v>
      </c>
    </row>
    <row r="314" spans="1:11" ht="29.25" customHeight="1">
      <c r="A314" s="54" t="s">
        <v>18</v>
      </c>
      <c r="B314" s="85" t="s">
        <v>71</v>
      </c>
      <c r="C314" s="86" t="s">
        <v>9</v>
      </c>
      <c r="D314" s="86" t="s">
        <v>20</v>
      </c>
      <c r="E314" s="86" t="s">
        <v>74</v>
      </c>
      <c r="F314" s="86" t="s">
        <v>5</v>
      </c>
      <c r="G314" s="38" t="e">
        <f>#REF!</f>
        <v>#REF!</v>
      </c>
      <c r="H314" s="38">
        <v>860</v>
      </c>
      <c r="I314" s="101">
        <f>I315+I317+I318+I319+I316</f>
        <v>931</v>
      </c>
      <c r="J314" s="101">
        <f>J315+J317+J318+J319+J316</f>
        <v>688.6</v>
      </c>
      <c r="K314" s="101">
        <f t="shared" si="16"/>
        <v>73.96348012889366</v>
      </c>
    </row>
    <row r="315" spans="1:11" ht="43.5" customHeight="1">
      <c r="A315" s="71" t="s">
        <v>200</v>
      </c>
      <c r="B315" s="85" t="s">
        <v>71</v>
      </c>
      <c r="C315" s="86" t="s">
        <v>9</v>
      </c>
      <c r="D315" s="86" t="s">
        <v>20</v>
      </c>
      <c r="E315" s="86" t="s">
        <v>74</v>
      </c>
      <c r="F315" s="64" t="s">
        <v>117</v>
      </c>
      <c r="G315" s="38"/>
      <c r="H315" s="38"/>
      <c r="I315" s="101">
        <v>635</v>
      </c>
      <c r="J315" s="160">
        <v>520.6</v>
      </c>
      <c r="K315" s="101">
        <f t="shared" si="16"/>
        <v>81.98425196850394</v>
      </c>
    </row>
    <row r="316" spans="1:11" ht="36.75" customHeight="1">
      <c r="A316" s="71" t="s">
        <v>266</v>
      </c>
      <c r="B316" s="85" t="s">
        <v>71</v>
      </c>
      <c r="C316" s="86" t="s">
        <v>9</v>
      </c>
      <c r="D316" s="86" t="s">
        <v>20</v>
      </c>
      <c r="E316" s="86" t="s">
        <v>74</v>
      </c>
      <c r="F316" s="64" t="s">
        <v>257</v>
      </c>
      <c r="G316" s="38"/>
      <c r="H316" s="38"/>
      <c r="I316" s="101">
        <v>8</v>
      </c>
      <c r="J316" s="160">
        <v>0</v>
      </c>
      <c r="K316" s="101">
        <f t="shared" si="16"/>
        <v>0</v>
      </c>
    </row>
    <row r="317" spans="1:11" ht="42.75" customHeight="1">
      <c r="A317" s="54" t="s">
        <v>198</v>
      </c>
      <c r="B317" s="85" t="s">
        <v>71</v>
      </c>
      <c r="C317" s="86" t="s">
        <v>9</v>
      </c>
      <c r="D317" s="86" t="s">
        <v>20</v>
      </c>
      <c r="E317" s="86" t="s">
        <v>74</v>
      </c>
      <c r="F317" s="64" t="s">
        <v>113</v>
      </c>
      <c r="G317" s="38"/>
      <c r="H317" s="38"/>
      <c r="I317" s="101">
        <v>272</v>
      </c>
      <c r="J317" s="160">
        <v>167.6</v>
      </c>
      <c r="K317" s="101">
        <f t="shared" si="16"/>
        <v>61.617647058823536</v>
      </c>
    </row>
    <row r="318" spans="1:11" ht="31.5" customHeight="1">
      <c r="A318" s="71" t="s">
        <v>115</v>
      </c>
      <c r="B318" s="85" t="s">
        <v>71</v>
      </c>
      <c r="C318" s="86" t="s">
        <v>9</v>
      </c>
      <c r="D318" s="86" t="s">
        <v>20</v>
      </c>
      <c r="E318" s="86" t="s">
        <v>74</v>
      </c>
      <c r="F318" s="64" t="s">
        <v>114</v>
      </c>
      <c r="G318" s="38"/>
      <c r="H318" s="38"/>
      <c r="I318" s="101">
        <v>11</v>
      </c>
      <c r="J318" s="160">
        <v>0</v>
      </c>
      <c r="K318" s="101">
        <f t="shared" si="16"/>
        <v>0</v>
      </c>
    </row>
    <row r="319" spans="1:11" ht="32.25" customHeight="1">
      <c r="A319" s="71" t="s">
        <v>119</v>
      </c>
      <c r="B319" s="85" t="s">
        <v>71</v>
      </c>
      <c r="C319" s="86" t="s">
        <v>9</v>
      </c>
      <c r="D319" s="86" t="s">
        <v>20</v>
      </c>
      <c r="E319" s="86" t="s">
        <v>74</v>
      </c>
      <c r="F319" s="64" t="s">
        <v>118</v>
      </c>
      <c r="G319" s="38"/>
      <c r="H319" s="38"/>
      <c r="I319" s="101">
        <v>5</v>
      </c>
      <c r="J319" s="160">
        <v>0.4</v>
      </c>
      <c r="K319" s="101">
        <f t="shared" si="16"/>
        <v>8</v>
      </c>
    </row>
    <row r="320" spans="1:11" ht="20.25" customHeight="1">
      <c r="A320" s="71" t="s">
        <v>75</v>
      </c>
      <c r="B320" s="63" t="s">
        <v>71</v>
      </c>
      <c r="C320" s="64" t="s">
        <v>9</v>
      </c>
      <c r="D320" s="64" t="s">
        <v>20</v>
      </c>
      <c r="E320" s="65" t="s">
        <v>143</v>
      </c>
      <c r="F320" s="64" t="s">
        <v>5</v>
      </c>
      <c r="G320" s="38"/>
      <c r="H320" s="38"/>
      <c r="I320" s="101">
        <f>I321</f>
        <v>1.5</v>
      </c>
      <c r="J320" s="101">
        <f>J321</f>
        <v>0</v>
      </c>
      <c r="K320" s="101">
        <f t="shared" si="16"/>
        <v>0</v>
      </c>
    </row>
    <row r="321" spans="1:11" ht="93" customHeight="1">
      <c r="A321" s="94" t="s">
        <v>224</v>
      </c>
      <c r="B321" s="63" t="s">
        <v>71</v>
      </c>
      <c r="C321" s="64" t="s">
        <v>9</v>
      </c>
      <c r="D321" s="64" t="s">
        <v>20</v>
      </c>
      <c r="E321" s="65" t="s">
        <v>142</v>
      </c>
      <c r="F321" s="64" t="s">
        <v>5</v>
      </c>
      <c r="G321" s="19"/>
      <c r="H321" s="19"/>
      <c r="I321" s="101">
        <f>I322</f>
        <v>1.5</v>
      </c>
      <c r="J321" s="101">
        <f>J322</f>
        <v>0</v>
      </c>
      <c r="K321" s="101">
        <f t="shared" si="16"/>
        <v>0</v>
      </c>
    </row>
    <row r="322" spans="1:11" ht="43.5" customHeight="1">
      <c r="A322" s="71" t="s">
        <v>200</v>
      </c>
      <c r="B322" s="63" t="s">
        <v>71</v>
      </c>
      <c r="C322" s="64" t="s">
        <v>9</v>
      </c>
      <c r="D322" s="64" t="s">
        <v>20</v>
      </c>
      <c r="E322" s="65" t="s">
        <v>142</v>
      </c>
      <c r="F322" s="64" t="s">
        <v>117</v>
      </c>
      <c r="G322" s="19"/>
      <c r="H322" s="19"/>
      <c r="I322" s="101">
        <v>1.5</v>
      </c>
      <c r="J322" s="87">
        <v>0</v>
      </c>
      <c r="K322" s="101">
        <f t="shared" si="16"/>
        <v>0</v>
      </c>
    </row>
    <row r="323" spans="1:11" ht="102.75" customHeight="1">
      <c r="A323" s="54" t="s">
        <v>129</v>
      </c>
      <c r="B323" s="63" t="s">
        <v>71</v>
      </c>
      <c r="C323" s="64" t="s">
        <v>9</v>
      </c>
      <c r="D323" s="64" t="s">
        <v>20</v>
      </c>
      <c r="E323" s="65" t="s">
        <v>130</v>
      </c>
      <c r="F323" s="64" t="s">
        <v>5</v>
      </c>
      <c r="G323" s="19"/>
      <c r="H323" s="19"/>
      <c r="I323" s="101">
        <f>I325+I327+I328+I332+I334+I336</f>
        <v>71</v>
      </c>
      <c r="J323" s="101">
        <f>J325+J327+J328+J332+J334+J336</f>
        <v>51.900000000000006</v>
      </c>
      <c r="K323" s="101">
        <f t="shared" si="16"/>
        <v>73.09859154929578</v>
      </c>
    </row>
    <row r="324" spans="1:11" ht="78" customHeight="1">
      <c r="A324" s="71" t="s">
        <v>225</v>
      </c>
      <c r="B324" s="63" t="s">
        <v>71</v>
      </c>
      <c r="C324" s="64" t="s">
        <v>9</v>
      </c>
      <c r="D324" s="64" t="s">
        <v>20</v>
      </c>
      <c r="E324" s="65" t="s">
        <v>136</v>
      </c>
      <c r="F324" s="64" t="s">
        <v>5</v>
      </c>
      <c r="G324" s="19"/>
      <c r="H324" s="19"/>
      <c r="I324" s="101">
        <f>I325</f>
        <v>0.5</v>
      </c>
      <c r="J324" s="101">
        <f>J325</f>
        <v>0</v>
      </c>
      <c r="K324" s="101">
        <f t="shared" si="16"/>
        <v>0</v>
      </c>
    </row>
    <row r="325" spans="1:11" ht="46.5" customHeight="1">
      <c r="A325" s="54" t="s">
        <v>198</v>
      </c>
      <c r="B325" s="63" t="s">
        <v>71</v>
      </c>
      <c r="C325" s="64" t="s">
        <v>9</v>
      </c>
      <c r="D325" s="64" t="s">
        <v>20</v>
      </c>
      <c r="E325" s="65" t="s">
        <v>136</v>
      </c>
      <c r="F325" s="64" t="s">
        <v>113</v>
      </c>
      <c r="G325" s="19"/>
      <c r="H325" s="19"/>
      <c r="I325" s="101">
        <v>0.5</v>
      </c>
      <c r="J325" s="87">
        <v>0</v>
      </c>
      <c r="K325" s="101">
        <f t="shared" si="16"/>
        <v>0</v>
      </c>
    </row>
    <row r="326" spans="1:11" ht="21.75" customHeight="1">
      <c r="A326" s="91" t="s">
        <v>165</v>
      </c>
      <c r="B326" s="63" t="s">
        <v>71</v>
      </c>
      <c r="C326" s="64" t="s">
        <v>9</v>
      </c>
      <c r="D326" s="64" t="s">
        <v>20</v>
      </c>
      <c r="E326" s="65" t="s">
        <v>76</v>
      </c>
      <c r="F326" s="64" t="s">
        <v>5</v>
      </c>
      <c r="G326" s="19"/>
      <c r="H326" s="19"/>
      <c r="I326" s="101">
        <f>I327</f>
        <v>1.9</v>
      </c>
      <c r="J326" s="101">
        <f>J327</f>
        <v>0</v>
      </c>
      <c r="K326" s="101">
        <f t="shared" si="16"/>
        <v>0</v>
      </c>
    </row>
    <row r="327" spans="1:11" ht="41.25" customHeight="1">
      <c r="A327" s="71" t="s">
        <v>200</v>
      </c>
      <c r="B327" s="63" t="s">
        <v>71</v>
      </c>
      <c r="C327" s="64" t="s">
        <v>9</v>
      </c>
      <c r="D327" s="64" t="s">
        <v>20</v>
      </c>
      <c r="E327" s="65" t="s">
        <v>76</v>
      </c>
      <c r="F327" s="64" t="s">
        <v>117</v>
      </c>
      <c r="G327" s="19"/>
      <c r="H327" s="19"/>
      <c r="I327" s="101">
        <v>1.9</v>
      </c>
      <c r="J327" s="87">
        <v>0</v>
      </c>
      <c r="K327" s="101">
        <f t="shared" si="16"/>
        <v>0</v>
      </c>
    </row>
    <row r="328" spans="1:11" ht="24" customHeight="1">
      <c r="A328" s="98" t="s">
        <v>186</v>
      </c>
      <c r="B328" s="63" t="s">
        <v>71</v>
      </c>
      <c r="C328" s="64" t="s">
        <v>9</v>
      </c>
      <c r="D328" s="64" t="s">
        <v>20</v>
      </c>
      <c r="E328" s="65" t="s">
        <v>148</v>
      </c>
      <c r="F328" s="64" t="s">
        <v>5</v>
      </c>
      <c r="G328" s="19"/>
      <c r="H328" s="19"/>
      <c r="I328" s="101">
        <f>I329+I330+I331</f>
        <v>61.6</v>
      </c>
      <c r="J328" s="101">
        <f>J329+J330+J331</f>
        <v>51.900000000000006</v>
      </c>
      <c r="K328" s="101">
        <f t="shared" si="16"/>
        <v>84.25324675324676</v>
      </c>
    </row>
    <row r="329" spans="1:11" ht="47.25" customHeight="1">
      <c r="A329" s="71" t="s">
        <v>200</v>
      </c>
      <c r="B329" s="63" t="s">
        <v>71</v>
      </c>
      <c r="C329" s="64" t="s">
        <v>9</v>
      </c>
      <c r="D329" s="64" t="s">
        <v>20</v>
      </c>
      <c r="E329" s="65" t="s">
        <v>148</v>
      </c>
      <c r="F329" s="64" t="s">
        <v>117</v>
      </c>
      <c r="G329" s="19"/>
      <c r="H329" s="19"/>
      <c r="I329" s="101">
        <v>53.2</v>
      </c>
      <c r="J329" s="87">
        <v>44.6</v>
      </c>
      <c r="K329" s="101">
        <f t="shared" si="16"/>
        <v>83.83458646616542</v>
      </c>
    </row>
    <row r="330" spans="1:11" ht="33" customHeight="1">
      <c r="A330" s="71" t="s">
        <v>266</v>
      </c>
      <c r="B330" s="63" t="s">
        <v>71</v>
      </c>
      <c r="C330" s="64" t="s">
        <v>9</v>
      </c>
      <c r="D330" s="64" t="s">
        <v>20</v>
      </c>
      <c r="E330" s="65" t="s">
        <v>148</v>
      </c>
      <c r="F330" s="64" t="s">
        <v>257</v>
      </c>
      <c r="G330" s="19"/>
      <c r="H330" s="19"/>
      <c r="I330" s="101">
        <v>0.6</v>
      </c>
      <c r="J330" s="87">
        <v>0.6</v>
      </c>
      <c r="K330" s="101">
        <f t="shared" si="16"/>
        <v>100</v>
      </c>
    </row>
    <row r="331" spans="1:11" ht="47.25" customHeight="1">
      <c r="A331" s="54" t="s">
        <v>198</v>
      </c>
      <c r="B331" s="63" t="s">
        <v>71</v>
      </c>
      <c r="C331" s="64" t="s">
        <v>9</v>
      </c>
      <c r="D331" s="64" t="s">
        <v>20</v>
      </c>
      <c r="E331" s="65" t="s">
        <v>148</v>
      </c>
      <c r="F331" s="64" t="s">
        <v>113</v>
      </c>
      <c r="G331" s="19"/>
      <c r="H331" s="19"/>
      <c r="I331" s="101">
        <v>7.8</v>
      </c>
      <c r="J331" s="87">
        <v>6.7</v>
      </c>
      <c r="K331" s="101">
        <f t="shared" si="16"/>
        <v>85.8974358974359</v>
      </c>
    </row>
    <row r="332" spans="1:11" ht="105" customHeight="1">
      <c r="A332" s="69" t="s">
        <v>230</v>
      </c>
      <c r="B332" s="85" t="s">
        <v>71</v>
      </c>
      <c r="C332" s="65" t="s">
        <v>9</v>
      </c>
      <c r="D332" s="65" t="s">
        <v>20</v>
      </c>
      <c r="E332" s="140" t="s">
        <v>150</v>
      </c>
      <c r="F332" s="65" t="s">
        <v>5</v>
      </c>
      <c r="G332" s="19"/>
      <c r="H332" s="19"/>
      <c r="I332" s="101">
        <f>I333</f>
        <v>4.5</v>
      </c>
      <c r="J332" s="101">
        <f>J333</f>
        <v>0</v>
      </c>
      <c r="K332" s="101">
        <f t="shared" si="16"/>
        <v>0</v>
      </c>
    </row>
    <row r="333" spans="1:11" ht="44.25" customHeight="1">
      <c r="A333" s="71" t="s">
        <v>200</v>
      </c>
      <c r="B333" s="85" t="s">
        <v>71</v>
      </c>
      <c r="C333" s="86" t="s">
        <v>9</v>
      </c>
      <c r="D333" s="86" t="s">
        <v>20</v>
      </c>
      <c r="E333" s="140" t="s">
        <v>150</v>
      </c>
      <c r="F333" s="65" t="s">
        <v>117</v>
      </c>
      <c r="G333" s="19"/>
      <c r="H333" s="19"/>
      <c r="I333" s="101">
        <v>4.5</v>
      </c>
      <c r="J333" s="87">
        <v>0</v>
      </c>
      <c r="K333" s="101">
        <f t="shared" si="16"/>
        <v>0</v>
      </c>
    </row>
    <row r="334" spans="1:11" ht="88.5" customHeight="1">
      <c r="A334" s="54" t="s">
        <v>227</v>
      </c>
      <c r="B334" s="99" t="s">
        <v>71</v>
      </c>
      <c r="C334" s="65" t="s">
        <v>9</v>
      </c>
      <c r="D334" s="65" t="s">
        <v>20</v>
      </c>
      <c r="E334" s="65" t="s">
        <v>138</v>
      </c>
      <c r="F334" s="65" t="s">
        <v>5</v>
      </c>
      <c r="G334" s="19"/>
      <c r="H334" s="19"/>
      <c r="I334" s="101">
        <f>I335</f>
        <v>0.5</v>
      </c>
      <c r="J334" s="101">
        <f>J335</f>
        <v>0</v>
      </c>
      <c r="K334" s="101">
        <f t="shared" si="16"/>
        <v>0</v>
      </c>
    </row>
    <row r="335" spans="1:11" ht="45.75" customHeight="1">
      <c r="A335" s="71" t="s">
        <v>200</v>
      </c>
      <c r="B335" s="99" t="s">
        <v>71</v>
      </c>
      <c r="C335" s="65" t="s">
        <v>9</v>
      </c>
      <c r="D335" s="65" t="s">
        <v>20</v>
      </c>
      <c r="E335" s="65" t="s">
        <v>138</v>
      </c>
      <c r="F335" s="65" t="s">
        <v>117</v>
      </c>
      <c r="G335" s="19"/>
      <c r="H335" s="19"/>
      <c r="I335" s="101">
        <v>0.5</v>
      </c>
      <c r="J335" s="87">
        <v>0</v>
      </c>
      <c r="K335" s="101">
        <f t="shared" si="16"/>
        <v>0</v>
      </c>
    </row>
    <row r="336" spans="1:11" ht="138" customHeight="1">
      <c r="A336" s="97" t="s">
        <v>231</v>
      </c>
      <c r="B336" s="85" t="s">
        <v>71</v>
      </c>
      <c r="C336" s="86" t="s">
        <v>9</v>
      </c>
      <c r="D336" s="86" t="s">
        <v>20</v>
      </c>
      <c r="E336" s="140" t="s">
        <v>152</v>
      </c>
      <c r="F336" s="65" t="s">
        <v>5</v>
      </c>
      <c r="G336" s="19"/>
      <c r="H336" s="19"/>
      <c r="I336" s="101">
        <f>I337</f>
        <v>2</v>
      </c>
      <c r="J336" s="101">
        <f>J337</f>
        <v>0</v>
      </c>
      <c r="K336" s="101">
        <f t="shared" si="16"/>
        <v>0</v>
      </c>
    </row>
    <row r="337" spans="1:11" ht="48" customHeight="1">
      <c r="A337" s="71" t="s">
        <v>200</v>
      </c>
      <c r="B337" s="85" t="s">
        <v>71</v>
      </c>
      <c r="C337" s="86" t="s">
        <v>9</v>
      </c>
      <c r="D337" s="86" t="s">
        <v>20</v>
      </c>
      <c r="E337" s="140" t="s">
        <v>152</v>
      </c>
      <c r="F337" s="65" t="s">
        <v>117</v>
      </c>
      <c r="G337" s="19"/>
      <c r="H337" s="19"/>
      <c r="I337" s="101">
        <v>2</v>
      </c>
      <c r="J337" s="87">
        <v>0</v>
      </c>
      <c r="K337" s="101">
        <f t="shared" si="16"/>
        <v>0</v>
      </c>
    </row>
    <row r="338" spans="1:11" ht="23.25" customHeight="1">
      <c r="A338" s="189" t="s">
        <v>38</v>
      </c>
      <c r="B338" s="136" t="s">
        <v>71</v>
      </c>
      <c r="C338" s="121" t="s">
        <v>21</v>
      </c>
      <c r="D338" s="121" t="s">
        <v>14</v>
      </c>
      <c r="E338" s="121" t="s">
        <v>27</v>
      </c>
      <c r="F338" s="121" t="s">
        <v>5</v>
      </c>
      <c r="G338" s="75" t="e">
        <f>G345+#REF!+#REF!</f>
        <v>#REF!</v>
      </c>
      <c r="H338" s="75"/>
      <c r="I338" s="114">
        <f>I345+I339</f>
        <v>14002.599999999999</v>
      </c>
      <c r="J338" s="114">
        <f>J345+J339</f>
        <v>12150.800000000001</v>
      </c>
      <c r="K338" s="114">
        <f t="shared" si="16"/>
        <v>86.77531315612816</v>
      </c>
    </row>
    <row r="339" spans="1:11" ht="23.25" customHeight="1">
      <c r="A339" s="179" t="s">
        <v>39</v>
      </c>
      <c r="B339" s="185" t="s">
        <v>71</v>
      </c>
      <c r="C339" s="186" t="s">
        <v>21</v>
      </c>
      <c r="D339" s="186" t="s">
        <v>22</v>
      </c>
      <c r="E339" s="186" t="s">
        <v>27</v>
      </c>
      <c r="F339" s="186" t="s">
        <v>5</v>
      </c>
      <c r="G339" s="76"/>
      <c r="H339" s="76"/>
      <c r="I339" s="114">
        <f>I340</f>
        <v>143.3</v>
      </c>
      <c r="J339" s="114">
        <f>J340</f>
        <v>32.9</v>
      </c>
      <c r="K339" s="114">
        <f t="shared" si="16"/>
        <v>22.958827634333563</v>
      </c>
    </row>
    <row r="340" spans="1:11" ht="21" customHeight="1">
      <c r="A340" s="70" t="s">
        <v>75</v>
      </c>
      <c r="B340" s="85" t="s">
        <v>71</v>
      </c>
      <c r="C340" s="86" t="s">
        <v>21</v>
      </c>
      <c r="D340" s="86" t="s">
        <v>22</v>
      </c>
      <c r="E340" s="86" t="s">
        <v>143</v>
      </c>
      <c r="F340" s="86" t="s">
        <v>5</v>
      </c>
      <c r="G340" s="87"/>
      <c r="H340" s="87"/>
      <c r="I340" s="101">
        <f>I341</f>
        <v>143.3</v>
      </c>
      <c r="J340" s="101">
        <f>J341</f>
        <v>32.9</v>
      </c>
      <c r="K340" s="101">
        <f t="shared" si="16"/>
        <v>22.958827634333563</v>
      </c>
    </row>
    <row r="341" spans="1:11" ht="92.25" customHeight="1">
      <c r="A341" s="94" t="s">
        <v>224</v>
      </c>
      <c r="B341" s="85" t="s">
        <v>71</v>
      </c>
      <c r="C341" s="86" t="s">
        <v>21</v>
      </c>
      <c r="D341" s="86" t="s">
        <v>22</v>
      </c>
      <c r="E341" s="86" t="s">
        <v>267</v>
      </c>
      <c r="F341" s="86" t="s">
        <v>5</v>
      </c>
      <c r="G341" s="55"/>
      <c r="H341" s="55"/>
      <c r="I341" s="101">
        <f>I342+I343+I344</f>
        <v>143.3</v>
      </c>
      <c r="J341" s="101">
        <f>J342+J343+J344</f>
        <v>32.9</v>
      </c>
      <c r="K341" s="101">
        <f t="shared" si="16"/>
        <v>22.958827634333563</v>
      </c>
    </row>
    <row r="342" spans="1:11" ht="45.75" customHeight="1">
      <c r="A342" s="54" t="s">
        <v>198</v>
      </c>
      <c r="B342" s="85" t="s">
        <v>71</v>
      </c>
      <c r="C342" s="86" t="s">
        <v>268</v>
      </c>
      <c r="D342" s="86" t="s">
        <v>22</v>
      </c>
      <c r="E342" s="86" t="s">
        <v>267</v>
      </c>
      <c r="F342" s="86" t="s">
        <v>113</v>
      </c>
      <c r="G342" s="55"/>
      <c r="H342" s="55"/>
      <c r="I342" s="101">
        <v>84</v>
      </c>
      <c r="J342" s="87">
        <v>0</v>
      </c>
      <c r="K342" s="101">
        <f t="shared" si="16"/>
        <v>0</v>
      </c>
    </row>
    <row r="343" spans="1:11" ht="44.25" customHeight="1">
      <c r="A343" s="73" t="s">
        <v>201</v>
      </c>
      <c r="B343" s="85" t="s">
        <v>71</v>
      </c>
      <c r="C343" s="86" t="s">
        <v>21</v>
      </c>
      <c r="D343" s="86" t="s">
        <v>22</v>
      </c>
      <c r="E343" s="86" t="s">
        <v>267</v>
      </c>
      <c r="F343" s="86" t="s">
        <v>158</v>
      </c>
      <c r="G343" s="55"/>
      <c r="H343" s="55"/>
      <c r="I343" s="101">
        <v>36</v>
      </c>
      <c r="J343" s="87">
        <v>23.9</v>
      </c>
      <c r="K343" s="101">
        <f t="shared" si="16"/>
        <v>66.38888888888889</v>
      </c>
    </row>
    <row r="344" spans="1:11" ht="33" customHeight="1">
      <c r="A344" s="54" t="s">
        <v>188</v>
      </c>
      <c r="B344" s="85" t="s">
        <v>71</v>
      </c>
      <c r="C344" s="86" t="s">
        <v>21</v>
      </c>
      <c r="D344" s="86" t="s">
        <v>22</v>
      </c>
      <c r="E344" s="86" t="s">
        <v>267</v>
      </c>
      <c r="F344" s="86" t="s">
        <v>189</v>
      </c>
      <c r="G344" s="55"/>
      <c r="H344" s="55"/>
      <c r="I344" s="101">
        <v>23.3</v>
      </c>
      <c r="J344" s="87">
        <v>9</v>
      </c>
      <c r="K344" s="101">
        <f t="shared" si="16"/>
        <v>38.62660944206009</v>
      </c>
    </row>
    <row r="345" spans="1:11" ht="17.25" customHeight="1">
      <c r="A345" s="70" t="s">
        <v>145</v>
      </c>
      <c r="B345" s="85" t="s">
        <v>71</v>
      </c>
      <c r="C345" s="86" t="s">
        <v>21</v>
      </c>
      <c r="D345" s="86" t="s">
        <v>13</v>
      </c>
      <c r="E345" s="86" t="s">
        <v>27</v>
      </c>
      <c r="F345" s="86" t="s">
        <v>5</v>
      </c>
      <c r="G345" s="20" t="e">
        <f>#REF!</f>
        <v>#REF!</v>
      </c>
      <c r="H345" s="20"/>
      <c r="I345" s="101">
        <f>I346</f>
        <v>13859.3</v>
      </c>
      <c r="J345" s="101">
        <f>J346</f>
        <v>12117.900000000001</v>
      </c>
      <c r="K345" s="101">
        <f t="shared" si="16"/>
        <v>87.43515184749592</v>
      </c>
    </row>
    <row r="346" spans="1:11" ht="104.25" customHeight="1">
      <c r="A346" s="97" t="s">
        <v>129</v>
      </c>
      <c r="B346" s="85" t="s">
        <v>71</v>
      </c>
      <c r="C346" s="86" t="s">
        <v>21</v>
      </c>
      <c r="D346" s="86" t="s">
        <v>13</v>
      </c>
      <c r="E346" s="86" t="s">
        <v>130</v>
      </c>
      <c r="F346" s="86" t="s">
        <v>5</v>
      </c>
      <c r="G346" s="30" t="e">
        <f>#REF!+#REF!</f>
        <v>#REF!</v>
      </c>
      <c r="H346" s="30"/>
      <c r="I346" s="101">
        <f>I347+I350+I352+I354</f>
        <v>13859.3</v>
      </c>
      <c r="J346" s="101">
        <f>J347+J350+J352+J354</f>
        <v>12117.900000000001</v>
      </c>
      <c r="K346" s="101">
        <f aca="true" t="shared" si="17" ref="K346:K356">J346/I346*100</f>
        <v>87.43515184749592</v>
      </c>
    </row>
    <row r="347" spans="1:11" ht="93" customHeight="1">
      <c r="A347" s="7" t="s">
        <v>137</v>
      </c>
      <c r="B347" s="99" t="s">
        <v>71</v>
      </c>
      <c r="C347" s="65" t="s">
        <v>21</v>
      </c>
      <c r="D347" s="65" t="s">
        <v>13</v>
      </c>
      <c r="E347" s="65" t="s">
        <v>146</v>
      </c>
      <c r="F347" s="64" t="s">
        <v>5</v>
      </c>
      <c r="G347" s="56"/>
      <c r="H347" s="56"/>
      <c r="I347" s="107">
        <f>I348</f>
        <v>261.8</v>
      </c>
      <c r="J347" s="107">
        <f>J348</f>
        <v>220.1</v>
      </c>
      <c r="K347" s="101">
        <f t="shared" si="17"/>
        <v>84.07181054239878</v>
      </c>
    </row>
    <row r="348" spans="1:11" ht="151.5" customHeight="1">
      <c r="A348" s="8" t="s">
        <v>232</v>
      </c>
      <c r="B348" s="142" t="s">
        <v>71</v>
      </c>
      <c r="C348" s="65" t="s">
        <v>21</v>
      </c>
      <c r="D348" s="65" t="s">
        <v>13</v>
      </c>
      <c r="E348" s="65" t="s">
        <v>76</v>
      </c>
      <c r="F348" s="65" t="s">
        <v>5</v>
      </c>
      <c r="G348" s="56"/>
      <c r="H348" s="56"/>
      <c r="I348" s="107">
        <f>I349</f>
        <v>261.8</v>
      </c>
      <c r="J348" s="107">
        <f>J349</f>
        <v>220.1</v>
      </c>
      <c r="K348" s="101">
        <f t="shared" si="17"/>
        <v>84.07181054239878</v>
      </c>
    </row>
    <row r="349" spans="1:11" ht="44.25" customHeight="1">
      <c r="A349" s="54" t="s">
        <v>181</v>
      </c>
      <c r="B349" s="142" t="s">
        <v>71</v>
      </c>
      <c r="C349" s="65" t="s">
        <v>21</v>
      </c>
      <c r="D349" s="65" t="s">
        <v>13</v>
      </c>
      <c r="E349" s="65" t="s">
        <v>76</v>
      </c>
      <c r="F349" s="65" t="s">
        <v>158</v>
      </c>
      <c r="G349" s="56"/>
      <c r="H349" s="56"/>
      <c r="I349" s="101">
        <v>261.8</v>
      </c>
      <c r="J349" s="160">
        <v>220.1</v>
      </c>
      <c r="K349" s="101">
        <f t="shared" si="17"/>
        <v>84.07181054239878</v>
      </c>
    </row>
    <row r="350" spans="1:11" ht="45" customHeight="1">
      <c r="A350" s="69" t="s">
        <v>147</v>
      </c>
      <c r="B350" s="85" t="s">
        <v>71</v>
      </c>
      <c r="C350" s="65" t="s">
        <v>21</v>
      </c>
      <c r="D350" s="65" t="s">
        <v>13</v>
      </c>
      <c r="E350" s="140" t="s">
        <v>148</v>
      </c>
      <c r="F350" s="65" t="s">
        <v>5</v>
      </c>
      <c r="G350" s="30"/>
      <c r="H350" s="30"/>
      <c r="I350" s="101">
        <f>I351</f>
        <v>12172.8</v>
      </c>
      <c r="J350" s="101">
        <f>J351</f>
        <v>10783.7</v>
      </c>
      <c r="K350" s="101">
        <f t="shared" si="17"/>
        <v>88.58849237644586</v>
      </c>
    </row>
    <row r="351" spans="1:11" ht="43.5" customHeight="1">
      <c r="A351" s="73" t="s">
        <v>277</v>
      </c>
      <c r="B351" s="99" t="s">
        <v>71</v>
      </c>
      <c r="C351" s="65" t="s">
        <v>21</v>
      </c>
      <c r="D351" s="65" t="s">
        <v>13</v>
      </c>
      <c r="E351" s="140" t="s">
        <v>148</v>
      </c>
      <c r="F351" s="65" t="s">
        <v>158</v>
      </c>
      <c r="G351" s="56"/>
      <c r="H351" s="56"/>
      <c r="I351" s="101">
        <v>12172.8</v>
      </c>
      <c r="J351" s="160">
        <v>10783.7</v>
      </c>
      <c r="K351" s="101">
        <f t="shared" si="17"/>
        <v>88.58849237644586</v>
      </c>
    </row>
    <row r="352" spans="1:11" ht="62.25" customHeight="1">
      <c r="A352" s="2" t="s">
        <v>233</v>
      </c>
      <c r="B352" s="99" t="s">
        <v>71</v>
      </c>
      <c r="C352" s="64" t="s">
        <v>21</v>
      </c>
      <c r="D352" s="86" t="s">
        <v>13</v>
      </c>
      <c r="E352" s="65" t="s">
        <v>149</v>
      </c>
      <c r="F352" s="64" t="s">
        <v>5</v>
      </c>
      <c r="G352" s="39" t="e">
        <f>#REF!</f>
        <v>#REF!</v>
      </c>
      <c r="H352" s="39"/>
      <c r="I352" s="101">
        <f>I353</f>
        <v>499.6</v>
      </c>
      <c r="J352" s="101">
        <f>J353</f>
        <v>421.6</v>
      </c>
      <c r="K352" s="101">
        <f t="shared" si="17"/>
        <v>84.3875100080064</v>
      </c>
    </row>
    <row r="353" spans="1:11" ht="43.5" customHeight="1">
      <c r="A353" s="71" t="s">
        <v>200</v>
      </c>
      <c r="B353" s="63" t="s">
        <v>71</v>
      </c>
      <c r="C353" s="64" t="s">
        <v>21</v>
      </c>
      <c r="D353" s="86" t="s">
        <v>13</v>
      </c>
      <c r="E353" s="65" t="s">
        <v>149</v>
      </c>
      <c r="F353" s="64" t="s">
        <v>117</v>
      </c>
      <c r="G353" s="19"/>
      <c r="H353" s="19"/>
      <c r="I353" s="101">
        <v>499.6</v>
      </c>
      <c r="J353" s="87">
        <v>421.6</v>
      </c>
      <c r="K353" s="101">
        <f t="shared" si="17"/>
        <v>84.3875100080064</v>
      </c>
    </row>
    <row r="354" spans="1:11" ht="108" customHeight="1">
      <c r="A354" s="69" t="s">
        <v>230</v>
      </c>
      <c r="B354" s="85" t="s">
        <v>71</v>
      </c>
      <c r="C354" s="65" t="s">
        <v>21</v>
      </c>
      <c r="D354" s="65" t="s">
        <v>13</v>
      </c>
      <c r="E354" s="140" t="s">
        <v>150</v>
      </c>
      <c r="F354" s="65" t="s">
        <v>5</v>
      </c>
      <c r="G354" s="57" t="e">
        <f>#REF!</f>
        <v>#REF!</v>
      </c>
      <c r="H354" s="57"/>
      <c r="I354" s="101">
        <f>I355</f>
        <v>925.1</v>
      </c>
      <c r="J354" s="101">
        <f>J355</f>
        <v>692.5</v>
      </c>
      <c r="K354" s="101">
        <f t="shared" si="17"/>
        <v>74.85677224083884</v>
      </c>
    </row>
    <row r="355" spans="1:11" ht="42.75" customHeight="1">
      <c r="A355" s="73" t="s">
        <v>277</v>
      </c>
      <c r="B355" s="85" t="s">
        <v>71</v>
      </c>
      <c r="C355" s="86" t="s">
        <v>21</v>
      </c>
      <c r="D355" s="86" t="s">
        <v>13</v>
      </c>
      <c r="E355" s="140" t="s">
        <v>150</v>
      </c>
      <c r="F355" s="65" t="s">
        <v>158</v>
      </c>
      <c r="G355" s="56"/>
      <c r="H355" s="56"/>
      <c r="I355" s="101">
        <f>854.1+71</f>
        <v>925.1</v>
      </c>
      <c r="J355" s="160">
        <v>692.5</v>
      </c>
      <c r="K355" s="101">
        <f t="shared" si="17"/>
        <v>74.85677224083884</v>
      </c>
    </row>
    <row r="356" spans="1:14" ht="25.5" customHeight="1">
      <c r="A356" s="156" t="s">
        <v>52</v>
      </c>
      <c r="B356" s="141"/>
      <c r="C356" s="129"/>
      <c r="D356" s="129"/>
      <c r="E356" s="129"/>
      <c r="F356" s="129"/>
      <c r="G356" s="79" t="e">
        <f>G15+G127+G162+G171+#REF!+G225</f>
        <v>#REF!</v>
      </c>
      <c r="H356" s="79" t="e">
        <f>H15+H127+H162+H171+#REF!+H225</f>
        <v>#REF!</v>
      </c>
      <c r="I356" s="118">
        <f>I15+I127+I162+I225+I171</f>
        <v>174569.88999999998</v>
      </c>
      <c r="J356" s="118">
        <f>J15+J127+J162+J225+J171</f>
        <v>123799.8</v>
      </c>
      <c r="K356" s="101">
        <f t="shared" si="17"/>
        <v>70.91704073365688</v>
      </c>
      <c r="N356" s="77"/>
    </row>
    <row r="359" ht="12" customHeight="1"/>
    <row r="360" ht="12.75" hidden="1"/>
  </sheetData>
  <sheetProtection/>
  <mergeCells count="17">
    <mergeCell ref="N135:P135"/>
    <mergeCell ref="F12:F14"/>
    <mergeCell ref="G12:G13"/>
    <mergeCell ref="H12:H13"/>
    <mergeCell ref="I12:I13"/>
    <mergeCell ref="J12:J13"/>
    <mergeCell ref="K12:K13"/>
    <mergeCell ref="C1:K1"/>
    <mergeCell ref="A2:K2"/>
    <mergeCell ref="A3:K3"/>
    <mergeCell ref="B4:K7"/>
    <mergeCell ref="A9:M11"/>
    <mergeCell ref="A12:A14"/>
    <mergeCell ref="B12:B14"/>
    <mergeCell ref="C12:C14"/>
    <mergeCell ref="D12:D14"/>
    <mergeCell ref="E12:E14"/>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USER</cp:lastModifiedBy>
  <cp:lastPrinted>2014-11-05T05:15:38Z</cp:lastPrinted>
  <dcterms:created xsi:type="dcterms:W3CDTF">2005-02-21T06:34:52Z</dcterms:created>
  <dcterms:modified xsi:type="dcterms:W3CDTF">2014-11-05T05:25:58Z</dcterms:modified>
  <cp:category/>
  <cp:version/>
  <cp:contentType/>
  <cp:contentStatus/>
</cp:coreProperties>
</file>