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6810" activeTab="1"/>
  </bookViews>
  <sheets>
    <sheet name="2013 год (4)" sheetId="1" r:id="rId1"/>
    <sheet name="2015 год " sheetId="2" r:id="rId2"/>
  </sheets>
  <definedNames>
    <definedName name="_xlnm.Print_Area" localSheetId="0">'2013 год (4)'!$A$1:$J$290</definedName>
    <definedName name="_xlnm.Print_Area" localSheetId="1">'2015 год '!$A$1:$I$367</definedName>
  </definedNames>
  <calcPr fullCalcOnLoad="1"/>
</workbook>
</file>

<file path=xl/sharedStrings.xml><?xml version="1.0" encoding="utf-8"?>
<sst xmlns="http://schemas.openxmlformats.org/spreadsheetml/2006/main" count="2872" uniqueCount="324">
  <si>
    <t>МИН</t>
  </si>
  <si>
    <t>РЗ</t>
  </si>
  <si>
    <t>ПР</t>
  </si>
  <si>
    <t>ЦС</t>
  </si>
  <si>
    <t>ВР</t>
  </si>
  <si>
    <t>000</t>
  </si>
  <si>
    <t>01</t>
  </si>
  <si>
    <t>06</t>
  </si>
  <si>
    <t>02</t>
  </si>
  <si>
    <t>07</t>
  </si>
  <si>
    <t>Образование</t>
  </si>
  <si>
    <t>Общее образование</t>
  </si>
  <si>
    <t>Учреждения по внешкольной работе с детьми</t>
  </si>
  <si>
    <t>04</t>
  </si>
  <si>
    <t>00</t>
  </si>
  <si>
    <t>Общегосударственные вопросы</t>
  </si>
  <si>
    <t>Центральный аппарат</t>
  </si>
  <si>
    <t>Другие общегосударственные вопросы</t>
  </si>
  <si>
    <t>Обеспечение деятельности подведомственных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</si>
  <si>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</si>
  <si>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t>
  </si>
  <si>
    <t>10</t>
  </si>
  <si>
    <t>03</t>
  </si>
  <si>
    <t>Мероприятия в области социальной политики</t>
  </si>
  <si>
    <t xml:space="preserve">00 </t>
  </si>
  <si>
    <t>Молодежная политика и оздоровление детей</t>
  </si>
  <si>
    <t>Резервные фонды</t>
  </si>
  <si>
    <t>000 00 00</t>
  </si>
  <si>
    <t>452 00 00</t>
  </si>
  <si>
    <t>070 00 00</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</si>
  <si>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</si>
  <si>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</si>
  <si>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423 00 00</t>
  </si>
  <si>
    <t>Дошкольное образование</t>
  </si>
  <si>
    <t>Детские дошкольные учреждения</t>
  </si>
  <si>
    <t>420 00 00</t>
  </si>
  <si>
    <t>421 00 00</t>
  </si>
  <si>
    <t>Другие вопросы в области образования</t>
  </si>
  <si>
    <t>Социальная политика</t>
  </si>
  <si>
    <t>Социальное обеспечение населения</t>
  </si>
  <si>
    <t>11</t>
  </si>
  <si>
    <t xml:space="preserve">000 </t>
  </si>
  <si>
    <t>05</t>
  </si>
  <si>
    <t>08</t>
  </si>
  <si>
    <t>440 00 00</t>
  </si>
  <si>
    <t>Библиотеки</t>
  </si>
  <si>
    <t>503</t>
  </si>
  <si>
    <t>Национальная экономика</t>
  </si>
  <si>
    <t>12</t>
  </si>
  <si>
    <t>0000000</t>
  </si>
  <si>
    <t xml:space="preserve">Итого  расходов </t>
  </si>
  <si>
    <t>Детская школа искусств</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</si>
  <si>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</si>
  <si>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</si>
  <si>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</si>
  <si>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</si>
  <si>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14</t>
  </si>
  <si>
    <t>002 00 00</t>
  </si>
  <si>
    <t>002 04 00</t>
  </si>
  <si>
    <t>558</t>
  </si>
  <si>
    <t>423 99 00</t>
  </si>
  <si>
    <t>Культура</t>
  </si>
  <si>
    <t xml:space="preserve">Обеспечение деятельности подведомственных учреждений </t>
  </si>
  <si>
    <t>440 99 00</t>
  </si>
  <si>
    <t>442 99 00</t>
  </si>
  <si>
    <t>Доплаты к пенсиям, дополнительное пенсионное обеспечение</t>
  </si>
  <si>
    <t>491 00 00</t>
  </si>
  <si>
    <t>Доплаты к пенсиям  муниципальных служащих</t>
  </si>
  <si>
    <t>491 01 00</t>
  </si>
  <si>
    <t>574</t>
  </si>
  <si>
    <t>420 99 00</t>
  </si>
  <si>
    <t>421 99 00</t>
  </si>
  <si>
    <t>452 99 00</t>
  </si>
  <si>
    <t>Социальная помощь</t>
  </si>
  <si>
    <t>Резервные фонды местных администраций</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</si>
  <si>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</si>
  <si>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</si>
  <si>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Защита населения и территории от чрезвычайных ситуаций природного и техногенного характера, гражданская оборона</t>
  </si>
  <si>
    <t>528</t>
  </si>
  <si>
    <t>Жилищно-коммунальное хозяйство</t>
  </si>
  <si>
    <t>Музеи и постоянные выставки</t>
  </si>
  <si>
    <t>441 00 00</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</si>
  <si>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</si>
  <si>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Водные ресурсы</t>
  </si>
  <si>
    <t>Периодическая печать и издательства</t>
  </si>
  <si>
    <t>Периодические издания,  учрежденные органами  законодательной и исполнительной власти</t>
  </si>
  <si>
    <t>Другие вопросы в области национальной экономики</t>
  </si>
  <si>
    <t>070 05 00</t>
  </si>
  <si>
    <t>Обеспечение деятельности финансовых, налоговых и таможенных органов и органов финансового (финансово-бюджетного) надзора</t>
  </si>
  <si>
    <t>Администрация муниципального образования "Павловский район"</t>
  </si>
  <si>
    <t>Управление образования администрации муниципального образования "Павловский район"</t>
  </si>
  <si>
    <t>020</t>
  </si>
  <si>
    <t>Учреждения по обеспечению хозяйственного обслуживания</t>
  </si>
  <si>
    <t xml:space="preserve">Областной бюджет - СУБВЕНЦИИ  </t>
  </si>
  <si>
    <t xml:space="preserve">Местный бюдж + 3 дотации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</si>
  <si>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</si>
  <si>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</si>
  <si>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13</t>
  </si>
  <si>
    <t>Национальная безопасность и правоохранительная деятельность</t>
  </si>
  <si>
    <t>Средства массовой информации</t>
  </si>
  <si>
    <t>Культура и кинематография</t>
  </si>
  <si>
    <t>Другие вопросы в области культуры, кинематографии</t>
  </si>
  <si>
    <t>Управление финансов администрации муниципального образования "Павловский район"</t>
  </si>
  <si>
    <t>Дотации на выравнивание бюджетной обеспеченности  субъектов РФ и муниципальных образований</t>
  </si>
  <si>
    <t>093 00 00</t>
  </si>
  <si>
    <t>121</t>
  </si>
  <si>
    <t>122</t>
  </si>
  <si>
    <t>244</t>
  </si>
  <si>
    <t>851</t>
  </si>
  <si>
    <t>Уплата налога на имущество организаций и земельного налога</t>
  </si>
  <si>
    <t>870</t>
  </si>
  <si>
    <t>111</t>
  </si>
  <si>
    <t>852</t>
  </si>
  <si>
    <t>Уплата прочих налогов, сборов и иных обязательных платежей</t>
  </si>
  <si>
    <t>360</t>
  </si>
  <si>
    <t>Иные выплаты населению</t>
  </si>
  <si>
    <t>611</t>
  </si>
  <si>
    <t>511</t>
  </si>
  <si>
    <t>Резервные средства</t>
  </si>
  <si>
    <t>Отдел культуры и организации досуга населению муниципального образования "Павловский район"</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</si>
  <si>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</si>
  <si>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Сельское хозяйство и рыболовство</t>
  </si>
  <si>
    <t>Стипендии</t>
  </si>
  <si>
    <t>340</t>
  </si>
  <si>
    <t>505 00 00</t>
  </si>
  <si>
    <t>Охрана семьи и детства</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</si>
  <si>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</si>
  <si>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Другие вопросы в области жилищно-коммунального хозяйства</t>
  </si>
  <si>
    <t>321</t>
  </si>
  <si>
    <t>Субвенции на обеспечение отдыха детей в  лагерях  с дневным пребыванием</t>
  </si>
  <si>
    <t xml:space="preserve"> 002 00 00</t>
  </si>
  <si>
    <t>002 08 00</t>
  </si>
  <si>
    <t>093 99 00</t>
  </si>
  <si>
    <t>218 00 00</t>
  </si>
  <si>
    <t>218 01 00</t>
  </si>
  <si>
    <t>610 01 00</t>
  </si>
  <si>
    <t>505 33 00</t>
  </si>
  <si>
    <t>457 00 00</t>
  </si>
  <si>
    <t>516 00 00</t>
  </si>
  <si>
    <t>516 01 03</t>
  </si>
  <si>
    <t>441 99 00</t>
  </si>
  <si>
    <t>Пособия и компенсация гражданам и иные соц.выплаты, кроме публичных нормативных обязательств</t>
  </si>
  <si>
    <t>Межбюджетные трансферты бюджетам субъектов  Российской Федерации  и муниципальных образований общего характера</t>
  </si>
  <si>
    <t>810</t>
  </si>
  <si>
    <t xml:space="preserve">Школы-детские сады, школы начальние, неполные средние </t>
  </si>
  <si>
    <t>Наименование</t>
  </si>
  <si>
    <t>Субсидии бюджетным учреждениям на иные цели</t>
  </si>
  <si>
    <t>612</t>
  </si>
  <si>
    <t>Дорожное хозяйство (дорожные фонды)</t>
  </si>
  <si>
    <t>муниципального образования «Павловский район»</t>
  </si>
  <si>
    <t xml:space="preserve">             к Решению Совета Депутатов</t>
  </si>
  <si>
    <t>Учреждения культуры и мероприятия в сфере культуры и кинематографии</t>
  </si>
  <si>
    <t>тыс.руб.</t>
  </si>
  <si>
    <t>Наименование поселения</t>
  </si>
  <si>
    <t>Дотации бюджетам поселений на выравнивание бюджетной обеспечености   - всего</t>
  </si>
  <si>
    <t>из них, за счет  субвенций по расчету и предоставле-нию дотаций поселениям</t>
  </si>
  <si>
    <t>2</t>
  </si>
  <si>
    <t>3</t>
  </si>
  <si>
    <t>М О Павловское городское поселение</t>
  </si>
  <si>
    <t>М О Шаховское сельское поселение</t>
  </si>
  <si>
    <t>М О Баклушинское сельское поселение</t>
  </si>
  <si>
    <t>М О Шмалакское сельское поселение</t>
  </si>
  <si>
    <t>М О Пичеурское сельское поселение</t>
  </si>
  <si>
    <t>М О Холстовское сельское поселение</t>
  </si>
  <si>
    <t>ИТОГО</t>
  </si>
  <si>
    <t>Приложение № 7</t>
  </si>
  <si>
    <t>296 00 00</t>
  </si>
  <si>
    <t>296 59 71</t>
  </si>
  <si>
    <t xml:space="preserve">Фонд оплаты труда государственных (муниципальных) органов и  взносы по обязательному социальному страхованию </t>
  </si>
  <si>
    <t>Иные выплаты персоналу государственных(муниципальных) органов  , за исключением фонда оплаты труда</t>
  </si>
  <si>
    <t>Прочая закупка товаров, работ и услуг для обеспечения государственных(муниципальных) нужд</t>
  </si>
  <si>
    <t>Фонд оплаты труда казенных учреждений и  взносы по обязательному социальному страхованию</t>
  </si>
  <si>
    <t>Пособия, компенсация и иные социальные выплаты гражданам  , кроме публичных нормативных обязательств</t>
  </si>
  <si>
    <t>Пособия, компенсации, меры социальной поддержки  по публичным нормативным обязательствам</t>
  </si>
  <si>
    <t>313</t>
  </si>
  <si>
    <t>Субсидии юридическим лицам(кроме некоммерческих организаций), индивидуальным предприятиям, физическим лицам</t>
  </si>
  <si>
    <t xml:space="preserve">Дотации на выравнивание бюджетной обеспеченности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</si>
  <si>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</si>
  <si>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Уплата прочих налогов, сборов и иных  платежей</t>
  </si>
  <si>
    <t>099 00 00</t>
  </si>
  <si>
    <t>Учреждения, осуществляющие деятельность в сфере сельского хозяйства</t>
  </si>
  <si>
    <t>323</t>
  </si>
  <si>
    <t>Приобретение товаров, работ и услуг в пользу граждан в целях их социального обеспечения</t>
  </si>
  <si>
    <t>Расходы по муниципальным  программам</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</si>
  <si>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</si>
  <si>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</si>
  <si>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 xml:space="preserve">  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</si>
  <si>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 xml:space="preserve">Реализация функций на передачу полномочий органам местного самоуправления по отлову безнадзорных домашних животных </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</si>
  <si>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</si>
  <si>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</si>
  <si>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</si>
  <si>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</si>
  <si>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Реализация функций,переданных органам местного самоуправления на комплектование книжных фондов библиотек муниципальных образований и государственных библиотек городов Москвы и Санкт-Петербурга</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</si>
  <si>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</si>
  <si>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</si>
  <si>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</si>
  <si>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</si>
  <si>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</si>
  <si>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</si>
  <si>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</si>
  <si>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</si>
  <si>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 xml:space="preserve">Реализация функций,переданных органам местного самоуправления по опека и попечительство в отношении  несовершеннолетних </t>
  </si>
  <si>
    <t>Прочая закупка товаров, работ и услуг для обеспечения государственных (муниципальных) нужд</t>
  </si>
  <si>
    <t>Расходы по муниципальной программе"Повышение эффективности бюджетных расходов"</t>
  </si>
  <si>
    <t>Муниципальная программа "Развитие сети автомобильных дорог местного значения на территории муниципального образования на 2013-2015 годы"</t>
  </si>
  <si>
    <t>Предоставление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</si>
  <si>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Приложение № 8 к Решению Совета Депутатов МО "Павловский район " «О бюджете муниципального образования «Павловский район» на 2015 год»</t>
  </si>
  <si>
    <t>1874,0</t>
  </si>
  <si>
    <t>396,0</t>
  </si>
  <si>
    <t>343,0</t>
  </si>
  <si>
    <t>291,31</t>
  </si>
  <si>
    <t>475,0</t>
  </si>
  <si>
    <t>3722,31</t>
  </si>
  <si>
    <t>1881,0</t>
  </si>
  <si>
    <t>1596,0</t>
  </si>
  <si>
    <t>1516,31</t>
  </si>
  <si>
    <t>1924,0</t>
  </si>
  <si>
    <t>1931,0</t>
  </si>
  <si>
    <t>10722,31</t>
  </si>
  <si>
    <t>Межбюджетные трансферты бюджетам поселений на 2015 год</t>
  </si>
  <si>
    <t>" О бюджете муниципального образования"Павловский район" на 2015 год"</t>
  </si>
  <si>
    <t xml:space="preserve">Ведомственная структура расходов бюджета  муниципального образования "Павловский район" на 2015 год. </t>
  </si>
  <si>
    <t>Государственная программа Ульяновской области «Развитие культуры и сохранение объектов культурного наследия в Ульяновской области» на 2014-2018 годы»</t>
  </si>
  <si>
    <t>558 51 44</t>
  </si>
  <si>
    <t>870 00 00</t>
  </si>
  <si>
    <t>Реализация функций,переданных органам местного самоуправления на создание модельных библиотек в муниципальных образованиях Ульяновской области</t>
  </si>
  <si>
    <t>870 70 89</t>
  </si>
  <si>
    <t>Осуществление переданных органам местного самоуправления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</si>
  <si>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503 71 01</t>
  </si>
  <si>
    <t>503 71 02</t>
  </si>
  <si>
    <t>Подпрограмма «Обеспечение реализации государственной программы Ульяновской области «Развитие культуры и сохранение объектов культурного наследия в Ульяновской области» на 2014-2018 годы» государственной программы Ульяновской области «Развитие культуры и сохранение объектов культурного наследия в Ульяновской области» на 2014-2018 годы</t>
  </si>
  <si>
    <t>871 00 00</t>
  </si>
  <si>
    <t>871 44 05</t>
  </si>
  <si>
    <t>503 71 11</t>
  </si>
  <si>
    <t>595 00 00</t>
  </si>
  <si>
    <t>595 01 00</t>
  </si>
  <si>
    <t>595 02 00</t>
  </si>
  <si>
    <t>932 70 66</t>
  </si>
  <si>
    <t>932 70 65</t>
  </si>
  <si>
    <t>Подпрограмма «Устойчивое развитие сельских территорий» государственной программы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</si>
  <si>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932 00 00</t>
  </si>
  <si>
    <t>Государственная программа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</si>
  <si>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930 00 00</t>
  </si>
  <si>
    <t>574 71 22</t>
  </si>
  <si>
    <t>Реализация функций,переданных органам местного самоуправления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</si>
  <si>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503 70 95</t>
  </si>
  <si>
    <t>574 71 18</t>
  </si>
  <si>
    <t>574 00 00</t>
  </si>
  <si>
    <t>574 71 17</t>
  </si>
  <si>
    <t>574 71 20</t>
  </si>
  <si>
    <t>574 71 15</t>
  </si>
  <si>
    <t>595 00 03</t>
  </si>
  <si>
    <t>574 71 14</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</si>
  <si>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</si>
  <si>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574 71 19</t>
  </si>
  <si>
    <t>574 18 03</t>
  </si>
  <si>
    <t>Развитие материально-техни-ческой базы системы образования, оснащение образовательных организаций оборудованием</t>
  </si>
  <si>
    <t>595 00 04</t>
  </si>
  <si>
    <t>595 00 05</t>
  </si>
  <si>
    <t>595 00 06</t>
  </si>
  <si>
    <t>595 00 07</t>
  </si>
  <si>
    <t>811 25 03</t>
  </si>
  <si>
    <t>Меры, направленные на поддержку деятельности социально ориентиро-ванных некоммерческих организаций и участие в ней граждан и юридических лиц</t>
  </si>
  <si>
    <t>801 80 05</t>
  </si>
  <si>
    <t>Субвенции на финансовое обеспечение расходных обязательств, связанных с осуществлением ежемесячной выплаты на содержание ребёнка в семье опекуна (попечителя) и приёмной семье, а также по осуществлению выплаты вознаграждения, причитающегося приёмному родителю</t>
  </si>
  <si>
    <t>802 71 05</t>
  </si>
  <si>
    <t>802 71 04</t>
  </si>
  <si>
    <t>Подпрограмма «Семья и дети» государственной программы Ульяновской области «Социальная поддержка и защита населения Ульяновской области» на 2014-2018 годы</t>
  </si>
  <si>
    <t>Государственная программа Ульяновской области «Социальная поддержка и защита населения Ульяновской области» на 2014-2018 годы</t>
  </si>
  <si>
    <t>802 00 00</t>
  </si>
  <si>
    <t>800 00 00</t>
  </si>
  <si>
    <t>802 71 06</t>
  </si>
  <si>
    <t>801 00 00</t>
  </si>
  <si>
    <t>503 00 00</t>
  </si>
  <si>
    <t>Пособия, компенсация и иные социальные выплаты гражданам  , кроме публичных нормативных обязательств(местный бюджет)</t>
  </si>
  <si>
    <t>Подпрограмма «Содействие развитию институтов гражданского общества и поддержка социально ориентированных некоммерческих организаций и добровольческой (волонтёрской) деятельности в Ульяновской области» на 2014-2018 годы государственной программы Ульяновской области «Гражданское общество и государственная национальная политика Ульяновской области» на 2014-2018 годы</t>
  </si>
  <si>
    <t>811 00 00</t>
  </si>
  <si>
    <t>Государственная программа Ульяновской области «Гражданское общество и государственная национальная политика Ульяновской области» на 2014-2018 годы</t>
  </si>
  <si>
    <t xml:space="preserve"> Муниципальня программа"Развитие малого и среднего предпринимательства на территории муниципального образования "Павловский район"</t>
  </si>
  <si>
    <t>Муниципальная программа "Молодежь Павловского района"</t>
  </si>
  <si>
    <t>Пенсионное обеспечение по муниципальной программе "Забота"</t>
  </si>
  <si>
    <t xml:space="preserve">Муниципальная программа "Комплексные меры по профилактике правонарушений на территории муниципального образования "Павловский район" </t>
  </si>
  <si>
    <t xml:space="preserve">Муниципальная программа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</si>
  <si>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Муниципальная  программа"Занятость населения Павловского района на 2011-2015 годы"</t>
  </si>
  <si>
    <t xml:space="preserve">Пенсионное обеспечение </t>
  </si>
  <si>
    <t>Муниципальная программа "Забота"</t>
  </si>
  <si>
    <t>932 70 67</t>
  </si>
  <si>
    <t>092 03 06</t>
  </si>
  <si>
    <t>Прочие выплаты по обязательствам муниципального образования</t>
  </si>
  <si>
    <t>Реализация государственных функций, связанных с общегосударственным управлением</t>
  </si>
  <si>
    <t>Муниципальная программа "Патриотическое воспитание молодежи муниципального образования "Павловский район" Ульяновской области на 2011-2015 годы"</t>
  </si>
  <si>
    <t>540</t>
  </si>
  <si>
    <t>Иные межбюджетные трансферты</t>
  </si>
  <si>
    <t>503 25 03</t>
  </si>
  <si>
    <t>558 00 00</t>
  </si>
  <si>
    <t>558 70 89</t>
  </si>
  <si>
    <t>574 80 05</t>
  </si>
  <si>
    <t>574 71 04</t>
  </si>
  <si>
    <t>574 71 05</t>
  </si>
  <si>
    <t>574 71 06</t>
  </si>
  <si>
    <t>558 80 05</t>
  </si>
  <si>
    <t>112</t>
  </si>
  <si>
    <t>Иные выплаты персоналу государственных(муниципальных) органов, за исключением фонда оплаты труда</t>
  </si>
  <si>
    <t>110 59 30</t>
  </si>
  <si>
    <t>Софинансирование мероприятий по строительству и реконструкции объектов водоснабжения в сельской местности в рамках реализации федеральной целевой программы "Устойчивое развитие сельских территорий на 2014-2017 годы и на период до 2020года"</t>
  </si>
  <si>
    <t>Субсидии на софинансирование капитальных вложений в объекты государственной(муниципальной) собственности</t>
  </si>
  <si>
    <t>932 70 68</t>
  </si>
  <si>
    <t>522</t>
  </si>
  <si>
    <t>092 00 00</t>
  </si>
  <si>
    <t>503 71 32</t>
  </si>
  <si>
    <t>Субсидии на выплату заработной платы с начислениями работникам муниципальных учреждений (за исключением органов местного самоуправления) муниципальных образований, оплату коммунальных услуг и приобретение твёрдого топлива (уголь, дрова) муниципальными учреждениями (за исключением органов местного самоуправления) (включая погашение кредиторской задолженности) муниципальных образований Ульяновской области</t>
  </si>
  <si>
    <t>952 70 41</t>
  </si>
  <si>
    <t>110 00 00</t>
  </si>
  <si>
    <t>МБУ "Управление сельского хозяйства и природных ресурсов муниципального образования "Павловский район"</t>
  </si>
  <si>
    <t>МБУК "Павловский МЦДК"</t>
  </si>
  <si>
    <t xml:space="preserve">000 00 00 </t>
  </si>
  <si>
    <t>574 70 92</t>
  </si>
  <si>
    <t>Иные выплаты персоналу государственных(муниципальных) органов,  за исключением фонда оплаты труда</t>
  </si>
  <si>
    <t>574 71 23</t>
  </si>
  <si>
    <t xml:space="preserve">   Распределение бюджетных ассигнований бюджета муниципального                                                                             образования «Павловский район» по разделам, подразделам,целевым                                                                                                                                                                  статьям и видам расходов классификации расходов                                                                                                                                                бюджета Российской Федерации на 2015 год</t>
  </si>
  <si>
    <t>ПРИЛОЖЕНИЕ № 6</t>
  </si>
  <si>
    <t>Средства,передаваемые для компенсации дополнительных расходов,возникших в результате решений,принятых органами власти другого уровня</t>
  </si>
  <si>
    <t>520 15 00</t>
  </si>
  <si>
    <t>Прочие межбюджетные трансферты бюджетам субъектов РФ и муниципальных образований общего характера</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</si>
</sst>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_р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0000"/>
    <numFmt numFmtId="174" formatCode="0.000000"/>
    <numFmt numFmtId="175" formatCode="0.0000000000000"/>
    <numFmt numFmtId="176" formatCode="0.000000000000"/>
    <numFmt numFmtId="177" formatCode="#,##0.000_р_."/>
    <numFmt numFmtId="178" formatCode="#,##0.0000_р_."/>
    <numFmt numFmtId="179" formatCode="#,##0.000"/>
    <numFmt numFmtId="180" formatCode="#,##0.00&quot;р.&quot;"/>
    <numFmt numFmtId="181" formatCode="[$-FC19]d\ mmmm\ yyyy\ &quot;г.&quot;"/>
    <numFmt numFmtId="182" formatCode="#,##0.00000_р_."/>
    <numFmt numFmtId="183" formatCode="#,##0.0"/>
  </numFmts>
  <fonts count="71">
    <font>
      <sz val="10"/>
      <name val="Arial Cyr"/>
      <family val="0"/>
    </font>
    <font>
      <b/>
      <sz val="10"/>
      <name val="Arial Cyr"/>
      <family val="2"/>
    </font>
    <font>
      <sz val="8"/>
      <name val="Arial Cyr"/>
      <family val="2"/>
    </font>
    <font>
      <sz val="9"/>
      <name val="Arial Cyr"/>
      <family val="2"/>
    </font>
    <font>
      <b/>
      <sz val="11"/>
      <name val="Arial Cyr"/>
      <family val="2"/>
    </font>
    <font>
      <b/>
      <i/>
      <sz val="10"/>
      <name val="Arial Cyr"/>
      <family val="2"/>
    </font>
    <font>
      <b/>
      <sz val="12"/>
      <name val="Arial Cyr"/>
      <family val="2"/>
    </font>
    <font>
      <sz val="12"/>
      <name val="Times New Roman"/>
      <family val="1"/>
    </font>
    <font>
      <b/>
      <sz val="12"/>
      <name val="Times New Roman"/>
      <family val="1"/>
    </font>
    <font>
      <sz val="12"/>
      <color indexed="8"/>
      <name val="Times New Roman"/>
      <family val="1"/>
    </font>
    <font>
      <sz val="10"/>
      <name val="Times New Roman"/>
      <family val="1"/>
    </font>
    <font>
      <sz val="11"/>
      <name val="Times New Roman"/>
      <family val="1"/>
    </font>
    <font>
      <sz val="10"/>
      <color indexed="8"/>
      <name val="Arial Cyr"/>
      <family val="0"/>
    </font>
    <font>
      <sz val="10"/>
      <name val="Arial"/>
      <family val="2"/>
    </font>
    <font>
      <b/>
      <sz val="10"/>
      <color indexed="8"/>
      <name val="Arial Cyr"/>
      <family val="0"/>
    </font>
    <font>
      <sz val="11"/>
      <name val="Arial Cyr"/>
      <family val="0"/>
    </font>
    <font>
      <b/>
      <sz val="11"/>
      <name val="Times New Roman"/>
      <family val="1"/>
    </font>
    <font>
      <u val="single"/>
      <sz val="8.5"/>
      <color indexed="12"/>
      <name val="Arial Cyr"/>
      <family val="0"/>
    </font>
    <font>
      <u val="single"/>
      <sz val="8.5"/>
      <color indexed="36"/>
      <name val="Arial Cyr"/>
      <family val="0"/>
    </font>
    <font>
      <b/>
      <sz val="9"/>
      <name val="Arial Cyr"/>
      <family val="0"/>
    </font>
    <font>
      <b/>
      <i/>
      <sz val="11"/>
      <name val="Arial Cyr"/>
      <family val="0"/>
    </font>
    <font>
      <b/>
      <i/>
      <sz val="11"/>
      <color indexed="8"/>
      <name val="Arial Cyr"/>
      <family val="0"/>
    </font>
    <font>
      <b/>
      <sz val="11"/>
      <color indexed="8"/>
      <name val="Arial Cyr"/>
      <family val="0"/>
    </font>
    <font>
      <b/>
      <i/>
      <sz val="9"/>
      <name val="Arial Cyr"/>
      <family val="0"/>
    </font>
    <font>
      <i/>
      <sz val="10"/>
      <name val="Arial Cyr"/>
      <family val="0"/>
    </font>
    <font>
      <sz val="12"/>
      <name val="Arial Cyr"/>
      <family val="0"/>
    </font>
    <font>
      <sz val="12"/>
      <name val="Arial"/>
      <family val="2"/>
    </font>
    <font>
      <b/>
      <sz val="12"/>
      <color indexed="8"/>
      <name val="Times New Roman"/>
      <family val="1"/>
    </font>
    <font>
      <b/>
      <i/>
      <sz val="12"/>
      <name val="Arial Cyr"/>
      <family val="2"/>
    </font>
    <font>
      <b/>
      <i/>
      <sz val="14"/>
      <name val="Arial Cyr"/>
      <family val="2"/>
    </font>
    <font>
      <b/>
      <i/>
      <sz val="14"/>
      <name val="Times New Roman"/>
      <family val="1"/>
    </font>
    <font>
      <b/>
      <sz val="13"/>
      <name val="Times New Roman"/>
      <family val="1"/>
    </font>
    <font>
      <i/>
      <sz val="11"/>
      <name val="Arial Cyr"/>
      <family val="2"/>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18"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32" borderId="0" applyNumberFormat="0" applyBorder="0" applyAlignment="0" applyProtection="0"/>
  </cellStyleXfs>
  <cellXfs count="311">
    <xf numFmtId="0" fontId="0" fillId="0" borderId="0" xfId="0" applyAlignment="1">
      <alignment/>
    </xf>
    <xf numFmtId="49" fontId="0" fillId="0" borderId="0" xfId="0" applyNumberFormat="1" applyAlignment="1">
      <alignment/>
    </xf>
    <xf numFmtId="0" fontId="11" fillId="0" borderId="10" xfId="0" applyFont="1" applyFill="1" applyBorder="1" applyAlignment="1">
      <alignment horizontal="left" wrapText="1"/>
    </xf>
    <xf numFmtId="49" fontId="11" fillId="0" borderId="10" xfId="0" applyNumberFormat="1" applyFont="1" applyFill="1" applyBorder="1" applyAlignment="1">
      <alignment horizontal="center"/>
    </xf>
    <xf numFmtId="166" fontId="3" fillId="33" borderId="11" xfId="0" applyNumberFormat="1" applyFont="1" applyFill="1" applyBorder="1" applyAlignment="1">
      <alignment horizontal="center"/>
    </xf>
    <xf numFmtId="0" fontId="7" fillId="0" borderId="0" xfId="0" applyFont="1" applyAlignment="1">
      <alignment/>
    </xf>
    <xf numFmtId="0" fontId="27" fillId="0" borderId="0" xfId="0" applyFont="1" applyAlignment="1">
      <alignment horizontal="justify"/>
    </xf>
    <xf numFmtId="0" fontId="12" fillId="0" borderId="10" xfId="0" applyFont="1" applyBorder="1" applyAlignment="1">
      <alignment horizontal="right"/>
    </xf>
    <xf numFmtId="49" fontId="0" fillId="0" borderId="10" xfId="0" applyNumberFormat="1" applyFont="1" applyBorder="1" applyAlignment="1">
      <alignment horizontal="right"/>
    </xf>
    <xf numFmtId="49" fontId="0" fillId="0" borderId="12" xfId="0" applyNumberFormat="1" applyFill="1" applyBorder="1" applyAlignment="1">
      <alignment horizontal="center"/>
    </xf>
    <xf numFmtId="0" fontId="11" fillId="33" borderId="10" xfId="0" applyFont="1" applyFill="1" applyBorder="1" applyAlignment="1">
      <alignment horizontal="left" wrapText="1"/>
    </xf>
    <xf numFmtId="0" fontId="11" fillId="33" borderId="10" xfId="0" applyFont="1" applyFill="1" applyBorder="1" applyAlignment="1">
      <alignment horizontal="left" vertical="justify"/>
    </xf>
    <xf numFmtId="49" fontId="0" fillId="0" borderId="13" xfId="0" applyNumberFormat="1" applyBorder="1" applyAlignment="1">
      <alignment horizontal="center" vertical="center"/>
    </xf>
    <xf numFmtId="165" fontId="6" fillId="0" borderId="10" xfId="0" applyNumberFormat="1" applyFont="1" applyFill="1" applyBorder="1" applyAlignment="1">
      <alignment horizontal="right"/>
    </xf>
    <xf numFmtId="166" fontId="19" fillId="0" borderId="10" xfId="0" applyNumberFormat="1" applyFont="1" applyBorder="1" applyAlignment="1">
      <alignment horizontal="right"/>
    </xf>
    <xf numFmtId="166" fontId="3" fillId="0" borderId="10" xfId="0" applyNumberFormat="1" applyFont="1" applyBorder="1" applyAlignment="1">
      <alignment horizontal="right"/>
    </xf>
    <xf numFmtId="166" fontId="3" fillId="0" borderId="10" xfId="0" applyNumberFormat="1" applyFont="1" applyFill="1" applyBorder="1" applyAlignment="1">
      <alignment horizontal="right"/>
    </xf>
    <xf numFmtId="2" fontId="1" fillId="0" borderId="10" xfId="0" applyNumberFormat="1" applyFont="1" applyBorder="1" applyAlignment="1">
      <alignment horizontal="right"/>
    </xf>
    <xf numFmtId="2" fontId="3" fillId="0" borderId="10" xfId="0" applyNumberFormat="1" applyFont="1" applyBorder="1" applyAlignment="1">
      <alignment horizontal="right"/>
    </xf>
    <xf numFmtId="2" fontId="3" fillId="33" borderId="10" xfId="0" applyNumberFormat="1" applyFont="1" applyFill="1" applyBorder="1" applyAlignment="1">
      <alignment horizontal="right"/>
    </xf>
    <xf numFmtId="166" fontId="1" fillId="33" borderId="11" xfId="0" applyNumberFormat="1" applyFont="1" applyFill="1" applyBorder="1" applyAlignment="1">
      <alignment horizontal="right"/>
    </xf>
    <xf numFmtId="49" fontId="0" fillId="33" borderId="10" xfId="0" applyNumberFormat="1" applyFont="1" applyFill="1" applyBorder="1" applyAlignment="1">
      <alignment horizontal="right"/>
    </xf>
    <xf numFmtId="0" fontId="0" fillId="33" borderId="10" xfId="0" applyNumberFormat="1" applyFont="1" applyFill="1" applyBorder="1" applyAlignment="1">
      <alignment horizontal="right"/>
    </xf>
    <xf numFmtId="166" fontId="0" fillId="33" borderId="11" xfId="0" applyNumberFormat="1" applyFont="1" applyFill="1" applyBorder="1" applyAlignment="1">
      <alignment horizontal="right"/>
    </xf>
    <xf numFmtId="166" fontId="3" fillId="0" borderId="11" xfId="0" applyNumberFormat="1" applyFont="1" applyBorder="1" applyAlignment="1">
      <alignment horizontal="right"/>
    </xf>
    <xf numFmtId="166" fontId="3" fillId="33" borderId="11" xfId="0" applyNumberFormat="1" applyFont="1" applyFill="1" applyBorder="1" applyAlignment="1">
      <alignment horizontal="right"/>
    </xf>
    <xf numFmtId="0" fontId="0" fillId="33" borderId="11" xfId="0" applyFont="1" applyFill="1" applyBorder="1" applyAlignment="1">
      <alignment horizontal="right"/>
    </xf>
    <xf numFmtId="166" fontId="19" fillId="33" borderId="11" xfId="0" applyNumberFormat="1" applyFont="1" applyFill="1" applyBorder="1" applyAlignment="1">
      <alignment horizontal="right"/>
    </xf>
    <xf numFmtId="2" fontId="1" fillId="33" borderId="10" xfId="0" applyNumberFormat="1" applyFont="1" applyFill="1" applyBorder="1" applyAlignment="1">
      <alignment horizontal="right"/>
    </xf>
    <xf numFmtId="2" fontId="2" fillId="33" borderId="10" xfId="0" applyNumberFormat="1" applyFont="1" applyFill="1" applyBorder="1" applyAlignment="1">
      <alignment horizontal="right"/>
    </xf>
    <xf numFmtId="166" fontId="20" fillId="33" borderId="11" xfId="0" applyNumberFormat="1" applyFont="1" applyFill="1" applyBorder="1" applyAlignment="1">
      <alignment horizontal="right"/>
    </xf>
    <xf numFmtId="166" fontId="2" fillId="0" borderId="10" xfId="0" applyNumberFormat="1" applyFont="1" applyFill="1" applyBorder="1" applyAlignment="1">
      <alignment horizontal="right"/>
    </xf>
    <xf numFmtId="166" fontId="0" fillId="0" borderId="10" xfId="0" applyNumberFormat="1" applyFont="1" applyBorder="1" applyAlignment="1">
      <alignment horizontal="right"/>
    </xf>
    <xf numFmtId="2" fontId="0" fillId="0" borderId="10" xfId="0" applyNumberFormat="1" applyFont="1" applyBorder="1" applyAlignment="1">
      <alignment horizontal="right"/>
    </xf>
    <xf numFmtId="2" fontId="1"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166" fontId="0" fillId="33" borderId="10" xfId="0" applyNumberFormat="1" applyFont="1" applyFill="1" applyBorder="1" applyAlignment="1">
      <alignment horizontal="right"/>
    </xf>
    <xf numFmtId="49" fontId="0" fillId="33" borderId="10" xfId="0" applyNumberFormat="1" applyFont="1" applyFill="1" applyBorder="1" applyAlignment="1">
      <alignment horizontal="right"/>
    </xf>
    <xf numFmtId="49" fontId="0" fillId="33" borderId="11" xfId="0" applyNumberFormat="1" applyFont="1" applyFill="1" applyBorder="1" applyAlignment="1">
      <alignment horizontal="right"/>
    </xf>
    <xf numFmtId="49" fontId="0" fillId="33" borderId="14" xfId="0" applyNumberFormat="1" applyFont="1" applyFill="1" applyBorder="1" applyAlignment="1">
      <alignment horizontal="right"/>
    </xf>
    <xf numFmtId="49" fontId="12" fillId="33" borderId="14" xfId="0" applyNumberFormat="1" applyFont="1" applyFill="1" applyBorder="1" applyAlignment="1">
      <alignment horizontal="right"/>
    </xf>
    <xf numFmtId="166" fontId="12" fillId="0" borderId="10" xfId="0" applyNumberFormat="1" applyFont="1" applyBorder="1" applyAlignment="1">
      <alignment horizontal="right"/>
    </xf>
    <xf numFmtId="2" fontId="22" fillId="0" borderId="10" xfId="0" applyNumberFormat="1" applyFont="1" applyBorder="1" applyAlignment="1">
      <alignment horizontal="right"/>
    </xf>
    <xf numFmtId="49" fontId="12" fillId="33" borderId="10" xfId="0" applyNumberFormat="1" applyFont="1" applyFill="1" applyBorder="1" applyAlignment="1">
      <alignment horizontal="right"/>
    </xf>
    <xf numFmtId="2" fontId="12" fillId="0" borderId="10" xfId="0" applyNumberFormat="1" applyFont="1" applyBorder="1" applyAlignment="1">
      <alignment horizontal="right"/>
    </xf>
    <xf numFmtId="2" fontId="14" fillId="0" borderId="10" xfId="0" applyNumberFormat="1" applyFont="1" applyBorder="1" applyAlignment="1">
      <alignment horizontal="right"/>
    </xf>
    <xf numFmtId="49" fontId="12" fillId="33" borderId="13" xfId="0" applyNumberFormat="1" applyFont="1" applyFill="1" applyBorder="1" applyAlignment="1">
      <alignment horizontal="right"/>
    </xf>
    <xf numFmtId="2" fontId="14" fillId="33" borderId="10" xfId="0" applyNumberFormat="1" applyFont="1" applyFill="1" applyBorder="1" applyAlignment="1">
      <alignment horizontal="right"/>
    </xf>
    <xf numFmtId="2" fontId="12" fillId="33" borderId="10" xfId="0" applyNumberFormat="1" applyFont="1" applyFill="1" applyBorder="1" applyAlignment="1">
      <alignment horizontal="right"/>
    </xf>
    <xf numFmtId="49" fontId="12" fillId="0" borderId="10" xfId="0" applyNumberFormat="1" applyFont="1" applyBorder="1" applyAlignment="1">
      <alignment horizontal="right"/>
    </xf>
    <xf numFmtId="49" fontId="12" fillId="0" borderId="13" xfId="0" applyNumberFormat="1" applyFont="1" applyBorder="1" applyAlignment="1">
      <alignment horizontal="right"/>
    </xf>
    <xf numFmtId="49" fontId="0" fillId="0" borderId="10" xfId="0" applyNumberFormat="1" applyFont="1" applyFill="1" applyBorder="1" applyAlignment="1">
      <alignment horizontal="right"/>
    </xf>
    <xf numFmtId="166" fontId="1" fillId="0" borderId="10" xfId="0" applyNumberFormat="1" applyFont="1" applyFill="1" applyBorder="1" applyAlignment="1">
      <alignment horizontal="right"/>
    </xf>
    <xf numFmtId="166" fontId="1" fillId="0" borderId="10" xfId="0" applyNumberFormat="1" applyFont="1" applyBorder="1" applyAlignment="1">
      <alignment horizontal="right"/>
    </xf>
    <xf numFmtId="49" fontId="12" fillId="0" borderId="10" xfId="0" applyNumberFormat="1" applyFont="1" applyBorder="1" applyAlignment="1">
      <alignment horizontal="right"/>
    </xf>
    <xf numFmtId="166" fontId="1" fillId="0" borderId="10" xfId="0" applyNumberFormat="1" applyFont="1" applyBorder="1" applyAlignment="1">
      <alignment horizontal="right"/>
    </xf>
    <xf numFmtId="166" fontId="11" fillId="0" borderId="10" xfId="0" applyNumberFormat="1" applyFont="1" applyFill="1" applyBorder="1" applyAlignment="1">
      <alignment horizontal="right"/>
    </xf>
    <xf numFmtId="166" fontId="16" fillId="0" borderId="10" xfId="0" applyNumberFormat="1" applyFont="1" applyFill="1" applyBorder="1" applyAlignment="1">
      <alignment horizontal="right"/>
    </xf>
    <xf numFmtId="166" fontId="11" fillId="33" borderId="10" xfId="0" applyNumberFormat="1" applyFont="1" applyFill="1" applyBorder="1" applyAlignment="1">
      <alignment horizontal="right"/>
    </xf>
    <xf numFmtId="166" fontId="16" fillId="33" borderId="10" xfId="0" applyNumberFormat="1" applyFont="1" applyFill="1" applyBorder="1" applyAlignment="1">
      <alignment horizontal="right"/>
    </xf>
    <xf numFmtId="166" fontId="1" fillId="33" borderId="10" xfId="0" applyNumberFormat="1" applyFont="1" applyFill="1" applyBorder="1" applyAlignment="1">
      <alignment horizontal="right"/>
    </xf>
    <xf numFmtId="166" fontId="15" fillId="0" borderId="10" xfId="0" applyNumberFormat="1" applyFont="1" applyFill="1" applyBorder="1" applyAlignment="1">
      <alignment horizontal="right"/>
    </xf>
    <xf numFmtId="166" fontId="0" fillId="0" borderId="10" xfId="0" applyNumberFormat="1" applyBorder="1" applyAlignment="1">
      <alignment horizontal="right"/>
    </xf>
    <xf numFmtId="166" fontId="11" fillId="0" borderId="10" xfId="0" applyNumberFormat="1" applyFont="1" applyFill="1" applyBorder="1" applyAlignment="1">
      <alignment horizontal="right"/>
    </xf>
    <xf numFmtId="171" fontId="11" fillId="33" borderId="10" xfId="0" applyNumberFormat="1" applyFont="1" applyFill="1" applyBorder="1" applyAlignment="1">
      <alignment horizontal="right"/>
    </xf>
    <xf numFmtId="2" fontId="4" fillId="0" borderId="10" xfId="0" applyNumberFormat="1" applyFont="1" applyBorder="1" applyAlignment="1">
      <alignment horizontal="right"/>
    </xf>
    <xf numFmtId="0" fontId="0" fillId="33" borderId="10" xfId="0" applyFont="1" applyFill="1" applyBorder="1" applyAlignment="1">
      <alignment horizontal="right"/>
    </xf>
    <xf numFmtId="49" fontId="0" fillId="0" borderId="10" xfId="0" applyNumberFormat="1" applyFont="1" applyFill="1" applyBorder="1" applyAlignment="1">
      <alignment horizontal="right"/>
    </xf>
    <xf numFmtId="2" fontId="2" fillId="33" borderId="11" xfId="0" applyNumberFormat="1" applyFont="1" applyFill="1" applyBorder="1" applyAlignment="1">
      <alignment horizontal="right"/>
    </xf>
    <xf numFmtId="49" fontId="12" fillId="33" borderId="10" xfId="0" applyNumberFormat="1" applyFont="1" applyFill="1" applyBorder="1" applyAlignment="1">
      <alignment horizontal="right"/>
    </xf>
    <xf numFmtId="0" fontId="0" fillId="33" borderId="11" xfId="0" applyFont="1" applyFill="1" applyBorder="1" applyAlignment="1">
      <alignment horizontal="right" wrapText="1"/>
    </xf>
    <xf numFmtId="1" fontId="0" fillId="33" borderId="10" xfId="0" applyNumberFormat="1" applyFont="1" applyFill="1" applyBorder="1" applyAlignment="1">
      <alignment horizontal="right"/>
    </xf>
    <xf numFmtId="49" fontId="10" fillId="33" borderId="10" xfId="0" applyNumberFormat="1" applyFont="1" applyFill="1" applyBorder="1" applyAlignment="1">
      <alignment horizontal="right"/>
    </xf>
    <xf numFmtId="49" fontId="10" fillId="0" borderId="10" xfId="0" applyNumberFormat="1" applyFont="1" applyFill="1" applyBorder="1" applyAlignment="1">
      <alignment horizontal="right"/>
    </xf>
    <xf numFmtId="49" fontId="10" fillId="0" borderId="10" xfId="0" applyNumberFormat="1" applyFont="1" applyFill="1" applyBorder="1" applyAlignment="1">
      <alignment horizontal="right"/>
    </xf>
    <xf numFmtId="2" fontId="2" fillId="33" borderId="11" xfId="0" applyNumberFormat="1" applyFont="1" applyFill="1" applyBorder="1" applyAlignment="1">
      <alignment horizontal="center"/>
    </xf>
    <xf numFmtId="0" fontId="0" fillId="0" borderId="11" xfId="0" applyFont="1" applyBorder="1" applyAlignment="1">
      <alignment horizontal="right"/>
    </xf>
    <xf numFmtId="49" fontId="11" fillId="33" borderId="10" xfId="0" applyNumberFormat="1" applyFont="1" applyFill="1" applyBorder="1" applyAlignment="1">
      <alignment horizontal="right"/>
    </xf>
    <xf numFmtId="0" fontId="0" fillId="33" borderId="11" xfId="0" applyFont="1" applyFill="1" applyBorder="1" applyAlignment="1">
      <alignment horizontal="right"/>
    </xf>
    <xf numFmtId="49" fontId="0" fillId="33" borderId="11" xfId="0" applyNumberFormat="1" applyFont="1" applyFill="1" applyBorder="1" applyAlignment="1">
      <alignment horizontal="right"/>
    </xf>
    <xf numFmtId="49" fontId="0" fillId="0" borderId="11" xfId="0" applyNumberFormat="1" applyFont="1" applyBorder="1" applyAlignment="1">
      <alignment horizontal="right"/>
    </xf>
    <xf numFmtId="49" fontId="12" fillId="33" borderId="11" xfId="0" applyNumberFormat="1" applyFont="1" applyFill="1" applyBorder="1" applyAlignment="1">
      <alignment horizontal="right"/>
    </xf>
    <xf numFmtId="49" fontId="12" fillId="0" borderId="11" xfId="0" applyNumberFormat="1" applyFont="1" applyBorder="1" applyAlignment="1">
      <alignment horizontal="right"/>
    </xf>
    <xf numFmtId="49" fontId="0" fillId="0" borderId="11" xfId="57" applyNumberFormat="1" applyFont="1" applyFill="1" applyBorder="1" applyAlignment="1">
      <alignment horizontal="right"/>
    </xf>
    <xf numFmtId="49" fontId="10" fillId="0" borderId="11" xfId="57" applyNumberFormat="1" applyFont="1" applyFill="1" applyBorder="1" applyAlignment="1">
      <alignment horizontal="right"/>
    </xf>
    <xf numFmtId="49" fontId="11" fillId="0" borderId="11" xfId="57" applyNumberFormat="1" applyFont="1" applyFill="1" applyBorder="1" applyAlignment="1">
      <alignment horizontal="center"/>
    </xf>
    <xf numFmtId="166" fontId="11" fillId="34" borderId="10" xfId="0" applyNumberFormat="1" applyFont="1" applyFill="1" applyBorder="1" applyAlignment="1">
      <alignment horizontal="right"/>
    </xf>
    <xf numFmtId="166" fontId="11"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5" fontId="6" fillId="34" borderId="10" xfId="0" applyNumberFormat="1" applyFont="1" applyFill="1" applyBorder="1" applyAlignment="1">
      <alignment horizontal="right"/>
    </xf>
    <xf numFmtId="2" fontId="1" fillId="34" borderId="10" xfId="0" applyNumberFormat="1" applyFont="1" applyFill="1" applyBorder="1" applyAlignment="1">
      <alignment horizontal="right"/>
    </xf>
    <xf numFmtId="166" fontId="4" fillId="34" borderId="10" xfId="0" applyNumberFormat="1" applyFont="1" applyFill="1" applyBorder="1" applyAlignment="1">
      <alignment horizontal="right"/>
    </xf>
    <xf numFmtId="49" fontId="23" fillId="0" borderId="0" xfId="0" applyNumberFormat="1" applyFont="1" applyFill="1" applyBorder="1" applyAlignment="1">
      <alignment horizontal="center"/>
    </xf>
    <xf numFmtId="0" fontId="11" fillId="34" borderId="10" xfId="0" applyFont="1" applyFill="1" applyBorder="1" applyAlignment="1">
      <alignment horizontal="left" vertical="justify"/>
    </xf>
    <xf numFmtId="49" fontId="0" fillId="34" borderId="10" xfId="0" applyNumberFormat="1" applyFont="1" applyFill="1" applyBorder="1" applyAlignment="1">
      <alignment horizontal="right"/>
    </xf>
    <xf numFmtId="0" fontId="11" fillId="33" borderId="10" xfId="0" applyFont="1" applyFill="1" applyBorder="1" applyAlignment="1">
      <alignment horizontal="left" vertical="justify" wrapText="1"/>
    </xf>
    <xf numFmtId="0" fontId="11" fillId="33" borderId="10" xfId="0" applyFont="1" applyFill="1" applyBorder="1" applyAlignment="1">
      <alignment horizontal="center"/>
    </xf>
    <xf numFmtId="0" fontId="3" fillId="33" borderId="10" xfId="0" applyFont="1" applyFill="1" applyBorder="1" applyAlignment="1">
      <alignment horizontal="center" wrapText="1"/>
    </xf>
    <xf numFmtId="49" fontId="3" fillId="33" borderId="10" xfId="0" applyNumberFormat="1" applyFont="1" applyFill="1" applyBorder="1" applyAlignment="1">
      <alignment horizontal="center"/>
    </xf>
    <xf numFmtId="0" fontId="3" fillId="33" borderId="11" xfId="0" applyFont="1" applyFill="1" applyBorder="1" applyAlignment="1">
      <alignment horizontal="center" wrapText="1"/>
    </xf>
    <xf numFmtId="49" fontId="0" fillId="33" borderId="10" xfId="0" applyNumberFormat="1" applyFont="1" applyFill="1" applyBorder="1" applyAlignment="1">
      <alignment horizontal="center"/>
    </xf>
    <xf numFmtId="49" fontId="15" fillId="33" borderId="11" xfId="0" applyNumberFormat="1" applyFont="1" applyFill="1" applyBorder="1" applyAlignment="1">
      <alignment horizontal="right"/>
    </xf>
    <xf numFmtId="49" fontId="11" fillId="33" borderId="10" xfId="0" applyNumberFormat="1" applyFont="1" applyFill="1" applyBorder="1" applyAlignment="1">
      <alignment horizontal="right"/>
    </xf>
    <xf numFmtId="49" fontId="11" fillId="0" borderId="10" xfId="0" applyNumberFormat="1" applyFont="1" applyFill="1" applyBorder="1" applyAlignment="1">
      <alignment horizontal="right"/>
    </xf>
    <xf numFmtId="0" fontId="11" fillId="0" borderId="10" xfId="0" applyFont="1" applyBorder="1" applyAlignment="1">
      <alignment horizontal="left" vertical="justify"/>
    </xf>
    <xf numFmtId="166" fontId="25" fillId="0" borderId="10" xfId="0" applyNumberFormat="1" applyFont="1" applyFill="1" applyBorder="1" applyAlignment="1">
      <alignment horizontal="right"/>
    </xf>
    <xf numFmtId="49" fontId="0" fillId="0" borderId="10" xfId="0" applyNumberFormat="1" applyFont="1" applyBorder="1" applyAlignment="1">
      <alignment horizontal="right"/>
    </xf>
    <xf numFmtId="166" fontId="0" fillId="0" borderId="10" xfId="0" applyNumberFormat="1" applyFont="1" applyBorder="1" applyAlignment="1">
      <alignment horizontal="right"/>
    </xf>
    <xf numFmtId="49" fontId="0" fillId="0" borderId="11" xfId="0" applyNumberFormat="1" applyFont="1" applyBorder="1" applyAlignment="1">
      <alignment horizontal="right"/>
    </xf>
    <xf numFmtId="49" fontId="11" fillId="33" borderId="11" xfId="57" applyNumberFormat="1" applyFont="1" applyFill="1" applyBorder="1" applyAlignment="1">
      <alignment horizontal="right"/>
    </xf>
    <xf numFmtId="166" fontId="0" fillId="33" borderId="10" xfId="0" applyNumberFormat="1" applyFont="1" applyFill="1" applyBorder="1" applyAlignment="1">
      <alignment horizontal="right"/>
    </xf>
    <xf numFmtId="2" fontId="1" fillId="0" borderId="10" xfId="0" applyNumberFormat="1" applyFont="1" applyFill="1" applyBorder="1" applyAlignment="1">
      <alignment horizontal="right"/>
    </xf>
    <xf numFmtId="166" fontId="10" fillId="33" borderId="10" xfId="0" applyNumberFormat="1" applyFont="1" applyFill="1" applyBorder="1" applyAlignment="1">
      <alignment horizontal="right"/>
    </xf>
    <xf numFmtId="49" fontId="11" fillId="0" borderId="11" xfId="57" applyNumberFormat="1" applyFont="1" applyFill="1" applyBorder="1" applyAlignment="1">
      <alignment horizontal="right"/>
    </xf>
    <xf numFmtId="49" fontId="11" fillId="0" borderId="10" xfId="0" applyNumberFormat="1" applyFont="1" applyFill="1" applyBorder="1" applyAlignment="1">
      <alignment horizontal="right"/>
    </xf>
    <xf numFmtId="49" fontId="11" fillId="0" borderId="11" xfId="57" applyNumberFormat="1" applyFont="1" applyFill="1" applyBorder="1" applyAlignment="1">
      <alignment horizontal="right"/>
    </xf>
    <xf numFmtId="166" fontId="11" fillId="33" borderId="10" xfId="0" applyNumberFormat="1" applyFont="1" applyFill="1" applyBorder="1" applyAlignment="1">
      <alignment horizontal="right"/>
    </xf>
    <xf numFmtId="166" fontId="19" fillId="0" borderId="10" xfId="0" applyNumberFormat="1" applyFont="1" applyBorder="1" applyAlignment="1">
      <alignment horizontal="right"/>
    </xf>
    <xf numFmtId="49" fontId="13" fillId="0" borderId="11" xfId="57" applyNumberFormat="1" applyFont="1" applyFill="1" applyBorder="1" applyAlignment="1">
      <alignment horizontal="right"/>
    </xf>
    <xf numFmtId="49" fontId="13" fillId="0" borderId="10" xfId="0" applyNumberFormat="1" applyFont="1" applyFill="1" applyBorder="1" applyAlignment="1">
      <alignment horizontal="right"/>
    </xf>
    <xf numFmtId="49" fontId="15" fillId="0" borderId="10" xfId="0" applyNumberFormat="1" applyFont="1" applyFill="1" applyBorder="1" applyAlignment="1">
      <alignment horizontal="right"/>
    </xf>
    <xf numFmtId="49" fontId="13" fillId="33" borderId="10" xfId="0" applyNumberFormat="1" applyFont="1" applyFill="1" applyBorder="1" applyAlignment="1">
      <alignment horizontal="right"/>
    </xf>
    <xf numFmtId="2" fontId="21" fillId="34" borderId="10" xfId="0" applyNumberFormat="1" applyFont="1" applyFill="1" applyBorder="1" applyAlignment="1">
      <alignment horizontal="right"/>
    </xf>
    <xf numFmtId="0" fontId="0" fillId="34" borderId="11" xfId="0" applyFont="1" applyFill="1" applyBorder="1" applyAlignment="1">
      <alignment horizontal="right"/>
    </xf>
    <xf numFmtId="2" fontId="0" fillId="34" borderId="10" xfId="0" applyNumberFormat="1" applyFont="1" applyFill="1" applyBorder="1" applyAlignment="1">
      <alignment horizontal="right"/>
    </xf>
    <xf numFmtId="166" fontId="0" fillId="34" borderId="10" xfId="0" applyNumberFormat="1" applyFill="1" applyBorder="1" applyAlignment="1">
      <alignment horizontal="right"/>
    </xf>
    <xf numFmtId="49" fontId="0" fillId="34" borderId="10" xfId="0" applyNumberFormat="1" applyFont="1" applyFill="1" applyBorder="1" applyAlignment="1">
      <alignment horizontal="right"/>
    </xf>
    <xf numFmtId="0" fontId="11" fillId="33" borderId="10" xfId="0" applyFont="1" applyFill="1" applyBorder="1" applyAlignment="1">
      <alignment wrapText="1"/>
    </xf>
    <xf numFmtId="0" fontId="11" fillId="0" borderId="10" xfId="0" applyFont="1" applyBorder="1" applyAlignment="1">
      <alignment/>
    </xf>
    <xf numFmtId="0" fontId="11" fillId="0" borderId="10" xfId="0" applyFont="1" applyBorder="1" applyAlignment="1">
      <alignment wrapText="1"/>
    </xf>
    <xf numFmtId="0" fontId="11" fillId="34" borderId="10" xfId="0" applyFont="1" applyFill="1" applyBorder="1" applyAlignment="1">
      <alignment wrapText="1"/>
    </xf>
    <xf numFmtId="0" fontId="11" fillId="0" borderId="10" xfId="0" applyFont="1" applyFill="1" applyBorder="1" applyAlignment="1">
      <alignment horizontal="left" vertical="justify"/>
    </xf>
    <xf numFmtId="0" fontId="11" fillId="33" borderId="10" xfId="0" applyFont="1" applyFill="1" applyBorder="1" applyAlignment="1">
      <alignment horizontal="right"/>
    </xf>
    <xf numFmtId="166" fontId="8" fillId="34" borderId="10" xfId="0" applyNumberFormat="1" applyFont="1" applyFill="1" applyBorder="1" applyAlignment="1">
      <alignment horizontal="right"/>
    </xf>
    <xf numFmtId="166" fontId="8" fillId="0" borderId="10" xfId="0" applyNumberFormat="1" applyFont="1" applyFill="1" applyBorder="1" applyAlignment="1">
      <alignment horizontal="right"/>
    </xf>
    <xf numFmtId="0" fontId="11" fillId="33" borderId="10" xfId="0" applyFont="1" applyFill="1" applyBorder="1" applyAlignment="1">
      <alignment horizontal="right"/>
    </xf>
    <xf numFmtId="49" fontId="11" fillId="0" borderId="10" xfId="0" applyNumberFormat="1" applyFont="1" applyBorder="1" applyAlignment="1">
      <alignment horizontal="right"/>
    </xf>
    <xf numFmtId="4" fontId="0" fillId="0" borderId="0" xfId="0" applyNumberFormat="1" applyAlignment="1">
      <alignment/>
    </xf>
    <xf numFmtId="0" fontId="3" fillId="34" borderId="11" xfId="0" applyFont="1" applyFill="1" applyBorder="1" applyAlignment="1">
      <alignment horizontal="center" wrapText="1"/>
    </xf>
    <xf numFmtId="49" fontId="3" fillId="34" borderId="10" xfId="0" applyNumberFormat="1" applyFont="1" applyFill="1" applyBorder="1" applyAlignment="1">
      <alignment horizontal="center"/>
    </xf>
    <xf numFmtId="49" fontId="11" fillId="34" borderId="10" xfId="0" applyNumberFormat="1" applyFont="1" applyFill="1" applyBorder="1" applyAlignment="1">
      <alignment horizontal="center"/>
    </xf>
    <xf numFmtId="49" fontId="11" fillId="34" borderId="10" xfId="0" applyNumberFormat="1" applyFont="1" applyFill="1" applyBorder="1" applyAlignment="1">
      <alignment horizontal="right"/>
    </xf>
    <xf numFmtId="49" fontId="24" fillId="34" borderId="10" xfId="0" applyNumberFormat="1" applyFont="1" applyFill="1" applyBorder="1" applyAlignment="1">
      <alignment horizontal="right"/>
    </xf>
    <xf numFmtId="171" fontId="28" fillId="34" borderId="10" xfId="0" applyNumberFormat="1" applyFont="1" applyFill="1" applyBorder="1" applyAlignment="1">
      <alignment horizontal="right"/>
    </xf>
    <xf numFmtId="183" fontId="0" fillId="0" borderId="0" xfId="0" applyNumberFormat="1" applyAlignment="1">
      <alignment horizontal="center"/>
    </xf>
    <xf numFmtId="183" fontId="0" fillId="0" borderId="10" xfId="0" applyNumberFormat="1" applyBorder="1" applyAlignment="1">
      <alignment horizontal="center" vertical="center"/>
    </xf>
    <xf numFmtId="166" fontId="19" fillId="0" borderId="11" xfId="0" applyNumberFormat="1" applyFont="1" applyBorder="1" applyAlignment="1">
      <alignment horizontal="right"/>
    </xf>
    <xf numFmtId="0" fontId="11" fillId="33" borderId="10" xfId="0" applyFont="1" applyFill="1" applyBorder="1" applyAlignment="1">
      <alignment vertical="center" wrapText="1"/>
    </xf>
    <xf numFmtId="0" fontId="11" fillId="33" borderId="10" xfId="0" applyFont="1" applyFill="1" applyBorder="1" applyAlignment="1">
      <alignment horizontal="left"/>
    </xf>
    <xf numFmtId="49" fontId="13" fillId="0" borderId="11" xfId="0" applyNumberFormat="1" applyFont="1" applyBorder="1" applyAlignment="1">
      <alignment horizontal="right"/>
    </xf>
    <xf numFmtId="49" fontId="13" fillId="0" borderId="10" xfId="0" applyNumberFormat="1" applyFont="1" applyBorder="1" applyAlignment="1">
      <alignment horizontal="right"/>
    </xf>
    <xf numFmtId="166" fontId="7" fillId="0" borderId="10" xfId="0" applyNumberFormat="1" applyFont="1" applyFill="1" applyBorder="1" applyAlignment="1">
      <alignment horizontal="right"/>
    </xf>
    <xf numFmtId="49" fontId="0" fillId="0" borderId="0" xfId="0" applyNumberFormat="1" applyAlignment="1">
      <alignment horizontal="right"/>
    </xf>
    <xf numFmtId="0" fontId="7" fillId="0" borderId="10" xfId="0" applyFont="1" applyBorder="1" applyAlignment="1">
      <alignment horizontal="center" vertical="center" wrapText="1"/>
    </xf>
    <xf numFmtId="0" fontId="69" fillId="0" borderId="10" xfId="0" applyFont="1" applyBorder="1" applyAlignment="1">
      <alignment horizontal="center" vertical="top" wrapText="1"/>
    </xf>
    <xf numFmtId="0" fontId="29" fillId="34" borderId="0" xfId="0" applyFont="1" applyFill="1" applyBorder="1" applyAlignment="1">
      <alignment horizontal="left" vertical="justify"/>
    </xf>
    <xf numFmtId="49" fontId="5" fillId="34" borderId="0" xfId="0" applyNumberFormat="1" applyFont="1" applyFill="1" applyBorder="1" applyAlignment="1">
      <alignment horizontal="right"/>
    </xf>
    <xf numFmtId="49" fontId="24" fillId="34" borderId="0" xfId="0" applyNumberFormat="1" applyFont="1" applyFill="1" applyBorder="1" applyAlignment="1">
      <alignment horizontal="right"/>
    </xf>
    <xf numFmtId="171" fontId="28" fillId="34" borderId="0" xfId="0" applyNumberFormat="1" applyFont="1" applyFill="1" applyBorder="1" applyAlignment="1">
      <alignment horizontal="right"/>
    </xf>
    <xf numFmtId="183" fontId="30" fillId="34" borderId="0" xfId="0" applyNumberFormat="1" applyFont="1" applyFill="1" applyBorder="1" applyAlignment="1">
      <alignment horizontal="center"/>
    </xf>
    <xf numFmtId="0" fontId="0" fillId="34" borderId="0" xfId="0" applyFill="1" applyAlignment="1">
      <alignment/>
    </xf>
    <xf numFmtId="49" fontId="0" fillId="34" borderId="0" xfId="0" applyNumberFormat="1" applyFill="1" applyAlignment="1">
      <alignment/>
    </xf>
    <xf numFmtId="183" fontId="0" fillId="34" borderId="0" xfId="0" applyNumberFormat="1" applyFill="1" applyAlignment="1">
      <alignment horizontal="center"/>
    </xf>
    <xf numFmtId="0" fontId="70" fillId="0" borderId="10" xfId="0" applyFont="1" applyBorder="1" applyAlignment="1">
      <alignment horizontal="center" wrapText="1"/>
    </xf>
    <xf numFmtId="0" fontId="0" fillId="33" borderId="11" xfId="0" applyFont="1" applyFill="1" applyBorder="1" applyAlignment="1">
      <alignment horizontal="right" wrapText="1"/>
    </xf>
    <xf numFmtId="0" fontId="11" fillId="0" borderId="10" xfId="0" applyFont="1" applyFill="1" applyBorder="1" applyAlignment="1">
      <alignment wrapText="1"/>
    </xf>
    <xf numFmtId="0" fontId="11" fillId="0" borderId="10" xfId="0" applyFont="1" applyFill="1" applyBorder="1" applyAlignment="1">
      <alignment/>
    </xf>
    <xf numFmtId="0" fontId="15" fillId="0" borderId="10" xfId="0" applyFont="1" applyBorder="1" applyAlignment="1">
      <alignment horizontal="left" vertical="justify"/>
    </xf>
    <xf numFmtId="0" fontId="32" fillId="0" borderId="10" xfId="0" applyFont="1" applyBorder="1" applyAlignment="1">
      <alignment horizontal="left" vertical="justify"/>
    </xf>
    <xf numFmtId="0" fontId="11" fillId="34" borderId="10" xfId="0" applyFont="1" applyFill="1" applyBorder="1" applyAlignment="1">
      <alignment horizontal="left"/>
    </xf>
    <xf numFmtId="0" fontId="32" fillId="34" borderId="10" xfId="0" applyFont="1" applyFill="1" applyBorder="1" applyAlignment="1">
      <alignment horizontal="left" vertical="justify"/>
    </xf>
    <xf numFmtId="0" fontId="11" fillId="0" borderId="10" xfId="0" applyFont="1" applyBorder="1" applyAlignment="1">
      <alignment horizontal="justify" wrapText="1"/>
    </xf>
    <xf numFmtId="0" fontId="11" fillId="0" borderId="11" xfId="0" applyFont="1" applyBorder="1" applyAlignment="1">
      <alignment horizontal="justify" wrapText="1"/>
    </xf>
    <xf numFmtId="0" fontId="11" fillId="0" borderId="10" xfId="0" applyNumberFormat="1" applyFont="1" applyBorder="1" applyAlignment="1">
      <alignment horizontal="left" vertical="justify"/>
    </xf>
    <xf numFmtId="49" fontId="0" fillId="34" borderId="11" xfId="0" applyNumberFormat="1" applyFont="1" applyFill="1" applyBorder="1" applyAlignment="1">
      <alignment horizontal="right"/>
    </xf>
    <xf numFmtId="0" fontId="24" fillId="33" borderId="11" xfId="0" applyFont="1" applyFill="1" applyBorder="1" applyAlignment="1">
      <alignment horizontal="right" wrapText="1"/>
    </xf>
    <xf numFmtId="49" fontId="0" fillId="33" borderId="14" xfId="0" applyNumberFormat="1" applyFont="1" applyFill="1" applyBorder="1" applyAlignment="1">
      <alignment horizontal="right"/>
    </xf>
    <xf numFmtId="49" fontId="0" fillId="0" borderId="11" xfId="0" applyNumberFormat="1" applyFont="1" applyFill="1" applyBorder="1" applyAlignment="1">
      <alignment horizontal="right"/>
    </xf>
    <xf numFmtId="49" fontId="12" fillId="33" borderId="11" xfId="0" applyNumberFormat="1" applyFont="1" applyFill="1" applyBorder="1" applyAlignment="1">
      <alignment horizontal="right"/>
    </xf>
    <xf numFmtId="49" fontId="12" fillId="33" borderId="14" xfId="0" applyNumberFormat="1" applyFont="1" applyFill="1" applyBorder="1" applyAlignment="1">
      <alignment horizontal="right"/>
    </xf>
    <xf numFmtId="49" fontId="0" fillId="34" borderId="11" xfId="0" applyNumberFormat="1" applyFont="1" applyFill="1" applyBorder="1" applyAlignment="1">
      <alignment horizontal="right"/>
    </xf>
    <xf numFmtId="49" fontId="10" fillId="0" borderId="11" xfId="57" applyNumberFormat="1" applyFont="1" applyFill="1" applyBorder="1" applyAlignment="1">
      <alignment horizontal="right"/>
    </xf>
    <xf numFmtId="49" fontId="0" fillId="0" borderId="11" xfId="0" applyNumberFormat="1" applyFont="1" applyFill="1" applyBorder="1" applyAlignment="1">
      <alignment horizontal="right"/>
    </xf>
    <xf numFmtId="49" fontId="13" fillId="34" borderId="11" xfId="0" applyNumberFormat="1" applyFont="1" applyFill="1" applyBorder="1" applyAlignment="1">
      <alignment horizontal="right"/>
    </xf>
    <xf numFmtId="49" fontId="13" fillId="34" borderId="10" xfId="0" applyNumberFormat="1" applyFont="1" applyFill="1" applyBorder="1" applyAlignment="1">
      <alignment horizontal="right"/>
    </xf>
    <xf numFmtId="49" fontId="24" fillId="34" borderId="11" xfId="0" applyNumberFormat="1" applyFont="1" applyFill="1" applyBorder="1" applyAlignment="1">
      <alignment horizontal="right"/>
    </xf>
    <xf numFmtId="49" fontId="12" fillId="34" borderId="11" xfId="0" applyNumberFormat="1" applyFont="1" applyFill="1" applyBorder="1" applyAlignment="1">
      <alignment horizontal="right"/>
    </xf>
    <xf numFmtId="49" fontId="12" fillId="34" borderId="10" xfId="0" applyNumberFormat="1" applyFont="1" applyFill="1" applyBorder="1" applyAlignment="1">
      <alignment horizontal="right"/>
    </xf>
    <xf numFmtId="49" fontId="12" fillId="34" borderId="14" xfId="0" applyNumberFormat="1" applyFont="1" applyFill="1" applyBorder="1" applyAlignment="1">
      <alignment horizontal="right"/>
    </xf>
    <xf numFmtId="49" fontId="3" fillId="33" borderId="10" xfId="0" applyNumberFormat="1" applyFont="1" applyFill="1" applyBorder="1" applyAlignment="1">
      <alignment horizontal="right"/>
    </xf>
    <xf numFmtId="49" fontId="3" fillId="34" borderId="14" xfId="0" applyNumberFormat="1" applyFont="1" applyFill="1" applyBorder="1" applyAlignment="1">
      <alignment horizontal="right"/>
    </xf>
    <xf numFmtId="183" fontId="7" fillId="34" borderId="10" xfId="0" applyNumberFormat="1" applyFont="1" applyFill="1" applyBorder="1" applyAlignment="1">
      <alignment horizontal="right"/>
    </xf>
    <xf numFmtId="4" fontId="7" fillId="34" borderId="10" xfId="0" applyNumberFormat="1" applyFont="1" applyFill="1" applyBorder="1" applyAlignment="1">
      <alignment horizontal="right"/>
    </xf>
    <xf numFmtId="4" fontId="7" fillId="0" borderId="10" xfId="0" applyNumberFormat="1" applyFont="1" applyBorder="1" applyAlignment="1">
      <alignment horizontal="right"/>
    </xf>
    <xf numFmtId="183" fontId="7" fillId="0" borderId="10" xfId="0" applyNumberFormat="1" applyFont="1" applyBorder="1" applyAlignment="1">
      <alignment horizontal="right"/>
    </xf>
    <xf numFmtId="4" fontId="9" fillId="34" borderId="10" xfId="0" applyNumberFormat="1" applyFont="1" applyFill="1" applyBorder="1" applyAlignment="1">
      <alignment horizontal="right"/>
    </xf>
    <xf numFmtId="183" fontId="7" fillId="0" borderId="10" xfId="0" applyNumberFormat="1" applyFont="1" applyFill="1" applyBorder="1" applyAlignment="1">
      <alignment horizontal="right"/>
    </xf>
    <xf numFmtId="183" fontId="9" fillId="0" borderId="10" xfId="0" applyNumberFormat="1" applyFont="1" applyBorder="1" applyAlignment="1">
      <alignment horizontal="right"/>
    </xf>
    <xf numFmtId="183" fontId="7" fillId="34" borderId="11" xfId="0" applyNumberFormat="1" applyFont="1" applyFill="1" applyBorder="1" applyAlignment="1">
      <alignment horizontal="right"/>
    </xf>
    <xf numFmtId="183" fontId="26" fillId="0" borderId="10" xfId="0" applyNumberFormat="1" applyFont="1" applyFill="1" applyBorder="1" applyAlignment="1">
      <alignment horizontal="right"/>
    </xf>
    <xf numFmtId="4" fontId="33" fillId="34" borderId="10" xfId="0" applyNumberFormat="1" applyFont="1" applyFill="1" applyBorder="1" applyAlignment="1">
      <alignment horizontal="right"/>
    </xf>
    <xf numFmtId="0" fontId="69" fillId="0" borderId="10" xfId="0" applyFont="1" applyBorder="1" applyAlignment="1">
      <alignment vertical="top" wrapText="1"/>
    </xf>
    <xf numFmtId="0" fontId="69" fillId="0" borderId="10" xfId="0" applyFont="1" applyBorder="1" applyAlignment="1">
      <alignment wrapText="1"/>
    </xf>
    <xf numFmtId="49" fontId="0" fillId="33" borderId="10" xfId="0" applyNumberFormat="1" applyFill="1" applyBorder="1" applyAlignment="1">
      <alignment horizontal="right"/>
    </xf>
    <xf numFmtId="0" fontId="70" fillId="0" borderId="0" xfId="0" applyFont="1" applyAlignment="1">
      <alignment horizontal="left" vertical="justify"/>
    </xf>
    <xf numFmtId="0" fontId="70" fillId="0" borderId="10" xfId="0" applyFont="1" applyBorder="1" applyAlignment="1">
      <alignment horizontal="left" vertical="justify"/>
    </xf>
    <xf numFmtId="0" fontId="0" fillId="33" borderId="10" xfId="0" applyFont="1" applyFill="1" applyBorder="1" applyAlignment="1">
      <alignment horizontal="right"/>
    </xf>
    <xf numFmtId="49" fontId="0" fillId="0" borderId="10" xfId="0" applyNumberFormat="1" applyFill="1" applyBorder="1" applyAlignment="1">
      <alignment horizontal="right"/>
    </xf>
    <xf numFmtId="49" fontId="0" fillId="0" borderId="10" xfId="0" applyNumberFormat="1" applyBorder="1" applyAlignment="1">
      <alignment horizontal="right"/>
    </xf>
    <xf numFmtId="49" fontId="0" fillId="0" borderId="11" xfId="0" applyNumberFormat="1" applyBorder="1" applyAlignment="1">
      <alignment horizontal="right"/>
    </xf>
    <xf numFmtId="0" fontId="70" fillId="0" borderId="10" xfId="0" applyFont="1" applyBorder="1" applyAlignment="1">
      <alignment horizontal="justify" wrapText="1"/>
    </xf>
    <xf numFmtId="49" fontId="0" fillId="34" borderId="10" xfId="0" applyNumberFormat="1" applyFill="1" applyBorder="1" applyAlignment="1">
      <alignment horizontal="right"/>
    </xf>
    <xf numFmtId="49" fontId="11" fillId="34" borderId="10" xfId="57" applyNumberFormat="1" applyFont="1" applyFill="1" applyBorder="1" applyAlignment="1">
      <alignment horizontal="center"/>
    </xf>
    <xf numFmtId="0" fontId="70" fillId="34" borderId="10" xfId="0" applyFont="1" applyFill="1" applyBorder="1" applyAlignment="1">
      <alignment/>
    </xf>
    <xf numFmtId="0" fontId="11" fillId="35" borderId="10" xfId="0" applyFont="1" applyFill="1" applyBorder="1" applyAlignment="1">
      <alignment wrapText="1"/>
    </xf>
    <xf numFmtId="0" fontId="11" fillId="35" borderId="10" xfId="0" applyFont="1" applyFill="1" applyBorder="1" applyAlignment="1">
      <alignment horizontal="left" vertical="justify"/>
    </xf>
    <xf numFmtId="49" fontId="0" fillId="34" borderId="10" xfId="0" applyNumberFormat="1" applyFont="1" applyFill="1" applyBorder="1" applyAlignment="1">
      <alignment horizontal="center"/>
    </xf>
    <xf numFmtId="49" fontId="0" fillId="34" borderId="14" xfId="0" applyNumberFormat="1" applyFont="1" applyFill="1" applyBorder="1" applyAlignment="1">
      <alignment horizontal="right"/>
    </xf>
    <xf numFmtId="49" fontId="0" fillId="34" borderId="14" xfId="0" applyNumberFormat="1" applyFill="1" applyBorder="1" applyAlignment="1">
      <alignment horizontal="right"/>
    </xf>
    <xf numFmtId="0" fontId="0" fillId="34" borderId="10" xfId="0" applyFont="1" applyFill="1" applyBorder="1" applyAlignment="1">
      <alignment horizontal="right"/>
    </xf>
    <xf numFmtId="49" fontId="11" fillId="34" borderId="10" xfId="0" applyNumberFormat="1" applyFont="1" applyFill="1" applyBorder="1" applyAlignment="1">
      <alignment horizontal="right"/>
    </xf>
    <xf numFmtId="0" fontId="11" fillId="34" borderId="10" xfId="0" applyFont="1" applyFill="1" applyBorder="1" applyAlignment="1">
      <alignment horizontal="center"/>
    </xf>
    <xf numFmtId="49" fontId="13" fillId="33" borderId="14" xfId="0" applyNumberFormat="1" applyFont="1" applyFill="1" applyBorder="1" applyAlignment="1">
      <alignment horizontal="right"/>
    </xf>
    <xf numFmtId="0" fontId="11" fillId="0" borderId="0" xfId="0" applyFont="1" applyAlignment="1">
      <alignment horizontal="left" vertical="justify"/>
    </xf>
    <xf numFmtId="0" fontId="11" fillId="0" borderId="0" xfId="0" applyFont="1" applyBorder="1" applyAlignment="1">
      <alignment horizontal="left" vertical="justify"/>
    </xf>
    <xf numFmtId="49" fontId="0" fillId="33" borderId="0" xfId="0" applyNumberFormat="1" applyFont="1" applyFill="1" applyBorder="1" applyAlignment="1">
      <alignment horizontal="right"/>
    </xf>
    <xf numFmtId="183" fontId="7" fillId="34" borderId="0" xfId="0" applyNumberFormat="1" applyFont="1" applyFill="1" applyBorder="1" applyAlignment="1">
      <alignment horizontal="right"/>
    </xf>
    <xf numFmtId="49" fontId="0" fillId="33" borderId="0" xfId="0" applyNumberFormat="1" applyFill="1" applyBorder="1" applyAlignment="1">
      <alignment horizontal="right"/>
    </xf>
    <xf numFmtId="49" fontId="10" fillId="33" borderId="0" xfId="0" applyNumberFormat="1" applyFont="1" applyFill="1" applyBorder="1" applyAlignment="1">
      <alignment horizontal="right"/>
    </xf>
    <xf numFmtId="166" fontId="0" fillId="33" borderId="0" xfId="0" applyNumberFormat="1" applyFont="1" applyFill="1" applyBorder="1" applyAlignment="1">
      <alignment horizontal="right"/>
    </xf>
    <xf numFmtId="0" fontId="11" fillId="0" borderId="0" xfId="0" applyFont="1" applyBorder="1" applyAlignment="1">
      <alignment horizontal="justify" wrapText="1"/>
    </xf>
    <xf numFmtId="49" fontId="0" fillId="0" borderId="0" xfId="0" applyNumberFormat="1" applyFont="1" applyFill="1" applyBorder="1" applyAlignment="1">
      <alignment horizontal="right"/>
    </xf>
    <xf numFmtId="166" fontId="11" fillId="0" borderId="0" xfId="0" applyNumberFormat="1" applyFont="1" applyFill="1" applyBorder="1" applyAlignment="1">
      <alignment horizontal="right"/>
    </xf>
    <xf numFmtId="183" fontId="26" fillId="0" borderId="0" xfId="0" applyNumberFormat="1" applyFont="1" applyFill="1" applyBorder="1" applyAlignment="1">
      <alignment horizontal="right"/>
    </xf>
    <xf numFmtId="0" fontId="11" fillId="34" borderId="0" xfId="0" applyFont="1" applyFill="1" applyBorder="1" applyAlignment="1">
      <alignment horizontal="left" vertical="justify"/>
    </xf>
    <xf numFmtId="49" fontId="0" fillId="34" borderId="0" xfId="0" applyNumberFormat="1" applyFont="1" applyFill="1" applyBorder="1" applyAlignment="1">
      <alignment horizontal="right"/>
    </xf>
    <xf numFmtId="166" fontId="4" fillId="34" borderId="0" xfId="0" applyNumberFormat="1" applyFont="1" applyFill="1" applyBorder="1" applyAlignment="1">
      <alignment horizontal="right"/>
    </xf>
    <xf numFmtId="49" fontId="0" fillId="0" borderId="0" xfId="0" applyNumberFormat="1" applyFont="1" applyBorder="1" applyAlignment="1">
      <alignment horizontal="right"/>
    </xf>
    <xf numFmtId="166" fontId="1" fillId="0" borderId="0" xfId="0" applyNumberFormat="1" applyFont="1" applyFill="1" applyBorder="1" applyAlignment="1">
      <alignment horizontal="right"/>
    </xf>
    <xf numFmtId="166" fontId="1" fillId="33" borderId="0" xfId="0" applyNumberFormat="1" applyFont="1" applyFill="1" applyBorder="1" applyAlignment="1">
      <alignment horizontal="right"/>
    </xf>
    <xf numFmtId="166" fontId="0" fillId="0" borderId="0" xfId="0" applyNumberFormat="1" applyFont="1" applyBorder="1" applyAlignment="1">
      <alignment horizontal="right"/>
    </xf>
    <xf numFmtId="49" fontId="0" fillId="33" borderId="0" xfId="0" applyNumberFormat="1" applyFont="1" applyFill="1" applyBorder="1" applyAlignment="1">
      <alignment horizontal="right"/>
    </xf>
    <xf numFmtId="0" fontId="11" fillId="0" borderId="0" xfId="0" applyFont="1" applyBorder="1" applyAlignment="1">
      <alignment wrapText="1"/>
    </xf>
    <xf numFmtId="49" fontId="10" fillId="0" borderId="0" xfId="0" applyNumberFormat="1" applyFont="1" applyFill="1" applyBorder="1" applyAlignment="1">
      <alignment horizontal="right"/>
    </xf>
    <xf numFmtId="49" fontId="11" fillId="0" borderId="0" xfId="0" applyNumberFormat="1" applyFont="1" applyFill="1" applyBorder="1" applyAlignment="1">
      <alignment horizontal="right"/>
    </xf>
    <xf numFmtId="0" fontId="11" fillId="0" borderId="0" xfId="0" applyNumberFormat="1" applyFont="1" applyBorder="1" applyAlignment="1">
      <alignment horizontal="left" vertical="justify"/>
    </xf>
    <xf numFmtId="0" fontId="11" fillId="33" borderId="0" xfId="0" applyFont="1" applyFill="1" applyBorder="1" applyAlignment="1">
      <alignment horizontal="left"/>
    </xf>
    <xf numFmtId="2" fontId="1" fillId="33" borderId="0" xfId="0" applyNumberFormat="1" applyFont="1" applyFill="1" applyBorder="1" applyAlignment="1">
      <alignment horizontal="right"/>
    </xf>
    <xf numFmtId="0" fontId="11" fillId="33" borderId="0" xfId="0" applyFont="1" applyFill="1" applyBorder="1" applyAlignment="1">
      <alignment horizontal="left" wrapText="1"/>
    </xf>
    <xf numFmtId="49" fontId="11" fillId="33" borderId="0" xfId="0" applyNumberFormat="1" applyFont="1" applyFill="1" applyBorder="1" applyAlignment="1">
      <alignment horizontal="right"/>
    </xf>
    <xf numFmtId="166" fontId="11" fillId="33" borderId="0" xfId="0" applyNumberFormat="1" applyFont="1" applyFill="1" applyBorder="1" applyAlignment="1">
      <alignment horizontal="right"/>
    </xf>
    <xf numFmtId="49" fontId="15" fillId="0" borderId="0" xfId="0" applyNumberFormat="1" applyFont="1" applyFill="1" applyBorder="1" applyAlignment="1">
      <alignment horizontal="right"/>
    </xf>
    <xf numFmtId="49" fontId="0" fillId="0" borderId="0" xfId="0" applyNumberFormat="1" applyFont="1" applyBorder="1" applyAlignment="1">
      <alignment horizontal="right"/>
    </xf>
    <xf numFmtId="166" fontId="1" fillId="0" borderId="0" xfId="0" applyNumberFormat="1" applyFont="1" applyBorder="1" applyAlignment="1">
      <alignment horizontal="right"/>
    </xf>
    <xf numFmtId="166" fontId="0" fillId="0" borderId="0" xfId="0" applyNumberFormat="1" applyBorder="1" applyAlignment="1">
      <alignment horizontal="right"/>
    </xf>
    <xf numFmtId="49" fontId="0" fillId="0" borderId="0" xfId="0" applyNumberFormat="1" applyBorder="1" applyAlignment="1">
      <alignment horizontal="right"/>
    </xf>
    <xf numFmtId="0" fontId="70" fillId="0" borderId="0" xfId="0" applyFont="1" applyBorder="1" applyAlignment="1">
      <alignment horizontal="left" vertical="justify"/>
    </xf>
    <xf numFmtId="49" fontId="11" fillId="0" borderId="0" xfId="0" applyNumberFormat="1" applyFont="1" applyFill="1" applyBorder="1" applyAlignment="1">
      <alignment horizontal="right"/>
    </xf>
    <xf numFmtId="49" fontId="11" fillId="33" borderId="0" xfId="0" applyNumberFormat="1" applyFont="1" applyFill="1" applyBorder="1" applyAlignment="1">
      <alignment horizontal="right"/>
    </xf>
    <xf numFmtId="171" fontId="11" fillId="33" borderId="0" xfId="0" applyNumberFormat="1" applyFont="1" applyFill="1" applyBorder="1" applyAlignment="1">
      <alignment horizontal="right"/>
    </xf>
    <xf numFmtId="49" fontId="13" fillId="34" borderId="0" xfId="0" applyNumberFormat="1" applyFont="1" applyFill="1" applyBorder="1" applyAlignment="1">
      <alignment horizontal="right"/>
    </xf>
    <xf numFmtId="166" fontId="11" fillId="33" borderId="0" xfId="0" applyNumberFormat="1" applyFont="1" applyFill="1" applyBorder="1" applyAlignment="1">
      <alignment horizontal="right"/>
    </xf>
    <xf numFmtId="0" fontId="11" fillId="33" borderId="0" xfId="0" applyFont="1" applyFill="1" applyBorder="1" applyAlignment="1">
      <alignment wrapText="1"/>
    </xf>
    <xf numFmtId="166" fontId="16" fillId="0" borderId="0" xfId="0" applyNumberFormat="1" applyFont="1" applyFill="1" applyBorder="1" applyAlignment="1">
      <alignment horizontal="right"/>
    </xf>
    <xf numFmtId="49" fontId="0" fillId="0" borderId="0" xfId="0" applyNumberFormat="1" applyFill="1" applyBorder="1" applyAlignment="1">
      <alignment horizontal="right"/>
    </xf>
    <xf numFmtId="2" fontId="1" fillId="0" borderId="0" xfId="0" applyNumberFormat="1" applyFont="1" applyFill="1" applyBorder="1" applyAlignment="1">
      <alignment horizontal="right"/>
    </xf>
    <xf numFmtId="0" fontId="11" fillId="33" borderId="0" xfId="0" applyFont="1" applyFill="1" applyBorder="1" applyAlignment="1">
      <alignment horizontal="left" vertical="justify" wrapText="1"/>
    </xf>
    <xf numFmtId="49" fontId="12" fillId="33" borderId="0" xfId="0" applyNumberFormat="1" applyFont="1" applyFill="1" applyBorder="1" applyAlignment="1">
      <alignment horizontal="right"/>
    </xf>
    <xf numFmtId="166" fontId="10" fillId="33" borderId="0" xfId="0" applyNumberFormat="1" applyFont="1" applyFill="1" applyBorder="1" applyAlignment="1">
      <alignment horizontal="right"/>
    </xf>
    <xf numFmtId="0" fontId="11" fillId="34" borderId="0" xfId="0" applyFont="1" applyFill="1" applyBorder="1" applyAlignment="1">
      <alignment horizontal="left"/>
    </xf>
    <xf numFmtId="166" fontId="8" fillId="34" borderId="0" xfId="0" applyNumberFormat="1" applyFont="1" applyFill="1" applyBorder="1" applyAlignment="1">
      <alignment horizontal="right"/>
    </xf>
    <xf numFmtId="0" fontId="11" fillId="34" borderId="0" xfId="0" applyFont="1" applyFill="1" applyBorder="1" applyAlignment="1">
      <alignment wrapText="1"/>
    </xf>
    <xf numFmtId="49" fontId="13" fillId="0" borderId="0" xfId="0" applyNumberFormat="1" applyFont="1" applyBorder="1" applyAlignment="1">
      <alignment horizontal="right"/>
    </xf>
    <xf numFmtId="166" fontId="8" fillId="0" borderId="0" xfId="0" applyNumberFormat="1" applyFont="1" applyFill="1" applyBorder="1" applyAlignment="1">
      <alignment horizontal="right"/>
    </xf>
    <xf numFmtId="2" fontId="12" fillId="0" borderId="15" xfId="0" applyNumberFormat="1" applyFont="1" applyBorder="1" applyAlignment="1">
      <alignment horizontal="right"/>
    </xf>
    <xf numFmtId="4" fontId="9" fillId="34" borderId="15" xfId="0" applyNumberFormat="1" applyFont="1" applyFill="1" applyBorder="1" applyAlignment="1">
      <alignment horizontal="right"/>
    </xf>
    <xf numFmtId="49" fontId="13" fillId="34" borderId="14" xfId="0" applyNumberFormat="1" applyFont="1" applyFill="1" applyBorder="1" applyAlignment="1">
      <alignment horizontal="right"/>
    </xf>
    <xf numFmtId="49" fontId="0" fillId="0" borderId="16" xfId="0" applyNumberFormat="1" applyBorder="1" applyAlignment="1">
      <alignment horizontal="center"/>
    </xf>
    <xf numFmtId="49" fontId="0" fillId="0" borderId="17" xfId="0" applyNumberFormat="1" applyBorder="1" applyAlignment="1">
      <alignment horizontal="center"/>
    </xf>
    <xf numFmtId="49" fontId="0" fillId="0" borderId="14" xfId="0" applyNumberFormat="1" applyBorder="1" applyAlignment="1">
      <alignment horizontal="center"/>
    </xf>
    <xf numFmtId="49" fontId="0" fillId="0" borderId="18" xfId="0" applyNumberFormat="1" applyBorder="1" applyAlignment="1">
      <alignment horizontal="center"/>
    </xf>
    <xf numFmtId="49" fontId="0" fillId="0" borderId="19" xfId="0" applyNumberFormat="1" applyBorder="1" applyAlignment="1">
      <alignment horizontal="center"/>
    </xf>
    <xf numFmtId="49" fontId="0" fillId="0" borderId="11" xfId="0" applyNumberFormat="1" applyBorder="1" applyAlignment="1">
      <alignment horizontal="center"/>
    </xf>
    <xf numFmtId="49" fontId="25" fillId="0" borderId="10" xfId="0" applyNumberFormat="1" applyFont="1" applyBorder="1" applyAlignment="1">
      <alignment horizontal="center"/>
    </xf>
    <xf numFmtId="49" fontId="0" fillId="0" borderId="10" xfId="0" applyNumberFormat="1" applyFont="1" applyBorder="1" applyAlignment="1">
      <alignment horizontal="center"/>
    </xf>
    <xf numFmtId="0" fontId="31" fillId="0" borderId="0" xfId="0" applyFont="1" applyAlignment="1">
      <alignment horizontal="center" vertical="justify"/>
    </xf>
    <xf numFmtId="0" fontId="7" fillId="0" borderId="0" xfId="0" applyFont="1" applyBorder="1" applyAlignment="1">
      <alignment horizontal="right"/>
    </xf>
    <xf numFmtId="49" fontId="0" fillId="0" borderId="18" xfId="0" applyNumberFormat="1" applyBorder="1" applyAlignment="1">
      <alignment horizontal="center" vertical="justify"/>
    </xf>
    <xf numFmtId="49" fontId="0" fillId="0" borderId="19" xfId="0" applyNumberFormat="1" applyBorder="1" applyAlignment="1">
      <alignment horizontal="center" vertical="justify"/>
    </xf>
    <xf numFmtId="49" fontId="0" fillId="0" borderId="11" xfId="0" applyNumberFormat="1" applyBorder="1" applyAlignment="1">
      <alignment horizontal="center" vertical="justify"/>
    </xf>
    <xf numFmtId="49" fontId="0" fillId="0" borderId="10" xfId="0" applyNumberFormat="1" applyBorder="1" applyAlignment="1">
      <alignment horizontal="center" vertical="justify"/>
    </xf>
    <xf numFmtId="49" fontId="0" fillId="0" borderId="10" xfId="0" applyNumberFormat="1" applyBorder="1" applyAlignment="1">
      <alignment horizontal="center"/>
    </xf>
    <xf numFmtId="0" fontId="7" fillId="34" borderId="0" xfId="0" applyFont="1" applyFill="1" applyAlignment="1">
      <alignment horizontal="right"/>
    </xf>
    <xf numFmtId="0" fontId="0" fillId="34" borderId="0" xfId="0" applyFill="1" applyAlignment="1">
      <alignment horizontal="right"/>
    </xf>
    <xf numFmtId="49" fontId="7" fillId="34" borderId="0" xfId="0" applyNumberFormat="1" applyFont="1" applyFill="1" applyAlignment="1">
      <alignment horizontal="right"/>
    </xf>
    <xf numFmtId="49" fontId="1" fillId="0" borderId="15" xfId="0" applyNumberFormat="1" applyFont="1" applyBorder="1" applyAlignment="1">
      <alignment horizontal="center" vertical="justify"/>
    </xf>
    <xf numFmtId="49" fontId="1" fillId="0" borderId="13" xfId="0" applyNumberFormat="1" applyFont="1" applyBorder="1" applyAlignment="1">
      <alignment horizontal="center" vertical="justify"/>
    </xf>
    <xf numFmtId="0" fontId="0" fillId="0" borderId="0" xfId="0" applyAlignment="1">
      <alignment horizontal="center"/>
    </xf>
    <xf numFmtId="49" fontId="0" fillId="0" borderId="15" xfId="0" applyNumberFormat="1" applyBorder="1" applyAlignment="1">
      <alignment horizontal="center" vertical="center"/>
    </xf>
    <xf numFmtId="49" fontId="0" fillId="0" borderId="13" xfId="0" applyNumberFormat="1" applyBorder="1" applyAlignment="1">
      <alignment horizontal="center" vertical="center"/>
    </xf>
    <xf numFmtId="49" fontId="0" fillId="0" borderId="0" xfId="0" applyNumberFormat="1" applyAlignment="1">
      <alignment horizontal="left" vertical="justify"/>
    </xf>
    <xf numFmtId="0" fontId="7" fillId="34" borderId="0" xfId="0" applyFont="1" applyFill="1" applyAlignment="1">
      <alignment horizontal="center" vertical="justify"/>
    </xf>
    <xf numFmtId="0" fontId="6" fillId="34" borderId="0" xfId="0" applyFont="1" applyFill="1" applyAlignment="1">
      <alignment horizontal="center" vertical="justify"/>
    </xf>
    <xf numFmtId="0" fontId="6" fillId="34" borderId="17" xfId="0" applyFont="1" applyFill="1" applyBorder="1" applyAlignment="1">
      <alignment horizontal="center" vertical="justify"/>
    </xf>
    <xf numFmtId="0" fontId="1" fillId="0" borderId="15" xfId="0" applyFont="1" applyBorder="1" applyAlignment="1">
      <alignment horizontal="center" vertical="center"/>
    </xf>
    <xf numFmtId="0" fontId="1" fillId="0" borderId="20" xfId="0" applyFont="1" applyBorder="1" applyAlignment="1">
      <alignment horizontal="center" vertical="center"/>
    </xf>
    <xf numFmtId="0" fontId="1" fillId="0" borderId="13" xfId="0" applyFont="1" applyBorder="1" applyAlignment="1">
      <alignment horizontal="center" vertical="center"/>
    </xf>
    <xf numFmtId="49" fontId="0" fillId="0" borderId="20" xfId="0" applyNumberFormat="1" applyBorder="1" applyAlignment="1">
      <alignment horizontal="center" vertical="center"/>
    </xf>
    <xf numFmtId="49" fontId="1" fillId="0" borderId="20" xfId="0" applyNumberFormat="1" applyFont="1" applyBorder="1" applyAlignment="1">
      <alignment horizontal="center" vertical="justify"/>
    </xf>
    <xf numFmtId="0" fontId="6" fillId="0" borderId="0" xfId="0" applyFont="1" applyAlignment="1">
      <alignment horizontal="center" vertical="justify"/>
    </xf>
    <xf numFmtId="0" fontId="6" fillId="0" borderId="17" xfId="0" applyFont="1" applyBorder="1" applyAlignment="1">
      <alignment horizontal="center" vertic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91"/>
  <sheetViews>
    <sheetView view="pageBreakPreview" zoomScaleNormal="85" zoomScaleSheetLayoutView="100" zoomScalePageLayoutView="0" workbookViewId="0" topLeftCell="A268">
      <selection activeCell="A94" sqref="A94"/>
    </sheetView>
  </sheetViews>
  <sheetFormatPr defaultColWidth="9.00390625" defaultRowHeight="12.75"/>
  <cols>
    <col min="1" max="1" width="38.375" style="0" customWidth="1"/>
    <col min="2" max="2" width="4.625" style="1" customWidth="1"/>
    <col min="3" max="3" width="4.75390625" style="1" customWidth="1"/>
    <col min="4" max="4" width="4.875" style="1" customWidth="1"/>
    <col min="5" max="5" width="8.875" style="1" customWidth="1"/>
    <col min="6" max="6" width="9.75390625" style="1" customWidth="1"/>
    <col min="7" max="8" width="12.875" style="1" hidden="1" customWidth="1"/>
    <col min="9" max="9" width="16.125" style="144" customWidth="1"/>
    <col min="10" max="11" width="9.125" style="0" hidden="1" customWidth="1"/>
    <col min="12" max="12" width="10.125" style="0" bestFit="1" customWidth="1"/>
  </cols>
  <sheetData>
    <row r="1" spans="1:9" ht="21" customHeight="1">
      <c r="A1" s="160"/>
      <c r="B1" s="161"/>
      <c r="C1" s="292" t="s">
        <v>165</v>
      </c>
      <c r="D1" s="292"/>
      <c r="E1" s="292"/>
      <c r="F1" s="292"/>
      <c r="G1" s="292"/>
      <c r="H1" s="292"/>
      <c r="I1" s="292"/>
    </row>
    <row r="2" spans="1:9" ht="17.25" customHeight="1">
      <c r="A2" s="292" t="s">
        <v>150</v>
      </c>
      <c r="B2" s="293"/>
      <c r="C2" s="293"/>
      <c r="D2" s="293"/>
      <c r="E2" s="293"/>
      <c r="F2" s="293"/>
      <c r="G2" s="293"/>
      <c r="H2" s="293"/>
      <c r="I2" s="293"/>
    </row>
    <row r="3" spans="1:9" ht="12.75" customHeight="1">
      <c r="A3" s="294" t="s">
        <v>149</v>
      </c>
      <c r="B3" s="293"/>
      <c r="C3" s="293"/>
      <c r="D3" s="293"/>
      <c r="E3" s="293"/>
      <c r="F3" s="293"/>
      <c r="G3" s="293"/>
      <c r="H3" s="293"/>
      <c r="I3" s="293"/>
    </row>
    <row r="4" spans="1:9" ht="12.75" customHeight="1">
      <c r="A4" s="160"/>
      <c r="B4" s="301" t="s">
        <v>220</v>
      </c>
      <c r="C4" s="301"/>
      <c r="D4" s="301"/>
      <c r="E4" s="301"/>
      <c r="F4" s="301"/>
      <c r="G4" s="301"/>
      <c r="H4" s="301"/>
      <c r="I4" s="301"/>
    </row>
    <row r="5" spans="1:9" ht="20.25" customHeight="1">
      <c r="A5" s="160"/>
      <c r="B5" s="301"/>
      <c r="C5" s="301"/>
      <c r="D5" s="301"/>
      <c r="E5" s="301"/>
      <c r="F5" s="301"/>
      <c r="G5" s="301"/>
      <c r="H5" s="301"/>
      <c r="I5" s="301"/>
    </row>
    <row r="6" spans="1:9" ht="12.75" hidden="1">
      <c r="A6" s="160"/>
      <c r="B6" s="301"/>
      <c r="C6" s="301"/>
      <c r="D6" s="301"/>
      <c r="E6" s="301"/>
      <c r="F6" s="301"/>
      <c r="G6" s="301"/>
      <c r="H6" s="301"/>
      <c r="I6" s="301"/>
    </row>
    <row r="7" spans="1:9" ht="14.25" customHeight="1" hidden="1">
      <c r="A7" s="160"/>
      <c r="B7" s="301"/>
      <c r="C7" s="301"/>
      <c r="D7" s="301"/>
      <c r="E7" s="301"/>
      <c r="F7" s="301"/>
      <c r="G7" s="301"/>
      <c r="H7" s="301"/>
      <c r="I7" s="301"/>
    </row>
    <row r="8" spans="1:9" ht="12.75" hidden="1">
      <c r="A8" s="160"/>
      <c r="B8" s="161"/>
      <c r="C8" s="161"/>
      <c r="D8" s="161"/>
      <c r="E8" s="161"/>
      <c r="F8" s="161"/>
      <c r="G8" s="161"/>
      <c r="H8" s="161"/>
      <c r="I8" s="162"/>
    </row>
    <row r="9" spans="1:9" ht="12.75">
      <c r="A9" s="302" t="s">
        <v>221</v>
      </c>
      <c r="B9" s="302"/>
      <c r="C9" s="302"/>
      <c r="D9" s="302"/>
      <c r="E9" s="302"/>
      <c r="F9" s="302"/>
      <c r="G9" s="302"/>
      <c r="H9" s="302"/>
      <c r="I9" s="302"/>
    </row>
    <row r="10" spans="1:9" ht="12.75">
      <c r="A10" s="302"/>
      <c r="B10" s="302"/>
      <c r="C10" s="302"/>
      <c r="D10" s="302"/>
      <c r="E10" s="302"/>
      <c r="F10" s="302"/>
      <c r="G10" s="302"/>
      <c r="H10" s="302"/>
      <c r="I10" s="302"/>
    </row>
    <row r="11" spans="1:9" ht="19.5" customHeight="1">
      <c r="A11" s="303"/>
      <c r="B11" s="303"/>
      <c r="C11" s="303"/>
      <c r="D11" s="303"/>
      <c r="E11" s="303"/>
      <c r="F11" s="303"/>
      <c r="G11" s="303"/>
      <c r="H11" s="303"/>
      <c r="I11" s="303"/>
    </row>
    <row r="12" spans="1:9" ht="37.5" customHeight="1">
      <c r="A12" s="304" t="s">
        <v>145</v>
      </c>
      <c r="B12" s="298" t="s">
        <v>0</v>
      </c>
      <c r="C12" s="298" t="s">
        <v>1</v>
      </c>
      <c r="D12" s="298" t="s">
        <v>2</v>
      </c>
      <c r="E12" s="298" t="s">
        <v>3</v>
      </c>
      <c r="F12" s="298" t="s">
        <v>4</v>
      </c>
      <c r="G12" s="295" t="s">
        <v>93</v>
      </c>
      <c r="H12" s="295" t="s">
        <v>94</v>
      </c>
      <c r="I12" s="298" t="s">
        <v>164</v>
      </c>
    </row>
    <row r="13" spans="1:9" ht="36" customHeight="1">
      <c r="A13" s="305"/>
      <c r="B13" s="307"/>
      <c r="C13" s="307"/>
      <c r="D13" s="307"/>
      <c r="E13" s="307"/>
      <c r="F13" s="307"/>
      <c r="G13" s="308"/>
      <c r="H13" s="296"/>
      <c r="I13" s="299"/>
    </row>
    <row r="14" spans="1:9" ht="4.5" customHeight="1" hidden="1">
      <c r="A14" s="306"/>
      <c r="B14" s="299"/>
      <c r="C14" s="299"/>
      <c r="D14" s="299"/>
      <c r="E14" s="299"/>
      <c r="F14" s="299"/>
      <c r="G14" s="12"/>
      <c r="H14" s="12"/>
      <c r="I14" s="145"/>
    </row>
    <row r="15" spans="1:9" ht="34.5" customHeight="1">
      <c r="A15" s="93" t="s">
        <v>89</v>
      </c>
      <c r="B15" s="174" t="s">
        <v>46</v>
      </c>
      <c r="C15" s="94" t="s">
        <v>14</v>
      </c>
      <c r="D15" s="94" t="s">
        <v>14</v>
      </c>
      <c r="E15" s="94" t="s">
        <v>27</v>
      </c>
      <c r="F15" s="94" t="s">
        <v>5</v>
      </c>
      <c r="G15" s="89" t="e">
        <f>G16+G60+#REF!+G88+G65+#REF!+#REF!+#REF!</f>
        <v>#REF!</v>
      </c>
      <c r="H15" s="89" t="e">
        <f>H16+H60+H65+#REF!+#REF!+#REF!+H88</f>
        <v>#REF!</v>
      </c>
      <c r="I15" s="191">
        <f>I16+I60+I65+I88+I84+I107+I80</f>
        <v>20896.86</v>
      </c>
    </row>
    <row r="16" spans="1:9" ht="21.75" customHeight="1">
      <c r="A16" s="11" t="s">
        <v>15</v>
      </c>
      <c r="B16" s="38" t="s">
        <v>46</v>
      </c>
      <c r="C16" s="37" t="s">
        <v>6</v>
      </c>
      <c r="D16" s="37" t="s">
        <v>14</v>
      </c>
      <c r="E16" s="37" t="s">
        <v>27</v>
      </c>
      <c r="F16" s="37" t="s">
        <v>5</v>
      </c>
      <c r="G16" s="13" t="e">
        <f>G17+G22+G31+G35</f>
        <v>#REF!</v>
      </c>
      <c r="H16" s="13" t="e">
        <f>H17+H22+H31+H35</f>
        <v>#REF!</v>
      </c>
      <c r="I16" s="191">
        <f>I17+I22+I31+I35</f>
        <v>15471.76</v>
      </c>
    </row>
    <row r="17" spans="1:9" ht="75" customHeight="1">
      <c r="A17" s="147" t="s">
        <v>52</v>
      </c>
      <c r="B17" s="26">
        <v>503</v>
      </c>
      <c r="C17" s="21" t="s">
        <v>6</v>
      </c>
      <c r="D17" s="21" t="s">
        <v>22</v>
      </c>
      <c r="E17" s="21" t="s">
        <v>27</v>
      </c>
      <c r="F17" s="21" t="s">
        <v>5</v>
      </c>
      <c r="G17" s="14">
        <f>G18</f>
        <v>0</v>
      </c>
      <c r="H17" s="14">
        <f>H18</f>
        <v>607</v>
      </c>
      <c r="I17" s="191">
        <f>I18</f>
        <v>650</v>
      </c>
    </row>
    <row r="18" spans="1:9" ht="78.75" customHeight="1">
      <c r="A18" s="147" t="s">
        <v>53</v>
      </c>
      <c r="B18" s="78">
        <v>503</v>
      </c>
      <c r="C18" s="37" t="s">
        <v>6</v>
      </c>
      <c r="D18" s="37" t="s">
        <v>22</v>
      </c>
      <c r="E18" s="37" t="s">
        <v>130</v>
      </c>
      <c r="F18" s="37" t="s">
        <v>5</v>
      </c>
      <c r="G18" s="15"/>
      <c r="H18" s="15">
        <f>H19</f>
        <v>607</v>
      </c>
      <c r="I18" s="191">
        <f>I19</f>
        <v>650</v>
      </c>
    </row>
    <row r="19" spans="1:9" ht="22.5" customHeight="1">
      <c r="A19" s="127" t="s">
        <v>16</v>
      </c>
      <c r="B19" s="78">
        <v>503</v>
      </c>
      <c r="C19" s="37" t="s">
        <v>6</v>
      </c>
      <c r="D19" s="37" t="s">
        <v>22</v>
      </c>
      <c r="E19" s="37" t="s">
        <v>58</v>
      </c>
      <c r="F19" s="37" t="s">
        <v>5</v>
      </c>
      <c r="G19" s="15"/>
      <c r="H19" s="15">
        <f>H21</f>
        <v>607</v>
      </c>
      <c r="I19" s="191">
        <f>I20+I21</f>
        <v>650</v>
      </c>
    </row>
    <row r="20" spans="1:9" ht="43.5" customHeight="1">
      <c r="A20" s="129" t="s">
        <v>168</v>
      </c>
      <c r="B20" s="78">
        <v>503</v>
      </c>
      <c r="C20" s="37" t="s">
        <v>6</v>
      </c>
      <c r="D20" s="37" t="s">
        <v>22</v>
      </c>
      <c r="E20" s="37" t="s">
        <v>58</v>
      </c>
      <c r="F20" s="37" t="s">
        <v>105</v>
      </c>
      <c r="G20" s="15"/>
      <c r="H20" s="15"/>
      <c r="I20" s="191">
        <v>545</v>
      </c>
    </row>
    <row r="21" spans="1:9" ht="47.25" customHeight="1">
      <c r="A21" s="104" t="s">
        <v>170</v>
      </c>
      <c r="B21" s="78">
        <v>503</v>
      </c>
      <c r="C21" s="37" t="s">
        <v>6</v>
      </c>
      <c r="D21" s="37" t="s">
        <v>22</v>
      </c>
      <c r="E21" s="37" t="s">
        <v>58</v>
      </c>
      <c r="F21" s="37" t="s">
        <v>107</v>
      </c>
      <c r="G21" s="16"/>
      <c r="H21" s="16">
        <v>607</v>
      </c>
      <c r="I21" s="191">
        <v>105</v>
      </c>
    </row>
    <row r="22" spans="1:9" ht="93.75" customHeight="1">
      <c r="A22" s="127" t="s">
        <v>54</v>
      </c>
      <c r="B22" s="78">
        <v>503</v>
      </c>
      <c r="C22" s="37" t="s">
        <v>6</v>
      </c>
      <c r="D22" s="37" t="s">
        <v>13</v>
      </c>
      <c r="E22" s="37" t="s">
        <v>27</v>
      </c>
      <c r="F22" s="37" t="s">
        <v>5</v>
      </c>
      <c r="G22" s="17" t="e">
        <f>G23+G29+#REF!+#REF!+#REF!</f>
        <v>#REF!</v>
      </c>
      <c r="H22" s="17" t="e">
        <f>H23+H29+#REF!+#REF!+#REF!</f>
        <v>#REF!</v>
      </c>
      <c r="I22" s="191">
        <f>I23</f>
        <v>10175.1</v>
      </c>
    </row>
    <row r="23" spans="1:9" ht="80.25" customHeight="1">
      <c r="A23" s="127" t="s">
        <v>53</v>
      </c>
      <c r="B23" s="78">
        <v>503</v>
      </c>
      <c r="C23" s="37" t="s">
        <v>6</v>
      </c>
      <c r="D23" s="37" t="s">
        <v>13</v>
      </c>
      <c r="E23" s="37" t="s">
        <v>57</v>
      </c>
      <c r="F23" s="37" t="s">
        <v>5</v>
      </c>
      <c r="G23" s="18"/>
      <c r="H23" s="18" t="e">
        <f>H24</f>
        <v>#REF!</v>
      </c>
      <c r="I23" s="191">
        <f>I24+I29</f>
        <v>10175.1</v>
      </c>
    </row>
    <row r="24" spans="1:9" ht="21.75" customHeight="1">
      <c r="A24" s="127" t="s">
        <v>16</v>
      </c>
      <c r="B24" s="78">
        <v>503</v>
      </c>
      <c r="C24" s="37" t="s">
        <v>6</v>
      </c>
      <c r="D24" s="37" t="s">
        <v>13</v>
      </c>
      <c r="E24" s="37" t="s">
        <v>58</v>
      </c>
      <c r="F24" s="37" t="s">
        <v>5</v>
      </c>
      <c r="G24" s="18"/>
      <c r="H24" s="18" t="e">
        <f>#REF!</f>
        <v>#REF!</v>
      </c>
      <c r="I24" s="191">
        <f>I25+I26+I27+I28</f>
        <v>9525.1</v>
      </c>
    </row>
    <row r="25" spans="1:9" ht="48.75" customHeight="1">
      <c r="A25" s="129" t="s">
        <v>168</v>
      </c>
      <c r="B25" s="78">
        <v>503</v>
      </c>
      <c r="C25" s="37" t="s">
        <v>6</v>
      </c>
      <c r="D25" s="37" t="s">
        <v>13</v>
      </c>
      <c r="E25" s="37" t="s">
        <v>58</v>
      </c>
      <c r="F25" s="37" t="s">
        <v>105</v>
      </c>
      <c r="G25" s="18"/>
      <c r="H25" s="18"/>
      <c r="I25" s="191">
        <v>6500</v>
      </c>
    </row>
    <row r="26" spans="1:9" ht="62.25" customHeight="1">
      <c r="A26" s="104" t="s">
        <v>169</v>
      </c>
      <c r="B26" s="78">
        <v>503</v>
      </c>
      <c r="C26" s="37" t="s">
        <v>6</v>
      </c>
      <c r="D26" s="37" t="s">
        <v>13</v>
      </c>
      <c r="E26" s="37" t="s">
        <v>58</v>
      </c>
      <c r="F26" s="37" t="s">
        <v>106</v>
      </c>
      <c r="G26" s="18"/>
      <c r="H26" s="18"/>
      <c r="I26" s="191">
        <v>1</v>
      </c>
    </row>
    <row r="27" spans="1:9" ht="46.5" customHeight="1">
      <c r="A27" s="104" t="s">
        <v>170</v>
      </c>
      <c r="B27" s="78">
        <v>503</v>
      </c>
      <c r="C27" s="37" t="s">
        <v>6</v>
      </c>
      <c r="D27" s="37" t="s">
        <v>13</v>
      </c>
      <c r="E27" s="37" t="s">
        <v>58</v>
      </c>
      <c r="F27" s="37" t="s">
        <v>107</v>
      </c>
      <c r="G27" s="18"/>
      <c r="H27" s="18"/>
      <c r="I27" s="191">
        <f>1147.7-500+500+2458.2-737-25-1+1.9+154.3</f>
        <v>2999.1</v>
      </c>
    </row>
    <row r="28" spans="1:15" ht="34.5" customHeight="1">
      <c r="A28" s="129" t="s">
        <v>113</v>
      </c>
      <c r="B28" s="78">
        <v>503</v>
      </c>
      <c r="C28" s="37" t="s">
        <v>6</v>
      </c>
      <c r="D28" s="37" t="s">
        <v>13</v>
      </c>
      <c r="E28" s="37" t="s">
        <v>58</v>
      </c>
      <c r="F28" s="37" t="s">
        <v>112</v>
      </c>
      <c r="G28" s="19"/>
      <c r="H28" s="19"/>
      <c r="I28" s="191">
        <v>25</v>
      </c>
      <c r="J28" s="92"/>
      <c r="K28" s="92"/>
      <c r="L28" s="92"/>
      <c r="M28" s="92"/>
      <c r="N28" s="92"/>
      <c r="O28" s="92"/>
    </row>
    <row r="29" spans="1:9" ht="54.75" customHeight="1">
      <c r="A29" s="127" t="s">
        <v>55</v>
      </c>
      <c r="B29" s="78">
        <v>503</v>
      </c>
      <c r="C29" s="37" t="s">
        <v>6</v>
      </c>
      <c r="D29" s="37" t="s">
        <v>13</v>
      </c>
      <c r="E29" s="37" t="s">
        <v>131</v>
      </c>
      <c r="F29" s="37" t="s">
        <v>5</v>
      </c>
      <c r="G29" s="18"/>
      <c r="H29" s="18" t="e">
        <f>#REF!</f>
        <v>#REF!</v>
      </c>
      <c r="I29" s="191">
        <f>I30</f>
        <v>650</v>
      </c>
    </row>
    <row r="30" spans="1:9" ht="46.5" customHeight="1">
      <c r="A30" s="129" t="s">
        <v>168</v>
      </c>
      <c r="B30" s="78">
        <v>503</v>
      </c>
      <c r="C30" s="37" t="s">
        <v>6</v>
      </c>
      <c r="D30" s="37" t="s">
        <v>13</v>
      </c>
      <c r="E30" s="37" t="s">
        <v>131</v>
      </c>
      <c r="F30" s="37" t="s">
        <v>105</v>
      </c>
      <c r="G30" s="18"/>
      <c r="H30" s="18"/>
      <c r="I30" s="191">
        <v>650</v>
      </c>
    </row>
    <row r="31" spans="1:9" ht="21.75" customHeight="1">
      <c r="A31" s="11" t="s">
        <v>26</v>
      </c>
      <c r="B31" s="79" t="s">
        <v>46</v>
      </c>
      <c r="C31" s="21" t="s">
        <v>6</v>
      </c>
      <c r="D31" s="22">
        <v>11</v>
      </c>
      <c r="E31" s="21" t="s">
        <v>27</v>
      </c>
      <c r="F31" s="21" t="s">
        <v>5</v>
      </c>
      <c r="G31" s="20">
        <f>G32</f>
        <v>0</v>
      </c>
      <c r="H31" s="20">
        <f>H32</f>
        <v>100</v>
      </c>
      <c r="I31" s="191">
        <f>I32</f>
        <v>50</v>
      </c>
    </row>
    <row r="32" spans="1:9" ht="22.5" customHeight="1">
      <c r="A32" s="148" t="s">
        <v>26</v>
      </c>
      <c r="B32" s="79" t="s">
        <v>46</v>
      </c>
      <c r="C32" s="21" t="s">
        <v>6</v>
      </c>
      <c r="D32" s="22">
        <v>11</v>
      </c>
      <c r="E32" s="21" t="s">
        <v>29</v>
      </c>
      <c r="F32" s="21" t="s">
        <v>5</v>
      </c>
      <c r="G32" s="23"/>
      <c r="H32" s="23">
        <f>H33</f>
        <v>100</v>
      </c>
      <c r="I32" s="191">
        <f>I33</f>
        <v>50</v>
      </c>
    </row>
    <row r="33" spans="1:9" ht="28.5" customHeight="1">
      <c r="A33" s="127" t="s">
        <v>74</v>
      </c>
      <c r="B33" s="26">
        <v>503</v>
      </c>
      <c r="C33" s="21" t="s">
        <v>6</v>
      </c>
      <c r="D33" s="22">
        <v>11</v>
      </c>
      <c r="E33" s="71" t="s">
        <v>87</v>
      </c>
      <c r="F33" s="21" t="s">
        <v>5</v>
      </c>
      <c r="G33" s="23"/>
      <c r="H33" s="23">
        <f>H34</f>
        <v>100</v>
      </c>
      <c r="I33" s="191">
        <f>I34</f>
        <v>50</v>
      </c>
    </row>
    <row r="34" spans="1:9" ht="23.25" customHeight="1">
      <c r="A34" s="127" t="s">
        <v>118</v>
      </c>
      <c r="B34" s="26">
        <v>503</v>
      </c>
      <c r="C34" s="21" t="s">
        <v>6</v>
      </c>
      <c r="D34" s="21" t="s">
        <v>40</v>
      </c>
      <c r="E34" s="21" t="s">
        <v>87</v>
      </c>
      <c r="F34" s="21" t="s">
        <v>110</v>
      </c>
      <c r="G34" s="25"/>
      <c r="H34" s="25">
        <v>100</v>
      </c>
      <c r="I34" s="191">
        <v>50</v>
      </c>
    </row>
    <row r="35" spans="1:9" ht="30" customHeight="1">
      <c r="A35" s="127" t="s">
        <v>17</v>
      </c>
      <c r="B35" s="26">
        <v>503</v>
      </c>
      <c r="C35" s="21" t="s">
        <v>6</v>
      </c>
      <c r="D35" s="21" t="s">
        <v>97</v>
      </c>
      <c r="E35" s="21" t="s">
        <v>27</v>
      </c>
      <c r="F35" s="21" t="s">
        <v>5</v>
      </c>
      <c r="G35" s="27" t="e">
        <f>#REF!+#REF!+#REF!</f>
        <v>#REF!</v>
      </c>
      <c r="H35" s="27" t="e">
        <f>#REF!+#REF!+#REF!</f>
        <v>#REF!</v>
      </c>
      <c r="I35" s="192">
        <f>I36+I41+I44+I53</f>
        <v>4596.66</v>
      </c>
    </row>
    <row r="36" spans="1:9" ht="33.75" customHeight="1">
      <c r="A36" s="11" t="s">
        <v>92</v>
      </c>
      <c r="B36" s="26">
        <v>503</v>
      </c>
      <c r="C36" s="21" t="s">
        <v>6</v>
      </c>
      <c r="D36" s="21" t="s">
        <v>97</v>
      </c>
      <c r="E36" s="21" t="s">
        <v>104</v>
      </c>
      <c r="F36" s="21" t="s">
        <v>5</v>
      </c>
      <c r="G36" s="4"/>
      <c r="H36" s="28"/>
      <c r="I36" s="191">
        <f>I37</f>
        <v>3500</v>
      </c>
    </row>
    <row r="37" spans="1:9" ht="33" customHeight="1">
      <c r="A37" s="127" t="s">
        <v>18</v>
      </c>
      <c r="B37" s="26">
        <v>503</v>
      </c>
      <c r="C37" s="21" t="s">
        <v>6</v>
      </c>
      <c r="D37" s="21" t="s">
        <v>97</v>
      </c>
      <c r="E37" s="21" t="s">
        <v>132</v>
      </c>
      <c r="F37" s="21" t="s">
        <v>5</v>
      </c>
      <c r="G37" s="29"/>
      <c r="H37" s="29">
        <v>2777</v>
      </c>
      <c r="I37" s="191">
        <f>I38+I39+I40</f>
        <v>3500</v>
      </c>
    </row>
    <row r="38" spans="1:9" ht="46.5" customHeight="1">
      <c r="A38" s="129" t="s">
        <v>171</v>
      </c>
      <c r="B38" s="26">
        <v>503</v>
      </c>
      <c r="C38" s="21" t="s">
        <v>6</v>
      </c>
      <c r="D38" s="21" t="s">
        <v>97</v>
      </c>
      <c r="E38" s="21" t="s">
        <v>132</v>
      </c>
      <c r="F38" s="21" t="s">
        <v>111</v>
      </c>
      <c r="G38" s="68"/>
      <c r="H38" s="68"/>
      <c r="I38" s="191">
        <v>2830</v>
      </c>
    </row>
    <row r="39" spans="1:9" ht="51.75" customHeight="1">
      <c r="A39" s="104" t="s">
        <v>170</v>
      </c>
      <c r="B39" s="26">
        <v>503</v>
      </c>
      <c r="C39" s="21" t="s">
        <v>6</v>
      </c>
      <c r="D39" s="21" t="s">
        <v>97</v>
      </c>
      <c r="E39" s="21" t="s">
        <v>132</v>
      </c>
      <c r="F39" s="21" t="s">
        <v>107</v>
      </c>
      <c r="G39" s="68"/>
      <c r="H39" s="68"/>
      <c r="I39" s="191">
        <v>670</v>
      </c>
    </row>
    <row r="40" spans="1:9" ht="27.75" customHeight="1">
      <c r="A40" s="129" t="s">
        <v>113</v>
      </c>
      <c r="B40" s="26">
        <v>503</v>
      </c>
      <c r="C40" s="21" t="s">
        <v>6</v>
      </c>
      <c r="D40" s="21" t="s">
        <v>97</v>
      </c>
      <c r="E40" s="21" t="s">
        <v>132</v>
      </c>
      <c r="F40" s="21" t="s">
        <v>112</v>
      </c>
      <c r="G40" s="68"/>
      <c r="H40" s="68"/>
      <c r="I40" s="191"/>
    </row>
    <row r="41" spans="1:9" ht="138.75" customHeight="1">
      <c r="A41" s="204" t="s">
        <v>227</v>
      </c>
      <c r="B41" s="206">
        <v>503</v>
      </c>
      <c r="C41" s="21" t="s">
        <v>6</v>
      </c>
      <c r="D41" s="21" t="s">
        <v>97</v>
      </c>
      <c r="E41" s="21" t="s">
        <v>166</v>
      </c>
      <c r="F41" s="21" t="s">
        <v>5</v>
      </c>
      <c r="G41" s="68"/>
      <c r="H41" s="68"/>
      <c r="I41" s="191">
        <f>I42+I43</f>
        <v>382.8</v>
      </c>
    </row>
    <row r="42" spans="1:9" ht="47.25" customHeight="1">
      <c r="A42" s="129" t="s">
        <v>171</v>
      </c>
      <c r="B42" s="26">
        <v>503</v>
      </c>
      <c r="C42" s="21" t="s">
        <v>6</v>
      </c>
      <c r="D42" s="21" t="s">
        <v>97</v>
      </c>
      <c r="E42" s="21" t="s">
        <v>167</v>
      </c>
      <c r="F42" s="21" t="s">
        <v>111</v>
      </c>
      <c r="G42" s="68"/>
      <c r="H42" s="68"/>
      <c r="I42" s="191">
        <v>328.6</v>
      </c>
    </row>
    <row r="43" spans="1:9" ht="47.25" customHeight="1">
      <c r="A43" s="104" t="s">
        <v>170</v>
      </c>
      <c r="B43" s="26">
        <v>503</v>
      </c>
      <c r="C43" s="21" t="s">
        <v>6</v>
      </c>
      <c r="D43" s="21" t="s">
        <v>97</v>
      </c>
      <c r="E43" s="21" t="s">
        <v>167</v>
      </c>
      <c r="F43" s="21" t="s">
        <v>107</v>
      </c>
      <c r="G43" s="68"/>
      <c r="H43" s="68"/>
      <c r="I43" s="191">
        <v>54.2</v>
      </c>
    </row>
    <row r="44" spans="1:9" ht="126" customHeight="1">
      <c r="A44" s="129" t="s">
        <v>120</v>
      </c>
      <c r="B44" s="26">
        <v>503</v>
      </c>
      <c r="C44" s="21" t="s">
        <v>6</v>
      </c>
      <c r="D44" s="21" t="s">
        <v>97</v>
      </c>
      <c r="E44" s="203" t="s">
        <v>273</v>
      </c>
      <c r="F44" s="21" t="s">
        <v>5</v>
      </c>
      <c r="G44" s="75"/>
      <c r="H44" s="68"/>
      <c r="I44" s="191">
        <f>I45+I48</f>
        <v>513.86</v>
      </c>
    </row>
    <row r="45" spans="1:9" ht="110.25" customHeight="1">
      <c r="A45" s="93" t="s">
        <v>184</v>
      </c>
      <c r="B45" s="70">
        <v>503</v>
      </c>
      <c r="C45" s="37" t="s">
        <v>6</v>
      </c>
      <c r="D45" s="37" t="s">
        <v>97</v>
      </c>
      <c r="E45" s="94" t="s">
        <v>228</v>
      </c>
      <c r="F45" s="37" t="s">
        <v>5</v>
      </c>
      <c r="G45" s="75"/>
      <c r="H45" s="68"/>
      <c r="I45" s="191">
        <f>I46+I47</f>
        <v>508.1</v>
      </c>
    </row>
    <row r="46" spans="1:9" ht="42" customHeight="1">
      <c r="A46" s="129" t="s">
        <v>168</v>
      </c>
      <c r="B46" s="70">
        <v>503</v>
      </c>
      <c r="C46" s="37" t="s">
        <v>6</v>
      </c>
      <c r="D46" s="37" t="s">
        <v>97</v>
      </c>
      <c r="E46" s="94" t="s">
        <v>228</v>
      </c>
      <c r="F46" s="37" t="s">
        <v>105</v>
      </c>
      <c r="G46" s="75"/>
      <c r="H46" s="68"/>
      <c r="I46" s="191">
        <v>404</v>
      </c>
    </row>
    <row r="47" spans="1:9" ht="52.5" customHeight="1">
      <c r="A47" s="104" t="s">
        <v>170</v>
      </c>
      <c r="B47" s="70">
        <v>503</v>
      </c>
      <c r="C47" s="37" t="s">
        <v>6</v>
      </c>
      <c r="D47" s="37" t="s">
        <v>97</v>
      </c>
      <c r="E47" s="94" t="s">
        <v>228</v>
      </c>
      <c r="F47" s="37" t="s">
        <v>107</v>
      </c>
      <c r="G47" s="75"/>
      <c r="H47" s="68"/>
      <c r="I47" s="191">
        <v>104.1</v>
      </c>
    </row>
    <row r="48" spans="1:9" ht="169.5" customHeight="1">
      <c r="A48" s="95" t="s">
        <v>186</v>
      </c>
      <c r="B48" s="26">
        <v>503</v>
      </c>
      <c r="C48" s="21" t="s">
        <v>6</v>
      </c>
      <c r="D48" s="21" t="s">
        <v>97</v>
      </c>
      <c r="E48" s="96" t="s">
        <v>229</v>
      </c>
      <c r="F48" s="21" t="s">
        <v>5</v>
      </c>
      <c r="G48" s="75"/>
      <c r="H48" s="68"/>
      <c r="I48" s="192">
        <f>I49+I50</f>
        <v>5.76</v>
      </c>
    </row>
    <row r="49" spans="1:9" ht="48.75" customHeight="1">
      <c r="A49" s="129" t="s">
        <v>168</v>
      </c>
      <c r="B49" s="26">
        <v>503</v>
      </c>
      <c r="C49" s="21" t="s">
        <v>6</v>
      </c>
      <c r="D49" s="21" t="s">
        <v>97</v>
      </c>
      <c r="E49" s="96" t="s">
        <v>229</v>
      </c>
      <c r="F49" s="21" t="s">
        <v>105</v>
      </c>
      <c r="G49" s="75"/>
      <c r="H49" s="68"/>
      <c r="I49" s="192">
        <v>5.04</v>
      </c>
    </row>
    <row r="50" spans="1:9" ht="48" customHeight="1">
      <c r="A50" s="104" t="s">
        <v>170</v>
      </c>
      <c r="B50" s="26">
        <v>503</v>
      </c>
      <c r="C50" s="21" t="s">
        <v>6</v>
      </c>
      <c r="D50" s="21" t="s">
        <v>97</v>
      </c>
      <c r="E50" s="96" t="s">
        <v>229</v>
      </c>
      <c r="F50" s="21" t="s">
        <v>107</v>
      </c>
      <c r="G50" s="75"/>
      <c r="H50" s="68"/>
      <c r="I50" s="192">
        <v>0.72</v>
      </c>
    </row>
    <row r="51" spans="1:9" ht="79.5" customHeight="1">
      <c r="A51" s="205" t="s">
        <v>277</v>
      </c>
      <c r="B51" s="26">
        <v>503</v>
      </c>
      <c r="C51" s="203" t="s">
        <v>6</v>
      </c>
      <c r="D51" s="203" t="s">
        <v>97</v>
      </c>
      <c r="E51" s="96" t="s">
        <v>276</v>
      </c>
      <c r="F51" s="203" t="s">
        <v>5</v>
      </c>
      <c r="G51" s="75"/>
      <c r="H51" s="68"/>
      <c r="I51" s="192">
        <f>I52</f>
        <v>200</v>
      </c>
    </row>
    <row r="52" spans="1:9" ht="126" customHeight="1">
      <c r="A52" s="205" t="s">
        <v>275</v>
      </c>
      <c r="B52" s="26">
        <v>503</v>
      </c>
      <c r="C52" s="203" t="s">
        <v>6</v>
      </c>
      <c r="D52" s="203" t="s">
        <v>97</v>
      </c>
      <c r="E52" s="96" t="s">
        <v>276</v>
      </c>
      <c r="F52" s="203" t="s">
        <v>5</v>
      </c>
      <c r="G52" s="75"/>
      <c r="H52" s="68"/>
      <c r="I52" s="192">
        <f>I53</f>
        <v>200</v>
      </c>
    </row>
    <row r="53" spans="1:9" ht="76.5" customHeight="1">
      <c r="A53" s="210" t="s">
        <v>262</v>
      </c>
      <c r="B53" s="26">
        <v>503</v>
      </c>
      <c r="C53" s="203" t="s">
        <v>6</v>
      </c>
      <c r="D53" s="203" t="s">
        <v>97</v>
      </c>
      <c r="E53" s="96" t="s">
        <v>261</v>
      </c>
      <c r="F53" s="203" t="s">
        <v>5</v>
      </c>
      <c r="G53" s="75"/>
      <c r="H53" s="68"/>
      <c r="I53" s="192">
        <f>I54</f>
        <v>200</v>
      </c>
    </row>
    <row r="54" spans="1:9" ht="48" customHeight="1">
      <c r="A54" s="104" t="s">
        <v>170</v>
      </c>
      <c r="B54" s="26">
        <v>503</v>
      </c>
      <c r="C54" s="203" t="s">
        <v>6</v>
      </c>
      <c r="D54" s="203" t="s">
        <v>97</v>
      </c>
      <c r="E54" s="96" t="s">
        <v>261</v>
      </c>
      <c r="F54" s="203" t="s">
        <v>107</v>
      </c>
      <c r="G54" s="75"/>
      <c r="H54" s="68"/>
      <c r="I54" s="192">
        <v>200</v>
      </c>
    </row>
    <row r="55" spans="1:9" ht="79.5" customHeight="1">
      <c r="A55" s="205" t="s">
        <v>222</v>
      </c>
      <c r="B55" s="70">
        <v>503</v>
      </c>
      <c r="C55" s="37" t="s">
        <v>6</v>
      </c>
      <c r="D55" s="37" t="s">
        <v>97</v>
      </c>
      <c r="E55" s="94" t="s">
        <v>224</v>
      </c>
      <c r="F55" s="37" t="s">
        <v>5</v>
      </c>
      <c r="G55" s="75"/>
      <c r="H55" s="68"/>
      <c r="I55" s="191">
        <f>I56</f>
        <v>154.3</v>
      </c>
    </row>
    <row r="56" spans="1:9" ht="90.75" customHeight="1">
      <c r="A56" s="205" t="s">
        <v>230</v>
      </c>
      <c r="B56" s="70">
        <v>503</v>
      </c>
      <c r="C56" s="37" t="s">
        <v>6</v>
      </c>
      <c r="D56" s="37" t="s">
        <v>97</v>
      </c>
      <c r="E56" s="94" t="s">
        <v>231</v>
      </c>
      <c r="F56" s="37" t="s">
        <v>5</v>
      </c>
      <c r="G56" s="75"/>
      <c r="H56" s="68"/>
      <c r="I56" s="191">
        <f>I57</f>
        <v>154.3</v>
      </c>
    </row>
    <row r="57" spans="1:9" ht="156" customHeight="1">
      <c r="A57" s="11" t="s">
        <v>185</v>
      </c>
      <c r="B57" s="26">
        <v>503</v>
      </c>
      <c r="C57" s="21" t="s">
        <v>6</v>
      </c>
      <c r="D57" s="21" t="s">
        <v>97</v>
      </c>
      <c r="E57" s="203" t="s">
        <v>232</v>
      </c>
      <c r="F57" s="21" t="s">
        <v>5</v>
      </c>
      <c r="G57" s="75"/>
      <c r="H57" s="68"/>
      <c r="I57" s="191">
        <f>I58+I59</f>
        <v>154.3</v>
      </c>
    </row>
    <row r="58" spans="1:9" ht="48" customHeight="1">
      <c r="A58" s="129" t="s">
        <v>168</v>
      </c>
      <c r="B58" s="26">
        <v>503</v>
      </c>
      <c r="C58" s="21" t="s">
        <v>6</v>
      </c>
      <c r="D58" s="21" t="s">
        <v>97</v>
      </c>
      <c r="E58" s="203" t="s">
        <v>232</v>
      </c>
      <c r="F58" s="21" t="s">
        <v>105</v>
      </c>
      <c r="G58" s="75"/>
      <c r="H58" s="68"/>
      <c r="I58" s="191">
        <v>122.1</v>
      </c>
    </row>
    <row r="59" spans="1:9" ht="48" customHeight="1">
      <c r="A59" s="104" t="s">
        <v>170</v>
      </c>
      <c r="B59" s="26">
        <v>503</v>
      </c>
      <c r="C59" s="21" t="s">
        <v>6</v>
      </c>
      <c r="D59" s="21" t="s">
        <v>97</v>
      </c>
      <c r="E59" s="203" t="s">
        <v>232</v>
      </c>
      <c r="F59" s="21" t="s">
        <v>107</v>
      </c>
      <c r="G59" s="75"/>
      <c r="H59" s="68"/>
      <c r="I59" s="191">
        <v>32.2</v>
      </c>
    </row>
    <row r="60" spans="1:9" ht="33" customHeight="1">
      <c r="A60" s="129" t="s">
        <v>98</v>
      </c>
      <c r="B60" s="175">
        <v>503</v>
      </c>
      <c r="C60" s="142" t="s">
        <v>22</v>
      </c>
      <c r="D60" s="142" t="s">
        <v>14</v>
      </c>
      <c r="E60" s="142" t="s">
        <v>27</v>
      </c>
      <c r="F60" s="142" t="s">
        <v>5</v>
      </c>
      <c r="G60" s="30">
        <f>G61</f>
        <v>0</v>
      </c>
      <c r="H60" s="30">
        <f>H61</f>
        <v>26</v>
      </c>
      <c r="I60" s="191">
        <f>I61</f>
        <v>50</v>
      </c>
    </row>
    <row r="61" spans="1:9" ht="66" customHeight="1">
      <c r="A61" s="127" t="s">
        <v>77</v>
      </c>
      <c r="B61" s="70">
        <v>503</v>
      </c>
      <c r="C61" s="37" t="s">
        <v>22</v>
      </c>
      <c r="D61" s="37" t="s">
        <v>20</v>
      </c>
      <c r="E61" s="37" t="s">
        <v>27</v>
      </c>
      <c r="F61" s="37" t="s">
        <v>5</v>
      </c>
      <c r="G61" s="146"/>
      <c r="H61" s="146">
        <f aca="true" t="shared" si="0" ref="H61:I63">H62</f>
        <v>26</v>
      </c>
      <c r="I61" s="191">
        <f t="shared" si="0"/>
        <v>50</v>
      </c>
    </row>
    <row r="62" spans="1:9" ht="48" customHeight="1">
      <c r="A62" s="127" t="s">
        <v>30</v>
      </c>
      <c r="B62" s="70">
        <v>503</v>
      </c>
      <c r="C62" s="37" t="s">
        <v>22</v>
      </c>
      <c r="D62" s="37" t="s">
        <v>20</v>
      </c>
      <c r="E62" s="37" t="s">
        <v>133</v>
      </c>
      <c r="F62" s="37" t="s">
        <v>5</v>
      </c>
      <c r="G62" s="24"/>
      <c r="H62" s="24">
        <f t="shared" si="0"/>
        <v>26</v>
      </c>
      <c r="I62" s="191">
        <f t="shared" si="0"/>
        <v>50</v>
      </c>
    </row>
    <row r="63" spans="1:9" ht="59.25" customHeight="1">
      <c r="A63" s="127" t="s">
        <v>31</v>
      </c>
      <c r="B63" s="70">
        <v>503</v>
      </c>
      <c r="C63" s="37" t="s">
        <v>22</v>
      </c>
      <c r="D63" s="37" t="s">
        <v>20</v>
      </c>
      <c r="E63" s="37" t="s">
        <v>134</v>
      </c>
      <c r="F63" s="37" t="s">
        <v>5</v>
      </c>
      <c r="G63" s="15"/>
      <c r="H63" s="15">
        <f t="shared" si="0"/>
        <v>26</v>
      </c>
      <c r="I63" s="191">
        <f t="shared" si="0"/>
        <v>50</v>
      </c>
    </row>
    <row r="64" spans="1:9" ht="49.5" customHeight="1">
      <c r="A64" s="104" t="s">
        <v>170</v>
      </c>
      <c r="B64" s="70">
        <v>503</v>
      </c>
      <c r="C64" s="37" t="s">
        <v>22</v>
      </c>
      <c r="D64" s="37" t="s">
        <v>20</v>
      </c>
      <c r="E64" s="37" t="s">
        <v>134</v>
      </c>
      <c r="F64" s="37" t="s">
        <v>107</v>
      </c>
      <c r="G64" s="15"/>
      <c r="H64" s="15">
        <v>26</v>
      </c>
      <c r="I64" s="191">
        <v>50</v>
      </c>
    </row>
    <row r="65" spans="1:9" ht="27" customHeight="1">
      <c r="A65" s="127" t="s">
        <v>47</v>
      </c>
      <c r="B65" s="164">
        <v>503</v>
      </c>
      <c r="C65" s="21" t="s">
        <v>13</v>
      </c>
      <c r="D65" s="21" t="s">
        <v>14</v>
      </c>
      <c r="E65" s="21" t="s">
        <v>27</v>
      </c>
      <c r="F65" s="21" t="s">
        <v>5</v>
      </c>
      <c r="G65" s="34">
        <f>G77</f>
        <v>0</v>
      </c>
      <c r="H65" s="34" t="e">
        <f>H77</f>
        <v>#REF!</v>
      </c>
      <c r="I65" s="191">
        <f>I77+I69+I74</f>
        <v>3065.7</v>
      </c>
    </row>
    <row r="66" spans="1:9" ht="18" customHeight="1" hidden="1">
      <c r="A66" s="127" t="s">
        <v>83</v>
      </c>
      <c r="B66" s="164">
        <v>503</v>
      </c>
      <c r="C66" s="21" t="s">
        <v>13</v>
      </c>
      <c r="D66" s="21" t="s">
        <v>7</v>
      </c>
      <c r="E66" s="21" t="s">
        <v>49</v>
      </c>
      <c r="F66" s="21" t="s">
        <v>5</v>
      </c>
      <c r="G66" s="34"/>
      <c r="H66" s="34"/>
      <c r="I66" s="191">
        <f>I67</f>
        <v>0</v>
      </c>
    </row>
    <row r="67" spans="1:9" ht="54" customHeight="1" hidden="1">
      <c r="A67" s="127" t="s">
        <v>82</v>
      </c>
      <c r="B67" s="164">
        <v>503</v>
      </c>
      <c r="C67" s="21" t="s">
        <v>13</v>
      </c>
      <c r="D67" s="21" t="s">
        <v>7</v>
      </c>
      <c r="E67" s="21" t="s">
        <v>95</v>
      </c>
      <c r="F67" s="21" t="s">
        <v>5</v>
      </c>
      <c r="G67" s="34"/>
      <c r="H67" s="34"/>
      <c r="I67" s="191">
        <f>I68</f>
        <v>0</v>
      </c>
    </row>
    <row r="68" spans="1:9" ht="52.5" customHeight="1" hidden="1">
      <c r="A68" s="104" t="s">
        <v>96</v>
      </c>
      <c r="B68" s="164">
        <v>503</v>
      </c>
      <c r="C68" s="21" t="s">
        <v>13</v>
      </c>
      <c r="D68" s="21" t="s">
        <v>7</v>
      </c>
      <c r="E68" s="21" t="s">
        <v>95</v>
      </c>
      <c r="F68" s="21" t="s">
        <v>91</v>
      </c>
      <c r="G68" s="34"/>
      <c r="H68" s="34"/>
      <c r="I68" s="191"/>
    </row>
    <row r="69" spans="1:9" ht="26.25" customHeight="1">
      <c r="A69" s="128" t="s">
        <v>121</v>
      </c>
      <c r="B69" s="164">
        <v>503</v>
      </c>
      <c r="C69" s="21" t="s">
        <v>13</v>
      </c>
      <c r="D69" s="21" t="s">
        <v>42</v>
      </c>
      <c r="E69" s="21" t="s">
        <v>27</v>
      </c>
      <c r="F69" s="21" t="s">
        <v>5</v>
      </c>
      <c r="G69" s="34"/>
      <c r="H69" s="34"/>
      <c r="I69" s="191">
        <f>I70+I72</f>
        <v>841.1</v>
      </c>
    </row>
    <row r="70" spans="1:9" ht="50.25" customHeight="1">
      <c r="A70" s="104" t="s">
        <v>180</v>
      </c>
      <c r="B70" s="164">
        <v>503</v>
      </c>
      <c r="C70" s="21" t="s">
        <v>13</v>
      </c>
      <c r="D70" s="21" t="s">
        <v>42</v>
      </c>
      <c r="E70" s="21" t="s">
        <v>179</v>
      </c>
      <c r="F70" s="21" t="s">
        <v>5</v>
      </c>
      <c r="G70" s="35"/>
      <c r="H70" s="35"/>
      <c r="I70" s="191">
        <f>I71</f>
        <v>800</v>
      </c>
    </row>
    <row r="71" spans="1:9" ht="91.5" customHeight="1">
      <c r="A71" s="104" t="s">
        <v>177</v>
      </c>
      <c r="B71" s="164">
        <v>503</v>
      </c>
      <c r="C71" s="21" t="s">
        <v>13</v>
      </c>
      <c r="D71" s="21" t="s">
        <v>42</v>
      </c>
      <c r="E71" s="21" t="s">
        <v>179</v>
      </c>
      <c r="F71" s="21" t="s">
        <v>116</v>
      </c>
      <c r="G71" s="35"/>
      <c r="H71" s="35"/>
      <c r="I71" s="191">
        <v>800</v>
      </c>
    </row>
    <row r="72" spans="1:9" ht="75" customHeight="1">
      <c r="A72" s="2" t="s">
        <v>187</v>
      </c>
      <c r="B72" s="80" t="s">
        <v>46</v>
      </c>
      <c r="C72" s="21" t="s">
        <v>13</v>
      </c>
      <c r="D72" s="21" t="s">
        <v>42</v>
      </c>
      <c r="E72" s="21" t="s">
        <v>135</v>
      </c>
      <c r="F72" s="21" t="s">
        <v>5</v>
      </c>
      <c r="G72" s="34"/>
      <c r="H72" s="34"/>
      <c r="I72" s="191">
        <f>I73</f>
        <v>41.1</v>
      </c>
    </row>
    <row r="73" spans="1:9" ht="51.75" customHeight="1">
      <c r="A73" s="104" t="s">
        <v>170</v>
      </c>
      <c r="B73" s="80" t="s">
        <v>46</v>
      </c>
      <c r="C73" s="21" t="s">
        <v>13</v>
      </c>
      <c r="D73" s="21" t="s">
        <v>42</v>
      </c>
      <c r="E73" s="21" t="s">
        <v>135</v>
      </c>
      <c r="F73" s="21" t="s">
        <v>107</v>
      </c>
      <c r="G73" s="34"/>
      <c r="H73" s="34"/>
      <c r="I73" s="191">
        <v>41.1</v>
      </c>
    </row>
    <row r="74" spans="1:9" ht="33.75" customHeight="1">
      <c r="A74" s="127" t="s">
        <v>148</v>
      </c>
      <c r="B74" s="26">
        <v>503</v>
      </c>
      <c r="C74" s="100" t="s">
        <v>13</v>
      </c>
      <c r="D74" s="100" t="s">
        <v>20</v>
      </c>
      <c r="E74" s="100" t="s">
        <v>27</v>
      </c>
      <c r="F74" s="37" t="s">
        <v>5</v>
      </c>
      <c r="G74" s="34"/>
      <c r="H74" s="34"/>
      <c r="I74" s="191">
        <f>I75</f>
        <v>2104.6</v>
      </c>
    </row>
    <row r="75" spans="1:9" ht="66" customHeight="1">
      <c r="A75" s="104" t="s">
        <v>204</v>
      </c>
      <c r="B75" s="80" t="s">
        <v>46</v>
      </c>
      <c r="C75" s="21" t="s">
        <v>13</v>
      </c>
      <c r="D75" s="21" t="s">
        <v>20</v>
      </c>
      <c r="E75" s="203" t="s">
        <v>234</v>
      </c>
      <c r="F75" s="176" t="s">
        <v>5</v>
      </c>
      <c r="G75" s="34"/>
      <c r="H75" s="34"/>
      <c r="I75" s="191">
        <f>I76</f>
        <v>2104.6</v>
      </c>
    </row>
    <row r="76" spans="1:9" ht="51.75" customHeight="1">
      <c r="A76" s="104" t="s">
        <v>170</v>
      </c>
      <c r="B76" s="80" t="s">
        <v>46</v>
      </c>
      <c r="C76" s="21" t="s">
        <v>13</v>
      </c>
      <c r="D76" s="21" t="s">
        <v>20</v>
      </c>
      <c r="E76" s="203" t="s">
        <v>235</v>
      </c>
      <c r="F76" s="176" t="s">
        <v>107</v>
      </c>
      <c r="G76" s="34"/>
      <c r="H76" s="34"/>
      <c r="I76" s="191">
        <v>2104.6</v>
      </c>
    </row>
    <row r="77" spans="1:9" ht="28.5" customHeight="1">
      <c r="A77" s="127" t="s">
        <v>86</v>
      </c>
      <c r="B77" s="164">
        <v>503</v>
      </c>
      <c r="C77" s="21" t="s">
        <v>13</v>
      </c>
      <c r="D77" s="21" t="s">
        <v>48</v>
      </c>
      <c r="E77" s="21" t="s">
        <v>27</v>
      </c>
      <c r="F77" s="176" t="s">
        <v>5</v>
      </c>
      <c r="G77" s="35"/>
      <c r="H77" s="35" t="e">
        <f>#REF!+#REF!+H78</f>
        <v>#REF!</v>
      </c>
      <c r="I77" s="191">
        <f>I78</f>
        <v>120</v>
      </c>
    </row>
    <row r="78" spans="1:9" ht="64.5" customHeight="1">
      <c r="A78" s="214" t="s">
        <v>278</v>
      </c>
      <c r="B78" s="70">
        <v>503</v>
      </c>
      <c r="C78" s="37" t="s">
        <v>13</v>
      </c>
      <c r="D78" s="37" t="s">
        <v>48</v>
      </c>
      <c r="E78" s="39" t="s">
        <v>260</v>
      </c>
      <c r="F78" s="37" t="s">
        <v>5</v>
      </c>
      <c r="G78" s="34"/>
      <c r="H78" s="34" t="e">
        <f>#REF!</f>
        <v>#REF!</v>
      </c>
      <c r="I78" s="191">
        <f>I79</f>
        <v>120</v>
      </c>
    </row>
    <row r="79" spans="1:9" ht="61.5" customHeight="1">
      <c r="A79" s="127" t="s">
        <v>175</v>
      </c>
      <c r="B79" s="70">
        <v>503</v>
      </c>
      <c r="C79" s="37" t="s">
        <v>13</v>
      </c>
      <c r="D79" s="37" t="s">
        <v>48</v>
      </c>
      <c r="E79" s="39" t="s">
        <v>260</v>
      </c>
      <c r="F79" s="37" t="s">
        <v>143</v>
      </c>
      <c r="G79" s="35"/>
      <c r="H79" s="35">
        <v>50</v>
      </c>
      <c r="I79" s="191">
        <v>120</v>
      </c>
    </row>
    <row r="80" spans="1:9" ht="27" customHeight="1">
      <c r="A80" s="127" t="s">
        <v>79</v>
      </c>
      <c r="B80" s="70">
        <v>503</v>
      </c>
      <c r="C80" s="37" t="s">
        <v>42</v>
      </c>
      <c r="D80" s="37" t="s">
        <v>14</v>
      </c>
      <c r="E80" s="39" t="s">
        <v>27</v>
      </c>
      <c r="F80" s="37" t="s">
        <v>5</v>
      </c>
      <c r="G80" s="34"/>
      <c r="H80" s="34"/>
      <c r="I80" s="191">
        <f>I82</f>
        <v>9</v>
      </c>
    </row>
    <row r="81" spans="1:9" ht="35.25" customHeight="1">
      <c r="A81" s="127" t="s">
        <v>127</v>
      </c>
      <c r="B81" s="70">
        <v>503</v>
      </c>
      <c r="C81" s="37" t="s">
        <v>42</v>
      </c>
      <c r="D81" s="37" t="s">
        <v>42</v>
      </c>
      <c r="E81" s="39" t="s">
        <v>27</v>
      </c>
      <c r="F81" s="37" t="s">
        <v>5</v>
      </c>
      <c r="G81" s="34"/>
      <c r="H81" s="34"/>
      <c r="I81" s="191">
        <f>I82</f>
        <v>9</v>
      </c>
    </row>
    <row r="82" spans="1:9" ht="74.25" customHeight="1">
      <c r="A82" s="127" t="s">
        <v>188</v>
      </c>
      <c r="B82" s="70">
        <v>503</v>
      </c>
      <c r="C82" s="37" t="s">
        <v>42</v>
      </c>
      <c r="D82" s="37" t="s">
        <v>42</v>
      </c>
      <c r="E82" s="39" t="s">
        <v>233</v>
      </c>
      <c r="F82" s="37" t="s">
        <v>5</v>
      </c>
      <c r="G82" s="34"/>
      <c r="H82" s="34"/>
      <c r="I82" s="191">
        <f>I83</f>
        <v>9</v>
      </c>
    </row>
    <row r="83" spans="1:9" ht="54" customHeight="1">
      <c r="A83" s="104" t="s">
        <v>170</v>
      </c>
      <c r="B83" s="70">
        <v>503</v>
      </c>
      <c r="C83" s="37" t="s">
        <v>42</v>
      </c>
      <c r="D83" s="37" t="s">
        <v>42</v>
      </c>
      <c r="E83" s="39" t="s">
        <v>233</v>
      </c>
      <c r="F83" s="39" t="s">
        <v>107</v>
      </c>
      <c r="G83" s="15"/>
      <c r="H83" s="15"/>
      <c r="I83" s="191">
        <v>9</v>
      </c>
    </row>
    <row r="84" spans="1:9" ht="29.25" customHeight="1">
      <c r="A84" s="104" t="s">
        <v>10</v>
      </c>
      <c r="B84" s="38" t="s">
        <v>46</v>
      </c>
      <c r="C84" s="38" t="s">
        <v>9</v>
      </c>
      <c r="D84" s="38" t="s">
        <v>14</v>
      </c>
      <c r="E84" s="39" t="s">
        <v>27</v>
      </c>
      <c r="F84" s="40" t="s">
        <v>5</v>
      </c>
      <c r="G84" s="117"/>
      <c r="H84" s="117"/>
      <c r="I84" s="191">
        <f>I85</f>
        <v>18</v>
      </c>
    </row>
    <row r="85" spans="1:9" ht="36.75" customHeight="1">
      <c r="A85" s="104" t="s">
        <v>25</v>
      </c>
      <c r="B85" s="38" t="s">
        <v>46</v>
      </c>
      <c r="C85" s="38" t="s">
        <v>9</v>
      </c>
      <c r="D85" s="38" t="s">
        <v>9</v>
      </c>
      <c r="E85" s="39" t="s">
        <v>27</v>
      </c>
      <c r="F85" s="40" t="s">
        <v>5</v>
      </c>
      <c r="G85" s="15"/>
      <c r="H85" s="15"/>
      <c r="I85" s="191">
        <f>I86</f>
        <v>18</v>
      </c>
    </row>
    <row r="86" spans="1:9" ht="36" customHeight="1">
      <c r="A86" s="127" t="s">
        <v>279</v>
      </c>
      <c r="B86" s="38" t="s">
        <v>46</v>
      </c>
      <c r="C86" s="38" t="s">
        <v>9</v>
      </c>
      <c r="D86" s="38" t="s">
        <v>9</v>
      </c>
      <c r="E86" s="39" t="s">
        <v>236</v>
      </c>
      <c r="F86" s="40" t="s">
        <v>5</v>
      </c>
      <c r="G86" s="15"/>
      <c r="H86" s="15"/>
      <c r="I86" s="191">
        <f>I87</f>
        <v>18</v>
      </c>
    </row>
    <row r="87" spans="1:9" ht="51.75" customHeight="1">
      <c r="A87" s="104" t="s">
        <v>170</v>
      </c>
      <c r="B87" s="38" t="s">
        <v>46</v>
      </c>
      <c r="C87" s="38" t="s">
        <v>9</v>
      </c>
      <c r="D87" s="38" t="s">
        <v>9</v>
      </c>
      <c r="E87" s="39" t="s">
        <v>236</v>
      </c>
      <c r="F87" s="40" t="s">
        <v>107</v>
      </c>
      <c r="G87" s="15"/>
      <c r="H87" s="15"/>
      <c r="I87" s="191">
        <v>18</v>
      </c>
    </row>
    <row r="88" spans="1:9" ht="23.25" customHeight="1">
      <c r="A88" s="130" t="s">
        <v>38</v>
      </c>
      <c r="B88" s="186" t="s">
        <v>46</v>
      </c>
      <c r="C88" s="187" t="s">
        <v>21</v>
      </c>
      <c r="D88" s="187" t="s">
        <v>14</v>
      </c>
      <c r="E88" s="187" t="s">
        <v>27</v>
      </c>
      <c r="F88" s="188" t="s">
        <v>5</v>
      </c>
      <c r="G88" s="122" t="e">
        <f>G89+G93</f>
        <v>#REF!</v>
      </c>
      <c r="H88" s="122" t="e">
        <f>H89+H93</f>
        <v>#REF!</v>
      </c>
      <c r="I88" s="191">
        <f>I89+I93</f>
        <v>2182.4</v>
      </c>
    </row>
    <row r="89" spans="1:9" ht="31.5" customHeight="1">
      <c r="A89" s="214" t="s">
        <v>280</v>
      </c>
      <c r="B89" s="178" t="s">
        <v>46</v>
      </c>
      <c r="C89" s="69" t="s">
        <v>21</v>
      </c>
      <c r="D89" s="69" t="s">
        <v>6</v>
      </c>
      <c r="E89" s="69" t="s">
        <v>27</v>
      </c>
      <c r="F89" s="179" t="s">
        <v>5</v>
      </c>
      <c r="G89" s="42">
        <f aca="true" t="shared" si="1" ref="G89:H91">G90</f>
        <v>0</v>
      </c>
      <c r="H89" s="42">
        <f t="shared" si="1"/>
        <v>60</v>
      </c>
      <c r="I89" s="191">
        <f>I90</f>
        <v>1200</v>
      </c>
    </row>
    <row r="90" spans="1:9" ht="33" customHeight="1">
      <c r="A90" s="127" t="s">
        <v>65</v>
      </c>
      <c r="B90" s="81" t="s">
        <v>46</v>
      </c>
      <c r="C90" s="43" t="s">
        <v>21</v>
      </c>
      <c r="D90" s="43" t="s">
        <v>6</v>
      </c>
      <c r="E90" s="43" t="s">
        <v>66</v>
      </c>
      <c r="F90" s="40" t="s">
        <v>5</v>
      </c>
      <c r="G90" s="44">
        <f t="shared" si="1"/>
        <v>0</v>
      </c>
      <c r="H90" s="44">
        <f t="shared" si="1"/>
        <v>60</v>
      </c>
      <c r="I90" s="191">
        <f>I91</f>
        <v>1200</v>
      </c>
    </row>
    <row r="91" spans="1:9" ht="31.5" customHeight="1">
      <c r="A91" s="127" t="s">
        <v>67</v>
      </c>
      <c r="B91" s="81" t="s">
        <v>46</v>
      </c>
      <c r="C91" s="43" t="s">
        <v>21</v>
      </c>
      <c r="D91" s="43" t="s">
        <v>6</v>
      </c>
      <c r="E91" s="43" t="s">
        <v>68</v>
      </c>
      <c r="F91" s="40" t="s">
        <v>5</v>
      </c>
      <c r="G91" s="44">
        <f t="shared" si="1"/>
        <v>0</v>
      </c>
      <c r="H91" s="44">
        <f t="shared" si="1"/>
        <v>60</v>
      </c>
      <c r="I91" s="191">
        <f>I92</f>
        <v>1200</v>
      </c>
    </row>
    <row r="92" spans="1:9" ht="25.5" customHeight="1">
      <c r="A92" s="129" t="s">
        <v>115</v>
      </c>
      <c r="B92" s="81" t="s">
        <v>46</v>
      </c>
      <c r="C92" s="43" t="s">
        <v>21</v>
      </c>
      <c r="D92" s="43" t="s">
        <v>6</v>
      </c>
      <c r="E92" s="43" t="s">
        <v>68</v>
      </c>
      <c r="F92" s="40" t="s">
        <v>114</v>
      </c>
      <c r="G92" s="44"/>
      <c r="H92" s="44">
        <v>60</v>
      </c>
      <c r="I92" s="191">
        <v>1200</v>
      </c>
    </row>
    <row r="93" spans="1:9" ht="25.5" customHeight="1">
      <c r="A93" s="130" t="s">
        <v>39</v>
      </c>
      <c r="B93" s="178" t="s">
        <v>46</v>
      </c>
      <c r="C93" s="69" t="s">
        <v>21</v>
      </c>
      <c r="D93" s="69" t="s">
        <v>22</v>
      </c>
      <c r="E93" s="69" t="s">
        <v>27</v>
      </c>
      <c r="F93" s="179" t="s">
        <v>5</v>
      </c>
      <c r="G93" s="45" t="e">
        <f>G103</f>
        <v>#REF!</v>
      </c>
      <c r="H93" s="45" t="e">
        <f>H103</f>
        <v>#REF!</v>
      </c>
      <c r="I93" s="191">
        <f>I103+I95+I101</f>
        <v>982.4</v>
      </c>
    </row>
    <row r="94" spans="1:9" ht="98.25" customHeight="1">
      <c r="A94" s="205" t="s">
        <v>241</v>
      </c>
      <c r="B94" s="81" t="s">
        <v>46</v>
      </c>
      <c r="C94" s="43" t="s">
        <v>21</v>
      </c>
      <c r="D94" s="43" t="s">
        <v>22</v>
      </c>
      <c r="E94" s="43" t="s">
        <v>242</v>
      </c>
      <c r="F94" s="40" t="s">
        <v>5</v>
      </c>
      <c r="G94" s="45"/>
      <c r="H94" s="45"/>
      <c r="I94" s="191">
        <f>I95</f>
        <v>344</v>
      </c>
    </row>
    <row r="95" spans="1:9" ht="125.25" customHeight="1">
      <c r="A95" s="205" t="s">
        <v>239</v>
      </c>
      <c r="B95" s="81" t="s">
        <v>46</v>
      </c>
      <c r="C95" s="43" t="s">
        <v>21</v>
      </c>
      <c r="D95" s="43" t="s">
        <v>22</v>
      </c>
      <c r="E95" s="43" t="s">
        <v>240</v>
      </c>
      <c r="F95" s="40" t="s">
        <v>5</v>
      </c>
      <c r="G95" s="45"/>
      <c r="H95" s="45"/>
      <c r="I95" s="191">
        <f>I96+I99</f>
        <v>344</v>
      </c>
    </row>
    <row r="96" spans="1:9" ht="89.25" customHeight="1">
      <c r="A96" s="127" t="s">
        <v>189</v>
      </c>
      <c r="B96" s="97">
        <v>503</v>
      </c>
      <c r="C96" s="98" t="s">
        <v>21</v>
      </c>
      <c r="D96" s="98" t="s">
        <v>22</v>
      </c>
      <c r="E96" s="139" t="s">
        <v>237</v>
      </c>
      <c r="F96" s="189" t="s">
        <v>5</v>
      </c>
      <c r="G96" s="45"/>
      <c r="H96" s="45"/>
      <c r="I96" s="191">
        <f>I97+I98</f>
        <v>319</v>
      </c>
    </row>
    <row r="97" spans="1:9" ht="48" customHeight="1">
      <c r="A97" s="130" t="s">
        <v>172</v>
      </c>
      <c r="B97" s="138">
        <v>503</v>
      </c>
      <c r="C97" s="139" t="s">
        <v>21</v>
      </c>
      <c r="D97" s="139" t="s">
        <v>22</v>
      </c>
      <c r="E97" s="139" t="s">
        <v>237</v>
      </c>
      <c r="F97" s="190" t="s">
        <v>128</v>
      </c>
      <c r="G97" s="45"/>
      <c r="H97" s="45"/>
      <c r="I97" s="191">
        <v>294</v>
      </c>
    </row>
    <row r="98" spans="1:9" ht="67.5" customHeight="1">
      <c r="A98" s="130" t="s">
        <v>274</v>
      </c>
      <c r="B98" s="138">
        <v>503</v>
      </c>
      <c r="C98" s="139" t="s">
        <v>21</v>
      </c>
      <c r="D98" s="139" t="s">
        <v>22</v>
      </c>
      <c r="E98" s="139" t="s">
        <v>237</v>
      </c>
      <c r="F98" s="190" t="s">
        <v>128</v>
      </c>
      <c r="G98" s="45"/>
      <c r="H98" s="45"/>
      <c r="I98" s="191">
        <v>25</v>
      </c>
    </row>
    <row r="99" spans="1:9" ht="90.75" customHeight="1">
      <c r="A99" s="127" t="s">
        <v>190</v>
      </c>
      <c r="B99" s="99">
        <v>503</v>
      </c>
      <c r="C99" s="98" t="s">
        <v>21</v>
      </c>
      <c r="D99" s="98" t="s">
        <v>22</v>
      </c>
      <c r="E99" s="139" t="s">
        <v>238</v>
      </c>
      <c r="F99" s="190" t="s">
        <v>5</v>
      </c>
      <c r="G99" s="45"/>
      <c r="H99" s="45"/>
      <c r="I99" s="191">
        <f>I100</f>
        <v>25</v>
      </c>
    </row>
    <row r="100" spans="1:9" ht="61.5" customHeight="1">
      <c r="A100" s="130" t="s">
        <v>274</v>
      </c>
      <c r="B100" s="99">
        <v>503</v>
      </c>
      <c r="C100" s="98" t="s">
        <v>21</v>
      </c>
      <c r="D100" s="98" t="s">
        <v>22</v>
      </c>
      <c r="E100" s="139" t="s">
        <v>238</v>
      </c>
      <c r="F100" s="190" t="s">
        <v>128</v>
      </c>
      <c r="G100" s="45"/>
      <c r="H100" s="45"/>
      <c r="I100" s="191">
        <v>25</v>
      </c>
    </row>
    <row r="101" spans="1:9" ht="61.5" customHeight="1">
      <c r="A101" s="104" t="s">
        <v>191</v>
      </c>
      <c r="B101" s="80" t="s">
        <v>46</v>
      </c>
      <c r="C101" s="8" t="s">
        <v>21</v>
      </c>
      <c r="D101" s="8" t="s">
        <v>22</v>
      </c>
      <c r="E101" s="136" t="s">
        <v>245</v>
      </c>
      <c r="F101" s="39" t="s">
        <v>5</v>
      </c>
      <c r="G101" s="44"/>
      <c r="H101" s="44"/>
      <c r="I101" s="191">
        <f>I102</f>
        <v>138.4</v>
      </c>
    </row>
    <row r="102" spans="1:9" ht="61.5" customHeight="1">
      <c r="A102" s="130" t="s">
        <v>172</v>
      </c>
      <c r="B102" s="80" t="s">
        <v>46</v>
      </c>
      <c r="C102" s="8" t="s">
        <v>21</v>
      </c>
      <c r="D102" s="8" t="s">
        <v>22</v>
      </c>
      <c r="E102" s="136" t="s">
        <v>245</v>
      </c>
      <c r="F102" s="39" t="s">
        <v>128</v>
      </c>
      <c r="G102" s="44"/>
      <c r="H102" s="44"/>
      <c r="I102" s="191">
        <v>138.4</v>
      </c>
    </row>
    <row r="103" spans="1:9" ht="25.5" customHeight="1">
      <c r="A103" s="127" t="s">
        <v>73</v>
      </c>
      <c r="B103" s="81" t="s">
        <v>46</v>
      </c>
      <c r="C103" s="43" t="s">
        <v>21</v>
      </c>
      <c r="D103" s="43" t="s">
        <v>22</v>
      </c>
      <c r="E103" s="43" t="s">
        <v>124</v>
      </c>
      <c r="F103" s="40" t="s">
        <v>5</v>
      </c>
      <c r="G103" s="44" t="e">
        <f>G104</f>
        <v>#REF!</v>
      </c>
      <c r="H103" s="44" t="e">
        <f>H104</f>
        <v>#REF!</v>
      </c>
      <c r="I103" s="191">
        <f>I104</f>
        <v>500</v>
      </c>
    </row>
    <row r="104" spans="1:9" ht="30.75" customHeight="1">
      <c r="A104" s="127" t="s">
        <v>23</v>
      </c>
      <c r="B104" s="81" t="s">
        <v>46</v>
      </c>
      <c r="C104" s="43" t="s">
        <v>21</v>
      </c>
      <c r="D104" s="43" t="s">
        <v>22</v>
      </c>
      <c r="E104" s="43" t="s">
        <v>136</v>
      </c>
      <c r="F104" s="40" t="s">
        <v>5</v>
      </c>
      <c r="G104" s="44" t="e">
        <f>#REF!+#REF!</f>
        <v>#REF!</v>
      </c>
      <c r="H104" s="44" t="e">
        <f>#REF!</f>
        <v>#REF!</v>
      </c>
      <c r="I104" s="191">
        <f>I105+I106</f>
        <v>500</v>
      </c>
    </row>
    <row r="105" spans="1:9" ht="49.5" customHeight="1">
      <c r="A105" s="104" t="s">
        <v>170</v>
      </c>
      <c r="B105" s="81" t="s">
        <v>46</v>
      </c>
      <c r="C105" s="43" t="s">
        <v>21</v>
      </c>
      <c r="D105" s="43" t="s">
        <v>22</v>
      </c>
      <c r="E105" s="43" t="s">
        <v>136</v>
      </c>
      <c r="F105" s="39" t="s">
        <v>107</v>
      </c>
      <c r="G105" s="44"/>
      <c r="H105" s="44"/>
      <c r="I105" s="191">
        <v>100</v>
      </c>
    </row>
    <row r="106" spans="1:9" ht="47.25" customHeight="1">
      <c r="A106" s="127" t="s">
        <v>173</v>
      </c>
      <c r="B106" s="81" t="s">
        <v>46</v>
      </c>
      <c r="C106" s="43" t="s">
        <v>21</v>
      </c>
      <c r="D106" s="43" t="s">
        <v>22</v>
      </c>
      <c r="E106" s="43" t="s">
        <v>136</v>
      </c>
      <c r="F106" s="39" t="s">
        <v>174</v>
      </c>
      <c r="G106" s="44"/>
      <c r="H106" s="44"/>
      <c r="I106" s="191">
        <v>400</v>
      </c>
    </row>
    <row r="107" spans="1:9" ht="30" customHeight="1">
      <c r="A107" s="128" t="s">
        <v>99</v>
      </c>
      <c r="B107" s="178" t="s">
        <v>46</v>
      </c>
      <c r="C107" s="69" t="s">
        <v>48</v>
      </c>
      <c r="D107" s="69" t="s">
        <v>14</v>
      </c>
      <c r="E107" s="69" t="s">
        <v>27</v>
      </c>
      <c r="F107" s="179" t="s">
        <v>5</v>
      </c>
      <c r="G107" s="44"/>
      <c r="H107" s="44"/>
      <c r="I107" s="191">
        <f>I108</f>
        <v>100</v>
      </c>
    </row>
    <row r="108" spans="1:9" ht="30" customHeight="1">
      <c r="A108" s="127" t="s">
        <v>84</v>
      </c>
      <c r="B108" s="38" t="s">
        <v>46</v>
      </c>
      <c r="C108" s="69" t="s">
        <v>48</v>
      </c>
      <c r="D108" s="37" t="s">
        <v>8</v>
      </c>
      <c r="E108" s="37" t="s">
        <v>27</v>
      </c>
      <c r="F108" s="39" t="s">
        <v>5</v>
      </c>
      <c r="G108" s="44"/>
      <c r="H108" s="44"/>
      <c r="I108" s="191">
        <f>I109</f>
        <v>100</v>
      </c>
    </row>
    <row r="109" spans="1:9" ht="53.25" customHeight="1">
      <c r="A109" s="127" t="s">
        <v>85</v>
      </c>
      <c r="B109" s="38" t="s">
        <v>46</v>
      </c>
      <c r="C109" s="69" t="s">
        <v>48</v>
      </c>
      <c r="D109" s="37" t="s">
        <v>8</v>
      </c>
      <c r="E109" s="37" t="s">
        <v>137</v>
      </c>
      <c r="F109" s="39" t="s">
        <v>5</v>
      </c>
      <c r="G109" s="44"/>
      <c r="H109" s="44"/>
      <c r="I109" s="191">
        <f>I110</f>
        <v>100</v>
      </c>
    </row>
    <row r="110" spans="1:9" ht="48" customHeight="1">
      <c r="A110" s="104" t="s">
        <v>170</v>
      </c>
      <c r="B110" s="38" t="s">
        <v>46</v>
      </c>
      <c r="C110" s="69" t="s">
        <v>48</v>
      </c>
      <c r="D110" s="37" t="s">
        <v>8</v>
      </c>
      <c r="E110" s="37" t="s">
        <v>137</v>
      </c>
      <c r="F110" s="39" t="s">
        <v>107</v>
      </c>
      <c r="G110" s="44"/>
      <c r="H110" s="44"/>
      <c r="I110" s="191">
        <v>100</v>
      </c>
    </row>
    <row r="111" spans="1:9" ht="51" customHeight="1">
      <c r="A111" s="93" t="s">
        <v>102</v>
      </c>
      <c r="B111" s="180" t="s">
        <v>78</v>
      </c>
      <c r="C111" s="126" t="s">
        <v>14</v>
      </c>
      <c r="D111" s="126" t="s">
        <v>14</v>
      </c>
      <c r="E111" s="126" t="s">
        <v>27</v>
      </c>
      <c r="F111" s="126" t="s">
        <v>5</v>
      </c>
      <c r="G111" s="90" t="e">
        <f>G113+G121+#REF!</f>
        <v>#REF!</v>
      </c>
      <c r="H111" s="90" t="e">
        <f>H113+H121+#REF!</f>
        <v>#REF!</v>
      </c>
      <c r="I111" s="192">
        <f>I113+I121+I118</f>
        <v>14209.4</v>
      </c>
    </row>
    <row r="112" spans="1:9" ht="34.5" customHeight="1">
      <c r="A112" s="148" t="s">
        <v>15</v>
      </c>
      <c r="B112" s="38" t="s">
        <v>78</v>
      </c>
      <c r="C112" s="37" t="s">
        <v>6</v>
      </c>
      <c r="D112" s="37" t="s">
        <v>14</v>
      </c>
      <c r="E112" s="37" t="s">
        <v>27</v>
      </c>
      <c r="F112" s="37" t="s">
        <v>5</v>
      </c>
      <c r="G112" s="90"/>
      <c r="H112" s="90"/>
      <c r="I112" s="192">
        <f>I113+I118</f>
        <v>3487.09</v>
      </c>
    </row>
    <row r="113" spans="1:9" ht="74.25" customHeight="1">
      <c r="A113" s="165" t="s">
        <v>88</v>
      </c>
      <c r="B113" s="79" t="s">
        <v>78</v>
      </c>
      <c r="C113" s="21" t="s">
        <v>6</v>
      </c>
      <c r="D113" s="21" t="s">
        <v>7</v>
      </c>
      <c r="E113" s="21" t="s">
        <v>27</v>
      </c>
      <c r="F113" s="21" t="s">
        <v>5</v>
      </c>
      <c r="G113" s="34" t="e">
        <f aca="true" t="shared" si="2" ref="G113:I114">G114</f>
        <v>#REF!</v>
      </c>
      <c r="H113" s="34" t="e">
        <f t="shared" si="2"/>
        <v>#REF!</v>
      </c>
      <c r="I113" s="192">
        <f t="shared" si="2"/>
        <v>2752.09</v>
      </c>
    </row>
    <row r="114" spans="1:9" ht="77.25" customHeight="1">
      <c r="A114" s="129" t="s">
        <v>53</v>
      </c>
      <c r="B114" s="76">
        <v>528</v>
      </c>
      <c r="C114" s="8" t="s">
        <v>6</v>
      </c>
      <c r="D114" s="8" t="s">
        <v>7</v>
      </c>
      <c r="E114" s="8" t="s">
        <v>57</v>
      </c>
      <c r="F114" s="8" t="s">
        <v>5</v>
      </c>
      <c r="G114" s="33" t="e">
        <f t="shared" si="2"/>
        <v>#REF!</v>
      </c>
      <c r="H114" s="33" t="e">
        <f t="shared" si="2"/>
        <v>#REF!</v>
      </c>
      <c r="I114" s="193">
        <f t="shared" si="2"/>
        <v>2752.09</v>
      </c>
    </row>
    <row r="115" spans="1:9" ht="19.5" customHeight="1">
      <c r="A115" s="129" t="s">
        <v>16</v>
      </c>
      <c r="B115" s="76">
        <v>528</v>
      </c>
      <c r="C115" s="8" t="s">
        <v>6</v>
      </c>
      <c r="D115" s="8" t="s">
        <v>7</v>
      </c>
      <c r="E115" s="8" t="s">
        <v>58</v>
      </c>
      <c r="F115" s="8" t="s">
        <v>5</v>
      </c>
      <c r="G115" s="33" t="e">
        <f>#REF!</f>
        <v>#REF!</v>
      </c>
      <c r="H115" s="33" t="e">
        <f>#REF!</f>
        <v>#REF!</v>
      </c>
      <c r="I115" s="193">
        <f>I116+I117</f>
        <v>2752.09</v>
      </c>
    </row>
    <row r="116" spans="1:9" ht="45" customHeight="1">
      <c r="A116" s="129" t="s">
        <v>168</v>
      </c>
      <c r="B116" s="76">
        <v>528</v>
      </c>
      <c r="C116" s="8" t="s">
        <v>6</v>
      </c>
      <c r="D116" s="8" t="s">
        <v>7</v>
      </c>
      <c r="E116" s="8" t="s">
        <v>58</v>
      </c>
      <c r="F116" s="8" t="s">
        <v>105</v>
      </c>
      <c r="G116" s="33"/>
      <c r="H116" s="33"/>
      <c r="I116" s="194">
        <f>1692.6+1.9</f>
        <v>1694.5</v>
      </c>
    </row>
    <row r="117" spans="1:9" ht="45.75" customHeight="1">
      <c r="A117" s="104" t="s">
        <v>170</v>
      </c>
      <c r="B117" s="123">
        <v>528</v>
      </c>
      <c r="C117" s="126" t="s">
        <v>6</v>
      </c>
      <c r="D117" s="126" t="s">
        <v>7</v>
      </c>
      <c r="E117" s="126" t="s">
        <v>58</v>
      </c>
      <c r="F117" s="126" t="s">
        <v>107</v>
      </c>
      <c r="G117" s="124"/>
      <c r="H117" s="124"/>
      <c r="I117" s="192">
        <f>1057.4+0.19</f>
        <v>1057.5900000000001</v>
      </c>
    </row>
    <row r="118" spans="1:9" ht="27.75" customHeight="1">
      <c r="A118" s="2" t="s">
        <v>17</v>
      </c>
      <c r="B118" s="26">
        <v>528</v>
      </c>
      <c r="C118" s="37" t="s">
        <v>6</v>
      </c>
      <c r="D118" s="37" t="s">
        <v>97</v>
      </c>
      <c r="E118" s="37" t="s">
        <v>27</v>
      </c>
      <c r="F118" s="37" t="s">
        <v>5</v>
      </c>
      <c r="G118" s="34"/>
      <c r="H118" s="34"/>
      <c r="I118" s="191">
        <f>I119</f>
        <v>735</v>
      </c>
    </row>
    <row r="119" spans="1:14" ht="51.75" customHeight="1">
      <c r="A119" s="215" t="s">
        <v>203</v>
      </c>
      <c r="B119" s="123">
        <v>528</v>
      </c>
      <c r="C119" s="94" t="s">
        <v>6</v>
      </c>
      <c r="D119" s="94" t="s">
        <v>97</v>
      </c>
      <c r="E119" s="94" t="s">
        <v>251</v>
      </c>
      <c r="F119" s="94" t="s">
        <v>5</v>
      </c>
      <c r="G119" s="124"/>
      <c r="H119" s="124"/>
      <c r="I119" s="191">
        <f>I120</f>
        <v>735</v>
      </c>
      <c r="L119" s="297"/>
      <c r="M119" s="297"/>
      <c r="N119" s="297"/>
    </row>
    <row r="120" spans="1:9" ht="49.5" customHeight="1">
      <c r="A120" s="104" t="s">
        <v>170</v>
      </c>
      <c r="B120" s="26">
        <v>528</v>
      </c>
      <c r="C120" s="37" t="s">
        <v>6</v>
      </c>
      <c r="D120" s="37" t="s">
        <v>97</v>
      </c>
      <c r="E120" s="94" t="s">
        <v>251</v>
      </c>
      <c r="F120" s="37" t="s">
        <v>107</v>
      </c>
      <c r="G120" s="35"/>
      <c r="H120" s="35"/>
      <c r="I120" s="191">
        <v>735</v>
      </c>
    </row>
    <row r="121" spans="1:9" ht="63.75" customHeight="1">
      <c r="A121" s="11" t="s">
        <v>142</v>
      </c>
      <c r="B121" s="38" t="s">
        <v>78</v>
      </c>
      <c r="C121" s="37" t="s">
        <v>56</v>
      </c>
      <c r="D121" s="37" t="s">
        <v>14</v>
      </c>
      <c r="E121" s="37" t="s">
        <v>27</v>
      </c>
      <c r="F121" s="37" t="s">
        <v>5</v>
      </c>
      <c r="G121" s="34" t="e">
        <f>G122+#REF!+#REF!+#REF!</f>
        <v>#REF!</v>
      </c>
      <c r="H121" s="34" t="e">
        <f>H122+#REF!+#REF!+#REF!</f>
        <v>#REF!</v>
      </c>
      <c r="I121" s="192">
        <f>I122</f>
        <v>10722.31</v>
      </c>
    </row>
    <row r="122" spans="1:9" ht="50.25" customHeight="1">
      <c r="A122" s="10" t="s">
        <v>103</v>
      </c>
      <c r="B122" s="81" t="s">
        <v>78</v>
      </c>
      <c r="C122" s="43" t="s">
        <v>56</v>
      </c>
      <c r="D122" s="43" t="s">
        <v>6</v>
      </c>
      <c r="E122" s="43" t="s">
        <v>27</v>
      </c>
      <c r="F122" s="46" t="s">
        <v>5</v>
      </c>
      <c r="G122" s="47">
        <f aca="true" t="shared" si="3" ref="G122:H124">G123</f>
        <v>0</v>
      </c>
      <c r="H122" s="47">
        <f t="shared" si="3"/>
        <v>14013.15</v>
      </c>
      <c r="I122" s="195">
        <f>I123</f>
        <v>10722.31</v>
      </c>
    </row>
    <row r="123" spans="1:9" ht="32.25" customHeight="1">
      <c r="A123" s="127" t="s">
        <v>75</v>
      </c>
      <c r="B123" s="81" t="s">
        <v>78</v>
      </c>
      <c r="C123" s="43" t="s">
        <v>56</v>
      </c>
      <c r="D123" s="43" t="s">
        <v>6</v>
      </c>
      <c r="E123" s="43" t="s">
        <v>138</v>
      </c>
      <c r="F123" s="46" t="s">
        <v>5</v>
      </c>
      <c r="G123" s="48">
        <f t="shared" si="3"/>
        <v>0</v>
      </c>
      <c r="H123" s="48">
        <f t="shared" si="3"/>
        <v>14013.15</v>
      </c>
      <c r="I123" s="195">
        <f>I124</f>
        <v>10722.31</v>
      </c>
    </row>
    <row r="124" spans="1:9" ht="45.75" customHeight="1">
      <c r="A124" s="127" t="s">
        <v>76</v>
      </c>
      <c r="B124" s="81" t="s">
        <v>78</v>
      </c>
      <c r="C124" s="43" t="s">
        <v>56</v>
      </c>
      <c r="D124" s="43" t="s">
        <v>6</v>
      </c>
      <c r="E124" s="49" t="s">
        <v>139</v>
      </c>
      <c r="F124" s="50" t="s">
        <v>5</v>
      </c>
      <c r="G124" s="44">
        <f t="shared" si="3"/>
        <v>0</v>
      </c>
      <c r="H124" s="44">
        <f t="shared" si="3"/>
        <v>14013.15</v>
      </c>
      <c r="I124" s="195">
        <f>I125</f>
        <v>10722.31</v>
      </c>
    </row>
    <row r="125" spans="1:9" ht="34.5" customHeight="1">
      <c r="A125" s="10" t="s">
        <v>176</v>
      </c>
      <c r="B125" s="81" t="s">
        <v>78</v>
      </c>
      <c r="C125" s="43" t="s">
        <v>56</v>
      </c>
      <c r="D125" s="43" t="s">
        <v>6</v>
      </c>
      <c r="E125" s="49" t="s">
        <v>139</v>
      </c>
      <c r="F125" s="46" t="s">
        <v>117</v>
      </c>
      <c r="G125" s="44"/>
      <c r="H125" s="44">
        <v>14013.15</v>
      </c>
      <c r="I125" s="195">
        <v>10722.31</v>
      </c>
    </row>
    <row r="126" spans="1:9" ht="53.25" customHeight="1">
      <c r="A126" s="93" t="s">
        <v>119</v>
      </c>
      <c r="B126" s="174" t="s">
        <v>59</v>
      </c>
      <c r="C126" s="94" t="s">
        <v>14</v>
      </c>
      <c r="D126" s="94" t="s">
        <v>14</v>
      </c>
      <c r="E126" s="94" t="s">
        <v>27</v>
      </c>
      <c r="F126" s="94" t="s">
        <v>5</v>
      </c>
      <c r="G126" s="88" t="e">
        <f>G127+G133</f>
        <v>#REF!</v>
      </c>
      <c r="H126" s="88" t="e">
        <f>H127+H133</f>
        <v>#REF!</v>
      </c>
      <c r="I126" s="191">
        <f>I127+I133+I164</f>
        <v>19499.899999999998</v>
      </c>
    </row>
    <row r="127" spans="1:9" ht="18" customHeight="1">
      <c r="A127" s="166" t="s">
        <v>51</v>
      </c>
      <c r="B127" s="177" t="s">
        <v>59</v>
      </c>
      <c r="C127" s="67" t="s">
        <v>9</v>
      </c>
      <c r="D127" s="67" t="s">
        <v>14</v>
      </c>
      <c r="E127" s="67" t="s">
        <v>27</v>
      </c>
      <c r="F127" s="67" t="s">
        <v>5</v>
      </c>
      <c r="G127" s="52">
        <f aca="true" t="shared" si="4" ref="G127:I130">G128</f>
        <v>0</v>
      </c>
      <c r="H127" s="52">
        <f t="shared" si="4"/>
        <v>2073</v>
      </c>
      <c r="I127" s="196">
        <f t="shared" si="4"/>
        <v>2500</v>
      </c>
    </row>
    <row r="128" spans="1:9" ht="22.5" customHeight="1">
      <c r="A128" s="104" t="s">
        <v>10</v>
      </c>
      <c r="B128" s="108" t="s">
        <v>59</v>
      </c>
      <c r="C128" s="106" t="s">
        <v>9</v>
      </c>
      <c r="D128" s="106" t="s">
        <v>14</v>
      </c>
      <c r="E128" s="106" t="s">
        <v>27</v>
      </c>
      <c r="F128" s="106" t="s">
        <v>5</v>
      </c>
      <c r="G128" s="53">
        <f t="shared" si="4"/>
        <v>0</v>
      </c>
      <c r="H128" s="53">
        <f t="shared" si="4"/>
        <v>2073</v>
      </c>
      <c r="I128" s="194">
        <f t="shared" si="4"/>
        <v>2500</v>
      </c>
    </row>
    <row r="129" spans="1:9" ht="21.75" customHeight="1">
      <c r="A129" s="104" t="s">
        <v>11</v>
      </c>
      <c r="B129" s="80" t="s">
        <v>59</v>
      </c>
      <c r="C129" s="8" t="s">
        <v>9</v>
      </c>
      <c r="D129" s="8" t="s">
        <v>8</v>
      </c>
      <c r="E129" s="8" t="s">
        <v>27</v>
      </c>
      <c r="F129" s="8" t="s">
        <v>5</v>
      </c>
      <c r="G129" s="32">
        <f t="shared" si="4"/>
        <v>0</v>
      </c>
      <c r="H129" s="32">
        <f t="shared" si="4"/>
        <v>2073</v>
      </c>
      <c r="I129" s="194">
        <f t="shared" si="4"/>
        <v>2500</v>
      </c>
    </row>
    <row r="130" spans="1:9" ht="27.75" customHeight="1">
      <c r="A130" s="129" t="s">
        <v>12</v>
      </c>
      <c r="B130" s="82" t="s">
        <v>59</v>
      </c>
      <c r="C130" s="54" t="s">
        <v>9</v>
      </c>
      <c r="D130" s="54" t="s">
        <v>8</v>
      </c>
      <c r="E130" s="7" t="s">
        <v>32</v>
      </c>
      <c r="F130" s="54" t="s">
        <v>5</v>
      </c>
      <c r="G130" s="41">
        <f t="shared" si="4"/>
        <v>0</v>
      </c>
      <c r="H130" s="41">
        <f t="shared" si="4"/>
        <v>2073</v>
      </c>
      <c r="I130" s="197">
        <f t="shared" si="4"/>
        <v>2500</v>
      </c>
    </row>
    <row r="131" spans="1:9" ht="30" customHeight="1">
      <c r="A131" s="129" t="s">
        <v>18</v>
      </c>
      <c r="B131" s="82" t="s">
        <v>59</v>
      </c>
      <c r="C131" s="54" t="s">
        <v>9</v>
      </c>
      <c r="D131" s="54" t="s">
        <v>8</v>
      </c>
      <c r="E131" s="7" t="s">
        <v>60</v>
      </c>
      <c r="F131" s="54" t="s">
        <v>5</v>
      </c>
      <c r="G131" s="41">
        <f>G132</f>
        <v>0</v>
      </c>
      <c r="H131" s="41">
        <f>H132</f>
        <v>2073</v>
      </c>
      <c r="I131" s="197">
        <f>I132</f>
        <v>2500</v>
      </c>
    </row>
    <row r="132" spans="1:9" ht="95.25" customHeight="1">
      <c r="A132" s="104" t="s">
        <v>177</v>
      </c>
      <c r="B132" s="82" t="s">
        <v>59</v>
      </c>
      <c r="C132" s="54" t="s">
        <v>9</v>
      </c>
      <c r="D132" s="54" t="s">
        <v>8</v>
      </c>
      <c r="E132" s="7" t="s">
        <v>60</v>
      </c>
      <c r="F132" s="54" t="s">
        <v>116</v>
      </c>
      <c r="G132" s="32"/>
      <c r="H132" s="32">
        <v>2073</v>
      </c>
      <c r="I132" s="194">
        <v>2500</v>
      </c>
    </row>
    <row r="133" spans="1:9" ht="24" customHeight="1">
      <c r="A133" s="167" t="s">
        <v>100</v>
      </c>
      <c r="B133" s="80" t="s">
        <v>59</v>
      </c>
      <c r="C133" s="8" t="s">
        <v>43</v>
      </c>
      <c r="D133" s="8" t="s">
        <v>14</v>
      </c>
      <c r="E133" s="8" t="s">
        <v>27</v>
      </c>
      <c r="F133" s="8" t="s">
        <v>5</v>
      </c>
      <c r="G133" s="55" t="e">
        <f>G134+G158</f>
        <v>#REF!</v>
      </c>
      <c r="H133" s="55" t="e">
        <f>H134+H158+H144++H139</f>
        <v>#REF!</v>
      </c>
      <c r="I133" s="194">
        <f>I134+I158</f>
        <v>16973.8</v>
      </c>
    </row>
    <row r="134" spans="1:9" ht="23.25" customHeight="1">
      <c r="A134" s="2" t="s">
        <v>61</v>
      </c>
      <c r="B134" s="181" t="s">
        <v>59</v>
      </c>
      <c r="C134" s="73" t="s">
        <v>43</v>
      </c>
      <c r="D134" s="73" t="s">
        <v>6</v>
      </c>
      <c r="E134" s="73" t="s">
        <v>27</v>
      </c>
      <c r="F134" s="73" t="s">
        <v>5</v>
      </c>
      <c r="G134" s="56" t="e">
        <f>#REF!+G139+G144</f>
        <v>#REF!</v>
      </c>
      <c r="H134" s="57" t="e">
        <f>#REF!</f>
        <v>#REF!</v>
      </c>
      <c r="I134" s="196">
        <f>I135+I139+I144+I156</f>
        <v>16573.8</v>
      </c>
    </row>
    <row r="135" spans="1:9" ht="46.5" customHeight="1">
      <c r="A135" s="104" t="s">
        <v>151</v>
      </c>
      <c r="B135" s="181" t="s">
        <v>59</v>
      </c>
      <c r="C135" s="73" t="s">
        <v>43</v>
      </c>
      <c r="D135" s="73" t="s">
        <v>6</v>
      </c>
      <c r="E135" s="73" t="s">
        <v>44</v>
      </c>
      <c r="F135" s="73" t="s">
        <v>5</v>
      </c>
      <c r="G135" s="56"/>
      <c r="H135" s="57"/>
      <c r="I135" s="196">
        <f>I136</f>
        <v>2834.9</v>
      </c>
    </row>
    <row r="136" spans="1:9" ht="39.75" customHeight="1">
      <c r="A136" s="2" t="s">
        <v>62</v>
      </c>
      <c r="B136" s="113" t="s">
        <v>59</v>
      </c>
      <c r="C136" s="114" t="s">
        <v>43</v>
      </c>
      <c r="D136" s="114" t="s">
        <v>6</v>
      </c>
      <c r="E136" s="114" t="s">
        <v>63</v>
      </c>
      <c r="F136" s="114" t="s">
        <v>5</v>
      </c>
      <c r="G136" s="58" t="e">
        <f>#REF!</f>
        <v>#REF!</v>
      </c>
      <c r="H136" s="58" t="e">
        <f>#REF!</f>
        <v>#REF!</v>
      </c>
      <c r="I136" s="191">
        <f>I137+I138</f>
        <v>2834.9</v>
      </c>
    </row>
    <row r="137" spans="1:9" ht="54" customHeight="1">
      <c r="A137" s="127" t="s">
        <v>173</v>
      </c>
      <c r="B137" s="113" t="s">
        <v>59</v>
      </c>
      <c r="C137" s="114" t="s">
        <v>43</v>
      </c>
      <c r="D137" s="114" t="s">
        <v>6</v>
      </c>
      <c r="E137" s="114" t="s">
        <v>63</v>
      </c>
      <c r="F137" s="114" t="s">
        <v>174</v>
      </c>
      <c r="G137" s="58"/>
      <c r="H137" s="58"/>
      <c r="I137" s="191">
        <v>13</v>
      </c>
    </row>
    <row r="138" spans="1:9" ht="93.75" customHeight="1">
      <c r="A138" s="104" t="s">
        <v>177</v>
      </c>
      <c r="B138" s="113" t="s">
        <v>59</v>
      </c>
      <c r="C138" s="114" t="s">
        <v>43</v>
      </c>
      <c r="D138" s="114" t="s">
        <v>6</v>
      </c>
      <c r="E138" s="114" t="s">
        <v>63</v>
      </c>
      <c r="F138" s="114" t="s">
        <v>116</v>
      </c>
      <c r="G138" s="58"/>
      <c r="H138" s="58"/>
      <c r="I138" s="191">
        <f>2836.9-15</f>
        <v>2821.9</v>
      </c>
    </row>
    <row r="139" spans="1:9" ht="27" customHeight="1">
      <c r="A139" s="2" t="s">
        <v>80</v>
      </c>
      <c r="B139" s="113" t="s">
        <v>59</v>
      </c>
      <c r="C139" s="114" t="s">
        <v>43</v>
      </c>
      <c r="D139" s="114" t="s">
        <v>6</v>
      </c>
      <c r="E139" s="114" t="s">
        <v>81</v>
      </c>
      <c r="F139" s="114" t="s">
        <v>5</v>
      </c>
      <c r="G139" s="58" t="e">
        <f>G140</f>
        <v>#REF!</v>
      </c>
      <c r="H139" s="59" t="e">
        <f>H140</f>
        <v>#REF!</v>
      </c>
      <c r="I139" s="191">
        <f>I140</f>
        <v>400</v>
      </c>
    </row>
    <row r="140" spans="1:9" ht="37.5" customHeight="1">
      <c r="A140" s="2" t="s">
        <v>18</v>
      </c>
      <c r="B140" s="113" t="s">
        <v>59</v>
      </c>
      <c r="C140" s="114" t="s">
        <v>43</v>
      </c>
      <c r="D140" s="114" t="s">
        <v>6</v>
      </c>
      <c r="E140" s="114" t="s">
        <v>140</v>
      </c>
      <c r="F140" s="114" t="s">
        <v>5</v>
      </c>
      <c r="G140" s="58" t="e">
        <f>#REF!</f>
        <v>#REF!</v>
      </c>
      <c r="H140" s="58" t="e">
        <f>#REF!</f>
        <v>#REF!</v>
      </c>
      <c r="I140" s="191">
        <f>I141+I142+I143</f>
        <v>400</v>
      </c>
    </row>
    <row r="141" spans="1:9" ht="44.25" customHeight="1">
      <c r="A141" s="129" t="s">
        <v>171</v>
      </c>
      <c r="B141" s="113" t="s">
        <v>59</v>
      </c>
      <c r="C141" s="114" t="s">
        <v>43</v>
      </c>
      <c r="D141" s="114" t="s">
        <v>6</v>
      </c>
      <c r="E141" s="114" t="s">
        <v>140</v>
      </c>
      <c r="F141" s="114" t="s">
        <v>111</v>
      </c>
      <c r="G141" s="58"/>
      <c r="H141" s="58"/>
      <c r="I141" s="191">
        <v>352</v>
      </c>
    </row>
    <row r="142" spans="1:9" ht="49.5" customHeight="1">
      <c r="A142" s="104" t="s">
        <v>170</v>
      </c>
      <c r="B142" s="113" t="s">
        <v>59</v>
      </c>
      <c r="C142" s="114" t="s">
        <v>43</v>
      </c>
      <c r="D142" s="114" t="s">
        <v>6</v>
      </c>
      <c r="E142" s="114" t="s">
        <v>140</v>
      </c>
      <c r="F142" s="114" t="s">
        <v>107</v>
      </c>
      <c r="G142" s="58"/>
      <c r="H142" s="58"/>
      <c r="I142" s="191">
        <f>48-4</f>
        <v>44</v>
      </c>
    </row>
    <row r="143" spans="1:9" ht="32.25" customHeight="1">
      <c r="A143" s="129" t="s">
        <v>113</v>
      </c>
      <c r="B143" s="113" t="s">
        <v>59</v>
      </c>
      <c r="C143" s="114" t="s">
        <v>43</v>
      </c>
      <c r="D143" s="114" t="s">
        <v>6</v>
      </c>
      <c r="E143" s="114" t="s">
        <v>140</v>
      </c>
      <c r="F143" s="114" t="s">
        <v>112</v>
      </c>
      <c r="G143" s="58"/>
      <c r="H143" s="58"/>
      <c r="I143" s="191">
        <v>4</v>
      </c>
    </row>
    <row r="144" spans="1:9" ht="19.5" customHeight="1">
      <c r="A144" s="2" t="s">
        <v>45</v>
      </c>
      <c r="B144" s="113" t="s">
        <v>59</v>
      </c>
      <c r="C144" s="114" t="s">
        <v>43</v>
      </c>
      <c r="D144" s="114" t="s">
        <v>6</v>
      </c>
      <c r="E144" s="114" t="s">
        <v>27</v>
      </c>
      <c r="F144" s="114" t="s">
        <v>41</v>
      </c>
      <c r="G144" s="58" t="e">
        <f>G145+#REF!</f>
        <v>#REF!</v>
      </c>
      <c r="H144" s="59" t="e">
        <f>H145</f>
        <v>#REF!</v>
      </c>
      <c r="I144" s="191">
        <f>I145+I153+I151</f>
        <v>13323.9</v>
      </c>
    </row>
    <row r="145" spans="1:9" ht="45.75" customHeight="1">
      <c r="A145" s="2" t="s">
        <v>62</v>
      </c>
      <c r="B145" s="113" t="s">
        <v>59</v>
      </c>
      <c r="C145" s="114" t="s">
        <v>43</v>
      </c>
      <c r="D145" s="114" t="s">
        <v>6</v>
      </c>
      <c r="E145" s="114" t="s">
        <v>64</v>
      </c>
      <c r="F145" s="114" t="s">
        <v>5</v>
      </c>
      <c r="G145" s="58" t="e">
        <f>#REF!</f>
        <v>#REF!</v>
      </c>
      <c r="H145" s="58" t="e">
        <f>#REF!</f>
        <v>#REF!</v>
      </c>
      <c r="I145" s="191">
        <f>I146+I147+I148+I149+I150</f>
        <v>12812</v>
      </c>
    </row>
    <row r="146" spans="1:9" ht="45.75" customHeight="1">
      <c r="A146" s="129" t="s">
        <v>171</v>
      </c>
      <c r="B146" s="113" t="s">
        <v>59</v>
      </c>
      <c r="C146" s="114" t="s">
        <v>43</v>
      </c>
      <c r="D146" s="114" t="s">
        <v>6</v>
      </c>
      <c r="E146" s="114" t="s">
        <v>64</v>
      </c>
      <c r="F146" s="114" t="s">
        <v>111</v>
      </c>
      <c r="G146" s="58"/>
      <c r="H146" s="58"/>
      <c r="I146" s="191">
        <f>1814-24+1682+3700</f>
        <v>7172</v>
      </c>
    </row>
    <row r="147" spans="1:9" ht="54" customHeight="1">
      <c r="A147" s="104" t="s">
        <v>170</v>
      </c>
      <c r="B147" s="113" t="s">
        <v>59</v>
      </c>
      <c r="C147" s="114" t="s">
        <v>43</v>
      </c>
      <c r="D147" s="114" t="s">
        <v>6</v>
      </c>
      <c r="E147" s="114" t="s">
        <v>64</v>
      </c>
      <c r="F147" s="114" t="s">
        <v>107</v>
      </c>
      <c r="G147" s="58"/>
      <c r="H147" s="58"/>
      <c r="I147" s="191">
        <f>286-20+5300</f>
        <v>5566</v>
      </c>
    </row>
    <row r="148" spans="1:9" ht="45" customHeight="1">
      <c r="A148" s="127" t="s">
        <v>173</v>
      </c>
      <c r="B148" s="113" t="s">
        <v>59</v>
      </c>
      <c r="C148" s="114" t="s">
        <v>43</v>
      </c>
      <c r="D148" s="114" t="s">
        <v>6</v>
      </c>
      <c r="E148" s="114" t="s">
        <v>64</v>
      </c>
      <c r="F148" s="114" t="s">
        <v>174</v>
      </c>
      <c r="G148" s="58"/>
      <c r="H148" s="58"/>
      <c r="I148" s="191">
        <f>24+30</f>
        <v>54</v>
      </c>
    </row>
    <row r="149" spans="1:9" ht="29.25" customHeight="1">
      <c r="A149" s="129" t="s">
        <v>109</v>
      </c>
      <c r="B149" s="109" t="s">
        <v>59</v>
      </c>
      <c r="C149" s="77" t="s">
        <v>43</v>
      </c>
      <c r="D149" s="77" t="s">
        <v>6</v>
      </c>
      <c r="E149" s="77" t="s">
        <v>64</v>
      </c>
      <c r="F149" s="114" t="s">
        <v>108</v>
      </c>
      <c r="G149" s="58"/>
      <c r="H149" s="58"/>
      <c r="I149" s="191">
        <v>10</v>
      </c>
    </row>
    <row r="150" spans="1:9" ht="29.25" customHeight="1">
      <c r="A150" s="129" t="s">
        <v>113</v>
      </c>
      <c r="B150" s="109" t="s">
        <v>59</v>
      </c>
      <c r="C150" s="77" t="s">
        <v>43</v>
      </c>
      <c r="D150" s="77" t="s">
        <v>6</v>
      </c>
      <c r="E150" s="77" t="s">
        <v>64</v>
      </c>
      <c r="F150" s="114" t="s">
        <v>112</v>
      </c>
      <c r="G150" s="58"/>
      <c r="H150" s="58"/>
      <c r="I150" s="191">
        <v>10</v>
      </c>
    </row>
    <row r="151" spans="1:9" ht="78" customHeight="1">
      <c r="A151" s="93" t="s">
        <v>192</v>
      </c>
      <c r="B151" s="212" t="s">
        <v>59</v>
      </c>
      <c r="C151" s="140" t="s">
        <v>43</v>
      </c>
      <c r="D151" s="140" t="s">
        <v>6</v>
      </c>
      <c r="E151" s="213" t="s">
        <v>223</v>
      </c>
      <c r="F151" s="141" t="s">
        <v>5</v>
      </c>
      <c r="G151" s="86"/>
      <c r="H151" s="86"/>
      <c r="I151" s="191">
        <f>I152</f>
        <v>11.9</v>
      </c>
    </row>
    <row r="152" spans="1:9" ht="48.75" customHeight="1">
      <c r="A152" s="93" t="s">
        <v>170</v>
      </c>
      <c r="B152" s="212" t="s">
        <v>59</v>
      </c>
      <c r="C152" s="140" t="s">
        <v>43</v>
      </c>
      <c r="D152" s="140" t="s">
        <v>6</v>
      </c>
      <c r="E152" s="213" t="s">
        <v>223</v>
      </c>
      <c r="F152" s="141" t="s">
        <v>107</v>
      </c>
      <c r="G152" s="86"/>
      <c r="H152" s="86"/>
      <c r="I152" s="191">
        <v>11.9</v>
      </c>
    </row>
    <row r="153" spans="1:9" ht="76.5" customHeight="1">
      <c r="A153" s="205" t="s">
        <v>222</v>
      </c>
      <c r="B153" s="85" t="s">
        <v>59</v>
      </c>
      <c r="C153" s="3" t="s">
        <v>43</v>
      </c>
      <c r="D153" s="3" t="s">
        <v>6</v>
      </c>
      <c r="E153" s="203" t="s">
        <v>224</v>
      </c>
      <c r="F153" s="77" t="s">
        <v>5</v>
      </c>
      <c r="G153" s="87"/>
      <c r="H153" s="87"/>
      <c r="I153" s="198">
        <f>I154</f>
        <v>500</v>
      </c>
    </row>
    <row r="154" spans="1:9" ht="63" customHeight="1">
      <c r="A154" s="205" t="s">
        <v>225</v>
      </c>
      <c r="B154" s="85" t="s">
        <v>59</v>
      </c>
      <c r="C154" s="3" t="s">
        <v>43</v>
      </c>
      <c r="D154" s="3" t="s">
        <v>6</v>
      </c>
      <c r="E154" s="203" t="s">
        <v>226</v>
      </c>
      <c r="F154" s="77" t="s">
        <v>5</v>
      </c>
      <c r="G154" s="87"/>
      <c r="H154" s="87"/>
      <c r="I154" s="198">
        <f>I155</f>
        <v>500</v>
      </c>
    </row>
    <row r="155" spans="1:9" ht="48" customHeight="1">
      <c r="A155" s="104" t="s">
        <v>170</v>
      </c>
      <c r="B155" s="85" t="s">
        <v>59</v>
      </c>
      <c r="C155" s="3" t="s">
        <v>43</v>
      </c>
      <c r="D155" s="3" t="s">
        <v>6</v>
      </c>
      <c r="E155" s="203" t="s">
        <v>226</v>
      </c>
      <c r="F155" s="77" t="s">
        <v>107</v>
      </c>
      <c r="G155" s="87"/>
      <c r="H155" s="87"/>
      <c r="I155" s="198">
        <v>500</v>
      </c>
    </row>
    <row r="156" spans="1:9" ht="81" customHeight="1">
      <c r="A156" s="127" t="s">
        <v>126</v>
      </c>
      <c r="B156" s="85" t="s">
        <v>59</v>
      </c>
      <c r="C156" s="3" t="s">
        <v>43</v>
      </c>
      <c r="D156" s="3" t="s">
        <v>6</v>
      </c>
      <c r="E156" s="3" t="s">
        <v>257</v>
      </c>
      <c r="F156" s="72" t="s">
        <v>5</v>
      </c>
      <c r="G156" s="87"/>
      <c r="H156" s="87"/>
      <c r="I156" s="198">
        <f>I157</f>
        <v>15</v>
      </c>
    </row>
    <row r="157" spans="1:9" ht="51.75" customHeight="1">
      <c r="A157" s="104" t="s">
        <v>170</v>
      </c>
      <c r="B157" s="85" t="s">
        <v>59</v>
      </c>
      <c r="C157" s="3" t="s">
        <v>43</v>
      </c>
      <c r="D157" s="3" t="s">
        <v>6</v>
      </c>
      <c r="E157" s="3" t="s">
        <v>257</v>
      </c>
      <c r="F157" s="72" t="s">
        <v>107</v>
      </c>
      <c r="G157" s="87"/>
      <c r="H157" s="87"/>
      <c r="I157" s="198">
        <v>15</v>
      </c>
    </row>
    <row r="158" spans="1:9" ht="36.75" customHeight="1">
      <c r="A158" s="11" t="s">
        <v>101</v>
      </c>
      <c r="B158" s="38" t="s">
        <v>59</v>
      </c>
      <c r="C158" s="37" t="s">
        <v>43</v>
      </c>
      <c r="D158" s="37" t="s">
        <v>13</v>
      </c>
      <c r="E158" s="37" t="s">
        <v>27</v>
      </c>
      <c r="F158" s="37" t="s">
        <v>5</v>
      </c>
      <c r="G158" s="60" t="e">
        <f aca="true" t="shared" si="5" ref="G158:I159">G159</f>
        <v>#REF!</v>
      </c>
      <c r="H158" s="60" t="e">
        <f t="shared" si="5"/>
        <v>#REF!</v>
      </c>
      <c r="I158" s="191">
        <f t="shared" si="5"/>
        <v>400</v>
      </c>
    </row>
    <row r="159" spans="1:9" ht="78.75" customHeight="1">
      <c r="A159" s="129" t="s">
        <v>53</v>
      </c>
      <c r="B159" s="83" t="s">
        <v>59</v>
      </c>
      <c r="C159" s="51" t="s">
        <v>43</v>
      </c>
      <c r="D159" s="51" t="s">
        <v>13</v>
      </c>
      <c r="E159" s="51" t="s">
        <v>57</v>
      </c>
      <c r="F159" s="51" t="s">
        <v>5</v>
      </c>
      <c r="G159" s="56" t="e">
        <f t="shared" si="5"/>
        <v>#REF!</v>
      </c>
      <c r="H159" s="56" t="e">
        <f t="shared" si="5"/>
        <v>#REF!</v>
      </c>
      <c r="I159" s="196">
        <f t="shared" si="5"/>
        <v>400</v>
      </c>
    </row>
    <row r="160" spans="1:9" ht="30" customHeight="1">
      <c r="A160" s="129" t="s">
        <v>16</v>
      </c>
      <c r="B160" s="83" t="s">
        <v>59</v>
      </c>
      <c r="C160" s="51" t="s">
        <v>43</v>
      </c>
      <c r="D160" s="51" t="s">
        <v>13</v>
      </c>
      <c r="E160" s="51" t="s">
        <v>58</v>
      </c>
      <c r="F160" s="51" t="s">
        <v>5</v>
      </c>
      <c r="G160" s="56" t="e">
        <f>#REF!</f>
        <v>#REF!</v>
      </c>
      <c r="H160" s="56" t="e">
        <f>#REF!</f>
        <v>#REF!</v>
      </c>
      <c r="I160" s="196">
        <f>I161+I162+I163</f>
        <v>400</v>
      </c>
    </row>
    <row r="161" spans="1:9" ht="54" customHeight="1">
      <c r="A161" s="129" t="s">
        <v>168</v>
      </c>
      <c r="B161" s="83" t="s">
        <v>59</v>
      </c>
      <c r="C161" s="51" t="s">
        <v>43</v>
      </c>
      <c r="D161" s="51" t="s">
        <v>13</v>
      </c>
      <c r="E161" s="51" t="s">
        <v>58</v>
      </c>
      <c r="F161" s="51" t="s">
        <v>105</v>
      </c>
      <c r="G161" s="61"/>
      <c r="H161" s="61"/>
      <c r="I161" s="196">
        <v>366</v>
      </c>
    </row>
    <row r="162" spans="1:9" ht="52.5" customHeight="1">
      <c r="A162" s="104" t="s">
        <v>170</v>
      </c>
      <c r="B162" s="83" t="s">
        <v>59</v>
      </c>
      <c r="C162" s="51" t="s">
        <v>43</v>
      </c>
      <c r="D162" s="51" t="s">
        <v>13</v>
      </c>
      <c r="E162" s="51" t="s">
        <v>58</v>
      </c>
      <c r="F162" s="51" t="s">
        <v>107</v>
      </c>
      <c r="G162" s="61"/>
      <c r="H162" s="61"/>
      <c r="I162" s="196">
        <f>59-25</f>
        <v>34</v>
      </c>
    </row>
    <row r="163" spans="1:9" ht="33.75" customHeight="1">
      <c r="A163" s="129" t="s">
        <v>113</v>
      </c>
      <c r="B163" s="83" t="s">
        <v>59</v>
      </c>
      <c r="C163" s="51" t="s">
        <v>43</v>
      </c>
      <c r="D163" s="51" t="s">
        <v>13</v>
      </c>
      <c r="E163" s="51" t="s">
        <v>58</v>
      </c>
      <c r="F163" s="51" t="s">
        <v>112</v>
      </c>
      <c r="G163" s="56"/>
      <c r="H163" s="56"/>
      <c r="I163" s="199"/>
    </row>
    <row r="164" spans="1:9" ht="33.75" customHeight="1">
      <c r="A164" s="128" t="s">
        <v>38</v>
      </c>
      <c r="B164" s="83" t="s">
        <v>59</v>
      </c>
      <c r="C164" s="51" t="s">
        <v>21</v>
      </c>
      <c r="D164" s="51" t="s">
        <v>14</v>
      </c>
      <c r="E164" s="51" t="s">
        <v>27</v>
      </c>
      <c r="F164" s="51" t="s">
        <v>5</v>
      </c>
      <c r="G164" s="56"/>
      <c r="H164" s="56"/>
      <c r="I164" s="199">
        <f>I165</f>
        <v>26.1</v>
      </c>
    </row>
    <row r="165" spans="1:9" ht="33.75" customHeight="1">
      <c r="A165" s="171" t="s">
        <v>73</v>
      </c>
      <c r="B165" s="83" t="s">
        <v>59</v>
      </c>
      <c r="C165" s="51" t="s">
        <v>21</v>
      </c>
      <c r="D165" s="51" t="s">
        <v>22</v>
      </c>
      <c r="E165" s="51" t="s">
        <v>27</v>
      </c>
      <c r="F165" s="51" t="s">
        <v>5</v>
      </c>
      <c r="G165" s="56"/>
      <c r="H165" s="56"/>
      <c r="I165" s="199">
        <f>I166</f>
        <v>26.1</v>
      </c>
    </row>
    <row r="166" spans="1:9" ht="105" customHeight="1">
      <c r="A166" s="171" t="s">
        <v>193</v>
      </c>
      <c r="B166" s="83" t="s">
        <v>59</v>
      </c>
      <c r="C166" s="51" t="s">
        <v>21</v>
      </c>
      <c r="D166" s="51" t="s">
        <v>22</v>
      </c>
      <c r="E166" s="207" t="s">
        <v>263</v>
      </c>
      <c r="F166" s="51" t="s">
        <v>5</v>
      </c>
      <c r="G166" s="56"/>
      <c r="H166" s="56"/>
      <c r="I166" s="199">
        <f>I167</f>
        <v>26.1</v>
      </c>
    </row>
    <row r="167" spans="1:9" ht="52.5" customHeight="1">
      <c r="A167" s="130" t="s">
        <v>172</v>
      </c>
      <c r="B167" s="83" t="s">
        <v>59</v>
      </c>
      <c r="C167" s="51" t="s">
        <v>21</v>
      </c>
      <c r="D167" s="51" t="s">
        <v>22</v>
      </c>
      <c r="E167" s="207" t="s">
        <v>263</v>
      </c>
      <c r="F167" s="207" t="s">
        <v>128</v>
      </c>
      <c r="G167" s="56"/>
      <c r="H167" s="56"/>
      <c r="I167" s="199">
        <v>26.1</v>
      </c>
    </row>
    <row r="168" spans="1:9" ht="48.75" customHeight="1">
      <c r="A168" s="93" t="s">
        <v>90</v>
      </c>
      <c r="B168" s="174" t="s">
        <v>69</v>
      </c>
      <c r="C168" s="94" t="s">
        <v>14</v>
      </c>
      <c r="D168" s="94" t="s">
        <v>14</v>
      </c>
      <c r="E168" s="94" t="s">
        <v>27</v>
      </c>
      <c r="F168" s="94" t="s">
        <v>5</v>
      </c>
      <c r="G168" s="91" t="e">
        <f>G169+#REF!+#REF!</f>
        <v>#REF!</v>
      </c>
      <c r="H168" s="91">
        <v>35429</v>
      </c>
      <c r="I168" s="191">
        <f>I169+I256</f>
        <v>110977.6</v>
      </c>
    </row>
    <row r="169" spans="1:9" ht="18.75" customHeight="1">
      <c r="A169" s="104" t="s">
        <v>10</v>
      </c>
      <c r="B169" s="108" t="s">
        <v>69</v>
      </c>
      <c r="C169" s="106" t="s">
        <v>9</v>
      </c>
      <c r="D169" s="106" t="s">
        <v>24</v>
      </c>
      <c r="E169" s="106" t="s">
        <v>27</v>
      </c>
      <c r="F169" s="106" t="s">
        <v>5</v>
      </c>
      <c r="G169" s="52" t="e">
        <f>G170+G186+G228+#REF!</f>
        <v>#REF!</v>
      </c>
      <c r="H169" s="52" t="e">
        <f>H170+H186+H228+#REF!</f>
        <v>#REF!</v>
      </c>
      <c r="I169" s="191">
        <f>I170+I186+I223+I228</f>
        <v>93130.2</v>
      </c>
    </row>
    <row r="170" spans="1:9" ht="22.5" customHeight="1">
      <c r="A170" s="104" t="s">
        <v>33</v>
      </c>
      <c r="B170" s="108" t="s">
        <v>69</v>
      </c>
      <c r="C170" s="106" t="s">
        <v>9</v>
      </c>
      <c r="D170" s="106" t="s">
        <v>6</v>
      </c>
      <c r="E170" s="106" t="s">
        <v>27</v>
      </c>
      <c r="F170" s="106" t="s">
        <v>5</v>
      </c>
      <c r="G170" s="60" t="e">
        <f>G171</f>
        <v>#REF!</v>
      </c>
      <c r="H170" s="60" t="e">
        <f>H171</f>
        <v>#REF!</v>
      </c>
      <c r="I170" s="191">
        <f>I171+I183+I178</f>
        <v>17099.5</v>
      </c>
    </row>
    <row r="171" spans="1:9" ht="27" customHeight="1">
      <c r="A171" s="104" t="s">
        <v>34</v>
      </c>
      <c r="B171" s="108" t="s">
        <v>69</v>
      </c>
      <c r="C171" s="106" t="s">
        <v>9</v>
      </c>
      <c r="D171" s="106" t="s">
        <v>6</v>
      </c>
      <c r="E171" s="106" t="s">
        <v>35</v>
      </c>
      <c r="F171" s="106" t="s">
        <v>5</v>
      </c>
      <c r="G171" s="32" t="e">
        <f>G172+#REF!</f>
        <v>#REF!</v>
      </c>
      <c r="H171" s="32" t="e">
        <f>H172+#REF!</f>
        <v>#REF!</v>
      </c>
      <c r="I171" s="191">
        <f>I172</f>
        <v>6010</v>
      </c>
    </row>
    <row r="172" spans="1:9" ht="36.75" customHeight="1">
      <c r="A172" s="11" t="s">
        <v>18</v>
      </c>
      <c r="B172" s="79" t="s">
        <v>69</v>
      </c>
      <c r="C172" s="21" t="s">
        <v>9</v>
      </c>
      <c r="D172" s="21" t="s">
        <v>6</v>
      </c>
      <c r="E172" s="21" t="s">
        <v>70</v>
      </c>
      <c r="F172" s="21" t="s">
        <v>5</v>
      </c>
      <c r="G172" s="36">
        <f>G173</f>
        <v>0</v>
      </c>
      <c r="H172" s="36">
        <f>H173</f>
        <v>14355.6</v>
      </c>
      <c r="I172" s="191">
        <f>I173+I174+I175+I176+I177</f>
        <v>6010</v>
      </c>
    </row>
    <row r="173" spans="1:9" ht="47.25" customHeight="1">
      <c r="A173" s="129" t="s">
        <v>171</v>
      </c>
      <c r="B173" s="79" t="s">
        <v>69</v>
      </c>
      <c r="C173" s="21" t="s">
        <v>9</v>
      </c>
      <c r="D173" s="21" t="s">
        <v>6</v>
      </c>
      <c r="E173" s="21" t="s">
        <v>70</v>
      </c>
      <c r="F173" s="73" t="s">
        <v>111</v>
      </c>
      <c r="G173" s="36"/>
      <c r="H173" s="36">
        <v>14355.6</v>
      </c>
      <c r="I173" s="191">
        <v>680</v>
      </c>
    </row>
    <row r="174" spans="1:9" ht="50.25" customHeight="1">
      <c r="A174" s="104" t="s">
        <v>170</v>
      </c>
      <c r="B174" s="79" t="s">
        <v>69</v>
      </c>
      <c r="C174" s="21" t="s">
        <v>9</v>
      </c>
      <c r="D174" s="21" t="s">
        <v>6</v>
      </c>
      <c r="E174" s="21" t="s">
        <v>70</v>
      </c>
      <c r="F174" s="73" t="s">
        <v>107</v>
      </c>
      <c r="G174" s="36"/>
      <c r="H174" s="36"/>
      <c r="I174" s="191">
        <f>2330-50</f>
        <v>2280</v>
      </c>
    </row>
    <row r="175" spans="1:9" ht="93" customHeight="1">
      <c r="A175" s="104" t="s">
        <v>177</v>
      </c>
      <c r="B175" s="79" t="s">
        <v>69</v>
      </c>
      <c r="C175" s="21" t="s">
        <v>9</v>
      </c>
      <c r="D175" s="21" t="s">
        <v>6</v>
      </c>
      <c r="E175" s="21" t="s">
        <v>70</v>
      </c>
      <c r="F175" s="73" t="s">
        <v>116</v>
      </c>
      <c r="G175" s="36"/>
      <c r="H175" s="36"/>
      <c r="I175" s="191">
        <f>3990-990-50</f>
        <v>2950</v>
      </c>
    </row>
    <row r="176" spans="1:9" ht="29.25" customHeight="1">
      <c r="A176" s="129" t="s">
        <v>109</v>
      </c>
      <c r="B176" s="79" t="s">
        <v>69</v>
      </c>
      <c r="C176" s="21" t="s">
        <v>9</v>
      </c>
      <c r="D176" s="21" t="s">
        <v>6</v>
      </c>
      <c r="E176" s="21" t="s">
        <v>70</v>
      </c>
      <c r="F176" s="51" t="s">
        <v>108</v>
      </c>
      <c r="G176" s="36"/>
      <c r="H176" s="36"/>
      <c r="I176" s="191">
        <v>50</v>
      </c>
    </row>
    <row r="177" spans="1:9" ht="37.5" customHeight="1">
      <c r="A177" s="129" t="s">
        <v>113</v>
      </c>
      <c r="B177" s="79" t="s">
        <v>69</v>
      </c>
      <c r="C177" s="21" t="s">
        <v>9</v>
      </c>
      <c r="D177" s="21" t="s">
        <v>6</v>
      </c>
      <c r="E177" s="21" t="s">
        <v>70</v>
      </c>
      <c r="F177" s="51" t="s">
        <v>112</v>
      </c>
      <c r="G177" s="36"/>
      <c r="H177" s="36"/>
      <c r="I177" s="191">
        <v>50</v>
      </c>
    </row>
    <row r="178" spans="1:9" ht="123" customHeight="1">
      <c r="A178" s="129" t="s">
        <v>120</v>
      </c>
      <c r="B178" s="79" t="s">
        <v>69</v>
      </c>
      <c r="C178" s="21" t="s">
        <v>9</v>
      </c>
      <c r="D178" s="21" t="s">
        <v>6</v>
      </c>
      <c r="E178" s="203" t="s">
        <v>247</v>
      </c>
      <c r="F178" s="51" t="s">
        <v>5</v>
      </c>
      <c r="G178" s="36"/>
      <c r="H178" s="36"/>
      <c r="I178" s="191">
        <f>I179</f>
        <v>10974.8</v>
      </c>
    </row>
    <row r="179" spans="1:9" ht="111" customHeight="1">
      <c r="A179" s="129" t="s">
        <v>253</v>
      </c>
      <c r="B179" s="79" t="s">
        <v>69</v>
      </c>
      <c r="C179" s="21" t="s">
        <v>9</v>
      </c>
      <c r="D179" s="21" t="s">
        <v>6</v>
      </c>
      <c r="E179" s="203" t="s">
        <v>254</v>
      </c>
      <c r="F179" s="51" t="s">
        <v>5</v>
      </c>
      <c r="G179" s="36"/>
      <c r="H179" s="36"/>
      <c r="I179" s="191">
        <f>I180+I181+I182</f>
        <v>10974.8</v>
      </c>
    </row>
    <row r="180" spans="1:9" ht="45" customHeight="1">
      <c r="A180" s="129" t="s">
        <v>171</v>
      </c>
      <c r="B180" s="79" t="s">
        <v>69</v>
      </c>
      <c r="C180" s="21" t="s">
        <v>9</v>
      </c>
      <c r="D180" s="21" t="s">
        <v>6</v>
      </c>
      <c r="E180" s="203" t="s">
        <v>254</v>
      </c>
      <c r="F180" s="114" t="s">
        <v>111</v>
      </c>
      <c r="G180" s="36"/>
      <c r="H180" s="36"/>
      <c r="I180" s="191">
        <v>2415</v>
      </c>
    </row>
    <row r="181" spans="1:9" ht="49.5" customHeight="1">
      <c r="A181" s="104" t="s">
        <v>170</v>
      </c>
      <c r="B181" s="79" t="s">
        <v>69</v>
      </c>
      <c r="C181" s="21" t="s">
        <v>9</v>
      </c>
      <c r="D181" s="21" t="s">
        <v>6</v>
      </c>
      <c r="E181" s="203" t="s">
        <v>254</v>
      </c>
      <c r="F181" s="114" t="s">
        <v>107</v>
      </c>
      <c r="G181" s="36"/>
      <c r="H181" s="36"/>
      <c r="I181" s="191">
        <v>49</v>
      </c>
    </row>
    <row r="182" spans="1:9" ht="92.25" customHeight="1">
      <c r="A182" s="104" t="s">
        <v>177</v>
      </c>
      <c r="B182" s="79" t="s">
        <v>69</v>
      </c>
      <c r="C182" s="21" t="s">
        <v>9</v>
      </c>
      <c r="D182" s="21" t="s">
        <v>6</v>
      </c>
      <c r="E182" s="203" t="s">
        <v>254</v>
      </c>
      <c r="F182" s="114" t="s">
        <v>116</v>
      </c>
      <c r="G182" s="36"/>
      <c r="H182" s="36"/>
      <c r="I182" s="191">
        <v>8510.8</v>
      </c>
    </row>
    <row r="183" spans="1:9" ht="151.5" customHeight="1">
      <c r="A183" s="173" t="s">
        <v>196</v>
      </c>
      <c r="B183" s="79" t="s">
        <v>69</v>
      </c>
      <c r="C183" s="21" t="s">
        <v>9</v>
      </c>
      <c r="D183" s="203" t="s">
        <v>6</v>
      </c>
      <c r="E183" s="203" t="s">
        <v>249</v>
      </c>
      <c r="F183" s="51" t="s">
        <v>5</v>
      </c>
      <c r="G183" s="36"/>
      <c r="H183" s="36"/>
      <c r="I183" s="191">
        <f>I184+I185</f>
        <v>114.7</v>
      </c>
    </row>
    <row r="184" spans="1:9" ht="46.5" customHeight="1">
      <c r="A184" s="104" t="s">
        <v>202</v>
      </c>
      <c r="B184" s="79" t="s">
        <v>69</v>
      </c>
      <c r="C184" s="21" t="s">
        <v>9</v>
      </c>
      <c r="D184" s="203" t="s">
        <v>6</v>
      </c>
      <c r="E184" s="203" t="s">
        <v>249</v>
      </c>
      <c r="F184" s="51" t="s">
        <v>107</v>
      </c>
      <c r="G184" s="36"/>
      <c r="H184" s="36"/>
      <c r="I184" s="191">
        <v>31.5</v>
      </c>
    </row>
    <row r="185" spans="1:9" ht="37.5" customHeight="1">
      <c r="A185" s="104" t="s">
        <v>146</v>
      </c>
      <c r="B185" s="79" t="s">
        <v>69</v>
      </c>
      <c r="C185" s="21" t="s">
        <v>9</v>
      </c>
      <c r="D185" s="203" t="s">
        <v>6</v>
      </c>
      <c r="E185" s="203" t="s">
        <v>249</v>
      </c>
      <c r="F185" s="51" t="s">
        <v>147</v>
      </c>
      <c r="G185" s="36"/>
      <c r="H185" s="36"/>
      <c r="I185" s="191">
        <v>83.2</v>
      </c>
    </row>
    <row r="186" spans="1:10" ht="29.25" customHeight="1">
      <c r="A186" s="148" t="s">
        <v>11</v>
      </c>
      <c r="B186" s="79" t="s">
        <v>69</v>
      </c>
      <c r="C186" s="21" t="s">
        <v>9</v>
      </c>
      <c r="D186" s="21" t="s">
        <v>8</v>
      </c>
      <c r="E186" s="21" t="s">
        <v>27</v>
      </c>
      <c r="F186" s="21" t="s">
        <v>5</v>
      </c>
      <c r="G186" s="34" t="e">
        <f>G187+G194+#REF!+#REF!+#REF!+#REF!</f>
        <v>#REF!</v>
      </c>
      <c r="H186" s="34" t="e">
        <f>H187+H194+#REF!+#REF!+#REF!+#REF!</f>
        <v>#REF!</v>
      </c>
      <c r="I186" s="191">
        <f>I187+I194+I197+I204+I214</f>
        <v>73035.2</v>
      </c>
      <c r="J186" s="9"/>
    </row>
    <row r="187" spans="1:9" ht="29.25" customHeight="1">
      <c r="A187" s="11" t="s">
        <v>144</v>
      </c>
      <c r="B187" s="79" t="s">
        <v>69</v>
      </c>
      <c r="C187" s="21" t="s">
        <v>9</v>
      </c>
      <c r="D187" s="21" t="s">
        <v>8</v>
      </c>
      <c r="E187" s="21" t="s">
        <v>36</v>
      </c>
      <c r="F187" s="21" t="s">
        <v>5</v>
      </c>
      <c r="G187" s="36">
        <f>G188</f>
        <v>0</v>
      </c>
      <c r="H187" s="36">
        <f>H188</f>
        <v>16672.2</v>
      </c>
      <c r="I187" s="191">
        <f>I188</f>
        <v>15360</v>
      </c>
    </row>
    <row r="188" spans="1:9" ht="32.25" customHeight="1">
      <c r="A188" s="10" t="s">
        <v>18</v>
      </c>
      <c r="B188" s="109" t="s">
        <v>69</v>
      </c>
      <c r="C188" s="77" t="s">
        <v>9</v>
      </c>
      <c r="D188" s="77" t="s">
        <v>8</v>
      </c>
      <c r="E188" s="77" t="s">
        <v>71</v>
      </c>
      <c r="F188" s="77" t="s">
        <v>5</v>
      </c>
      <c r="G188" s="58">
        <f>G193</f>
        <v>0</v>
      </c>
      <c r="H188" s="58">
        <f>H193</f>
        <v>16672.2</v>
      </c>
      <c r="I188" s="191">
        <f>I189+I190+I191+I192+I193</f>
        <v>15360</v>
      </c>
    </row>
    <row r="189" spans="1:9" ht="48.75" customHeight="1">
      <c r="A189" s="129" t="s">
        <v>171</v>
      </c>
      <c r="B189" s="109" t="s">
        <v>69</v>
      </c>
      <c r="C189" s="77" t="s">
        <v>9</v>
      </c>
      <c r="D189" s="77" t="s">
        <v>8</v>
      </c>
      <c r="E189" s="77" t="s">
        <v>71</v>
      </c>
      <c r="F189" s="114" t="s">
        <v>111</v>
      </c>
      <c r="G189" s="58"/>
      <c r="H189" s="58"/>
      <c r="I189" s="191">
        <v>2520</v>
      </c>
    </row>
    <row r="190" spans="1:9" ht="51" customHeight="1">
      <c r="A190" s="104" t="s">
        <v>170</v>
      </c>
      <c r="B190" s="109" t="s">
        <v>69</v>
      </c>
      <c r="C190" s="77" t="s">
        <v>9</v>
      </c>
      <c r="D190" s="77" t="s">
        <v>8</v>
      </c>
      <c r="E190" s="77" t="s">
        <v>71</v>
      </c>
      <c r="F190" s="114" t="s">
        <v>107</v>
      </c>
      <c r="G190" s="58"/>
      <c r="H190" s="58"/>
      <c r="I190" s="191">
        <f>6890-30-150-14</f>
        <v>6696</v>
      </c>
    </row>
    <row r="191" spans="1:9" ht="89.25" customHeight="1">
      <c r="A191" s="104" t="s">
        <v>177</v>
      </c>
      <c r="B191" s="109" t="s">
        <v>69</v>
      </c>
      <c r="C191" s="77" t="s">
        <v>9</v>
      </c>
      <c r="D191" s="77" t="s">
        <v>8</v>
      </c>
      <c r="E191" s="77" t="s">
        <v>71</v>
      </c>
      <c r="F191" s="114" t="s">
        <v>116</v>
      </c>
      <c r="G191" s="58"/>
      <c r="H191" s="58"/>
      <c r="I191" s="191">
        <f>6015-35-150-14</f>
        <v>5816</v>
      </c>
    </row>
    <row r="192" spans="1:9" ht="36" customHeight="1">
      <c r="A192" s="129" t="s">
        <v>109</v>
      </c>
      <c r="B192" s="109" t="s">
        <v>69</v>
      </c>
      <c r="C192" s="77" t="s">
        <v>9</v>
      </c>
      <c r="D192" s="77" t="s">
        <v>8</v>
      </c>
      <c r="E192" s="77" t="s">
        <v>71</v>
      </c>
      <c r="F192" s="120" t="s">
        <v>108</v>
      </c>
      <c r="G192" s="58"/>
      <c r="H192" s="58"/>
      <c r="I192" s="191">
        <v>300</v>
      </c>
    </row>
    <row r="193" spans="1:9" ht="34.5" customHeight="1">
      <c r="A193" s="129" t="s">
        <v>178</v>
      </c>
      <c r="B193" s="109" t="s">
        <v>69</v>
      </c>
      <c r="C193" s="77" t="s">
        <v>9</v>
      </c>
      <c r="D193" s="77" t="s">
        <v>8</v>
      </c>
      <c r="E193" s="77" t="s">
        <v>71</v>
      </c>
      <c r="F193" s="120" t="s">
        <v>112</v>
      </c>
      <c r="G193" s="58"/>
      <c r="H193" s="58">
        <v>16672.2</v>
      </c>
      <c r="I193" s="191">
        <v>28</v>
      </c>
    </row>
    <row r="194" spans="1:9" ht="31.5" customHeight="1">
      <c r="A194" s="104" t="s">
        <v>12</v>
      </c>
      <c r="B194" s="80" t="s">
        <v>69</v>
      </c>
      <c r="C194" s="8" t="s">
        <v>9</v>
      </c>
      <c r="D194" s="8" t="s">
        <v>8</v>
      </c>
      <c r="E194" s="8" t="s">
        <v>32</v>
      </c>
      <c r="F194" s="8" t="s">
        <v>5</v>
      </c>
      <c r="G194" s="55" t="e">
        <f>G195</f>
        <v>#REF!</v>
      </c>
      <c r="H194" s="55" t="e">
        <f>H195</f>
        <v>#REF!</v>
      </c>
      <c r="I194" s="191">
        <f>I195</f>
        <v>2550</v>
      </c>
    </row>
    <row r="195" spans="1:9" ht="31.5" customHeight="1">
      <c r="A195" s="104" t="s">
        <v>18</v>
      </c>
      <c r="B195" s="80" t="s">
        <v>69</v>
      </c>
      <c r="C195" s="8" t="s">
        <v>9</v>
      </c>
      <c r="D195" s="8" t="s">
        <v>8</v>
      </c>
      <c r="E195" s="8" t="s">
        <v>60</v>
      </c>
      <c r="F195" s="8" t="s">
        <v>5</v>
      </c>
      <c r="G195" s="62" t="e">
        <f>#REF!</f>
        <v>#REF!</v>
      </c>
      <c r="H195" s="62" t="e">
        <f>#REF!</f>
        <v>#REF!</v>
      </c>
      <c r="I195" s="191">
        <f>I196</f>
        <v>2550</v>
      </c>
    </row>
    <row r="196" spans="1:9" ht="93" customHeight="1">
      <c r="A196" s="104" t="s">
        <v>177</v>
      </c>
      <c r="B196" s="80" t="s">
        <v>69</v>
      </c>
      <c r="C196" s="8" t="s">
        <v>9</v>
      </c>
      <c r="D196" s="8" t="s">
        <v>8</v>
      </c>
      <c r="E196" s="8" t="s">
        <v>60</v>
      </c>
      <c r="F196" s="73" t="s">
        <v>116</v>
      </c>
      <c r="G196" s="62"/>
      <c r="H196" s="62"/>
      <c r="I196" s="191">
        <v>2550</v>
      </c>
    </row>
    <row r="197" spans="1:9" ht="125.25" customHeight="1">
      <c r="A197" s="129" t="s">
        <v>120</v>
      </c>
      <c r="B197" s="80" t="s">
        <v>69</v>
      </c>
      <c r="C197" s="8" t="s">
        <v>9</v>
      </c>
      <c r="D197" s="8" t="s">
        <v>8</v>
      </c>
      <c r="E197" s="208" t="s">
        <v>247</v>
      </c>
      <c r="F197" s="73" t="s">
        <v>5</v>
      </c>
      <c r="G197" s="62"/>
      <c r="H197" s="62"/>
      <c r="I197" s="191">
        <f>I200+I198</f>
        <v>54755</v>
      </c>
    </row>
    <row r="198" spans="1:9" ht="61.5" customHeight="1">
      <c r="A198" s="204" t="s">
        <v>256</v>
      </c>
      <c r="B198" s="208" t="s">
        <v>69</v>
      </c>
      <c r="C198" s="208" t="s">
        <v>9</v>
      </c>
      <c r="D198" s="208" t="s">
        <v>8</v>
      </c>
      <c r="E198" s="208" t="s">
        <v>255</v>
      </c>
      <c r="F198" s="73" t="s">
        <v>5</v>
      </c>
      <c r="G198" s="62"/>
      <c r="H198" s="62"/>
      <c r="I198" s="191">
        <f>I199</f>
        <v>1500</v>
      </c>
    </row>
    <row r="199" spans="1:9" ht="51" customHeight="1">
      <c r="A199" s="104" t="s">
        <v>170</v>
      </c>
      <c r="B199" s="209" t="s">
        <v>69</v>
      </c>
      <c r="C199" s="208" t="s">
        <v>9</v>
      </c>
      <c r="D199" s="208" t="s">
        <v>8</v>
      </c>
      <c r="E199" s="208" t="s">
        <v>255</v>
      </c>
      <c r="F199" s="73" t="s">
        <v>107</v>
      </c>
      <c r="G199" s="62"/>
      <c r="H199" s="62"/>
      <c r="I199" s="191">
        <v>1500</v>
      </c>
    </row>
    <row r="200" spans="1:9" ht="152.25" customHeight="1">
      <c r="A200" s="172" t="s">
        <v>194</v>
      </c>
      <c r="B200" s="163">
        <v>574</v>
      </c>
      <c r="C200" s="8" t="s">
        <v>9</v>
      </c>
      <c r="D200" s="8" t="s">
        <v>8</v>
      </c>
      <c r="E200" s="208" t="s">
        <v>252</v>
      </c>
      <c r="F200" s="73" t="s">
        <v>5</v>
      </c>
      <c r="G200" s="62"/>
      <c r="H200" s="62"/>
      <c r="I200" s="191">
        <f>I201+I202+I203</f>
        <v>53255</v>
      </c>
    </row>
    <row r="201" spans="1:9" ht="50.25" customHeight="1">
      <c r="A201" s="129" t="s">
        <v>171</v>
      </c>
      <c r="B201" s="163">
        <v>574</v>
      </c>
      <c r="C201" s="8" t="s">
        <v>9</v>
      </c>
      <c r="D201" s="8" t="s">
        <v>8</v>
      </c>
      <c r="E201" s="208" t="s">
        <v>252</v>
      </c>
      <c r="F201" s="103" t="s">
        <v>111</v>
      </c>
      <c r="G201" s="62"/>
      <c r="H201" s="62"/>
      <c r="I201" s="191">
        <v>34083</v>
      </c>
    </row>
    <row r="202" spans="1:9" ht="45" customHeight="1">
      <c r="A202" s="104" t="s">
        <v>170</v>
      </c>
      <c r="B202" s="163">
        <v>574</v>
      </c>
      <c r="C202" s="8" t="s">
        <v>9</v>
      </c>
      <c r="D202" s="8" t="s">
        <v>8</v>
      </c>
      <c r="E202" s="208" t="s">
        <v>252</v>
      </c>
      <c r="F202" s="103" t="s">
        <v>107</v>
      </c>
      <c r="G202" s="62"/>
      <c r="H202" s="62"/>
      <c r="I202" s="191">
        <v>880</v>
      </c>
    </row>
    <row r="203" spans="1:9" ht="93" customHeight="1">
      <c r="A203" s="104" t="s">
        <v>177</v>
      </c>
      <c r="B203" s="163">
        <v>574</v>
      </c>
      <c r="C203" s="8" t="s">
        <v>9</v>
      </c>
      <c r="D203" s="8" t="s">
        <v>8</v>
      </c>
      <c r="E203" s="208" t="s">
        <v>252</v>
      </c>
      <c r="F203" s="72" t="s">
        <v>116</v>
      </c>
      <c r="G203" s="62"/>
      <c r="H203" s="62"/>
      <c r="I203" s="191">
        <v>18292</v>
      </c>
    </row>
    <row r="204" spans="1:9" ht="118.5" customHeight="1">
      <c r="A204" s="129" t="s">
        <v>120</v>
      </c>
      <c r="B204" s="101" t="s">
        <v>69</v>
      </c>
      <c r="C204" s="102" t="s">
        <v>9</v>
      </c>
      <c r="D204" s="102" t="s">
        <v>8</v>
      </c>
      <c r="E204" s="102" t="s">
        <v>247</v>
      </c>
      <c r="F204" s="103" t="s">
        <v>5</v>
      </c>
      <c r="G204" s="64"/>
      <c r="H204" s="64"/>
      <c r="I204" s="191">
        <f>I205+I208+I211</f>
        <v>305.2</v>
      </c>
    </row>
    <row r="205" spans="1:9" ht="139.5" customHeight="1">
      <c r="A205" s="129" t="s">
        <v>205</v>
      </c>
      <c r="B205" s="101" t="s">
        <v>69</v>
      </c>
      <c r="C205" s="102" t="s">
        <v>9</v>
      </c>
      <c r="D205" s="102" t="s">
        <v>8</v>
      </c>
      <c r="E205" s="184" t="s">
        <v>250</v>
      </c>
      <c r="F205" s="103" t="s">
        <v>5</v>
      </c>
      <c r="G205" s="64"/>
      <c r="H205" s="64"/>
      <c r="I205" s="191">
        <f>I206+I207</f>
        <v>112.69999999999999</v>
      </c>
    </row>
    <row r="206" spans="1:9" ht="46.5" customHeight="1">
      <c r="A206" s="93" t="s">
        <v>170</v>
      </c>
      <c r="B206" s="183" t="s">
        <v>69</v>
      </c>
      <c r="C206" s="184" t="s">
        <v>9</v>
      </c>
      <c r="D206" s="184" t="s">
        <v>8</v>
      </c>
      <c r="E206" s="184" t="s">
        <v>250</v>
      </c>
      <c r="F206" s="184" t="s">
        <v>107</v>
      </c>
      <c r="G206" s="64"/>
      <c r="H206" s="64"/>
      <c r="I206" s="191">
        <v>37.6</v>
      </c>
    </row>
    <row r="207" spans="1:9" ht="32.25" customHeight="1">
      <c r="A207" s="93" t="s">
        <v>146</v>
      </c>
      <c r="B207" s="183" t="s">
        <v>69</v>
      </c>
      <c r="C207" s="184" t="s">
        <v>9</v>
      </c>
      <c r="D207" s="184" t="s">
        <v>8</v>
      </c>
      <c r="E207" s="184" t="s">
        <v>250</v>
      </c>
      <c r="F207" s="184" t="s">
        <v>147</v>
      </c>
      <c r="G207" s="64"/>
      <c r="H207" s="64"/>
      <c r="I207" s="191">
        <v>75.1</v>
      </c>
    </row>
    <row r="208" spans="1:9" ht="108" customHeight="1">
      <c r="A208" s="104" t="s">
        <v>195</v>
      </c>
      <c r="B208" s="38" t="s">
        <v>69</v>
      </c>
      <c r="C208" s="102" t="s">
        <v>9</v>
      </c>
      <c r="D208" s="102" t="s">
        <v>8</v>
      </c>
      <c r="E208" s="102" t="s">
        <v>248</v>
      </c>
      <c r="F208" s="102" t="s">
        <v>5</v>
      </c>
      <c r="G208" s="64"/>
      <c r="H208" s="64"/>
      <c r="I208" s="191">
        <f>I209+I210</f>
        <v>93.6</v>
      </c>
    </row>
    <row r="209" spans="1:9" ht="19.5" customHeight="1">
      <c r="A209" s="104" t="s">
        <v>122</v>
      </c>
      <c r="B209" s="38" t="s">
        <v>69</v>
      </c>
      <c r="C209" s="102" t="s">
        <v>9</v>
      </c>
      <c r="D209" s="102" t="s">
        <v>8</v>
      </c>
      <c r="E209" s="102" t="s">
        <v>248</v>
      </c>
      <c r="F209" s="102" t="s">
        <v>123</v>
      </c>
      <c r="G209" s="64"/>
      <c r="H209" s="64"/>
      <c r="I209" s="191">
        <f>46.1-0.5</f>
        <v>45.6</v>
      </c>
    </row>
    <row r="210" spans="1:9" ht="38.25" customHeight="1">
      <c r="A210" s="104" t="s">
        <v>146</v>
      </c>
      <c r="B210" s="38" t="s">
        <v>69</v>
      </c>
      <c r="C210" s="102" t="s">
        <v>9</v>
      </c>
      <c r="D210" s="102" t="s">
        <v>8</v>
      </c>
      <c r="E210" s="102" t="s">
        <v>248</v>
      </c>
      <c r="F210" s="102" t="s">
        <v>147</v>
      </c>
      <c r="G210" s="64"/>
      <c r="H210" s="64"/>
      <c r="I210" s="191">
        <v>48</v>
      </c>
    </row>
    <row r="211" spans="1:9" ht="149.25" customHeight="1">
      <c r="A211" s="173" t="s">
        <v>196</v>
      </c>
      <c r="B211" s="79" t="s">
        <v>69</v>
      </c>
      <c r="C211" s="21" t="s">
        <v>9</v>
      </c>
      <c r="D211" s="21" t="s">
        <v>8</v>
      </c>
      <c r="E211" s="203" t="s">
        <v>249</v>
      </c>
      <c r="F211" s="51" t="s">
        <v>5</v>
      </c>
      <c r="G211" s="116"/>
      <c r="H211" s="116"/>
      <c r="I211" s="191">
        <f>I212+I213</f>
        <v>98.9</v>
      </c>
    </row>
    <row r="212" spans="1:9" ht="48" customHeight="1">
      <c r="A212" s="104" t="s">
        <v>170</v>
      </c>
      <c r="B212" s="79" t="s">
        <v>69</v>
      </c>
      <c r="C212" s="21" t="s">
        <v>9</v>
      </c>
      <c r="D212" s="21" t="s">
        <v>8</v>
      </c>
      <c r="E212" s="203" t="s">
        <v>249</v>
      </c>
      <c r="F212" s="51" t="s">
        <v>107</v>
      </c>
      <c r="G212" s="116"/>
      <c r="H212" s="116"/>
      <c r="I212" s="191">
        <f>70-1.1</f>
        <v>68.9</v>
      </c>
    </row>
    <row r="213" spans="1:9" ht="36" customHeight="1">
      <c r="A213" s="104" t="s">
        <v>146</v>
      </c>
      <c r="B213" s="79" t="s">
        <v>69</v>
      </c>
      <c r="C213" s="21" t="s">
        <v>9</v>
      </c>
      <c r="D213" s="21" t="s">
        <v>8</v>
      </c>
      <c r="E213" s="203" t="s">
        <v>249</v>
      </c>
      <c r="F213" s="51" t="s">
        <v>147</v>
      </c>
      <c r="G213" s="116"/>
      <c r="H213" s="116"/>
      <c r="I213" s="191">
        <v>30</v>
      </c>
    </row>
    <row r="214" spans="1:9" ht="25.5" customHeight="1">
      <c r="A214" s="104" t="s">
        <v>183</v>
      </c>
      <c r="B214" s="79" t="s">
        <v>69</v>
      </c>
      <c r="C214" s="21" t="s">
        <v>9</v>
      </c>
      <c r="D214" s="21" t="s">
        <v>8</v>
      </c>
      <c r="E214" s="203" t="s">
        <v>234</v>
      </c>
      <c r="F214" s="51" t="s">
        <v>5</v>
      </c>
      <c r="G214" s="116"/>
      <c r="H214" s="116"/>
      <c r="I214" s="191">
        <f>I215+I218+I220</f>
        <v>65</v>
      </c>
    </row>
    <row r="215" spans="1:9" ht="60" customHeight="1">
      <c r="A215" s="127" t="s">
        <v>281</v>
      </c>
      <c r="B215" s="79" t="s">
        <v>69</v>
      </c>
      <c r="C215" s="21" t="s">
        <v>9</v>
      </c>
      <c r="D215" s="21" t="s">
        <v>8</v>
      </c>
      <c r="E215" s="203" t="s">
        <v>257</v>
      </c>
      <c r="F215" s="51" t="s">
        <v>5</v>
      </c>
      <c r="G215" s="116"/>
      <c r="H215" s="116"/>
      <c r="I215" s="191">
        <f>I216+I217</f>
        <v>15</v>
      </c>
    </row>
    <row r="216" spans="1:9" ht="51" customHeight="1">
      <c r="A216" s="104" t="s">
        <v>170</v>
      </c>
      <c r="B216" s="79" t="s">
        <v>69</v>
      </c>
      <c r="C216" s="21" t="s">
        <v>9</v>
      </c>
      <c r="D216" s="21" t="s">
        <v>8</v>
      </c>
      <c r="E216" s="203" t="s">
        <v>257</v>
      </c>
      <c r="F216" s="51" t="s">
        <v>107</v>
      </c>
      <c r="G216" s="116"/>
      <c r="H216" s="116"/>
      <c r="I216" s="191">
        <f>10</f>
        <v>10</v>
      </c>
    </row>
    <row r="217" spans="1:9" ht="36.75" customHeight="1">
      <c r="A217" s="104" t="s">
        <v>146</v>
      </c>
      <c r="B217" s="79" t="s">
        <v>69</v>
      </c>
      <c r="C217" s="21" t="s">
        <v>9</v>
      </c>
      <c r="D217" s="21" t="s">
        <v>8</v>
      </c>
      <c r="E217" s="203" t="s">
        <v>257</v>
      </c>
      <c r="F217" s="51" t="s">
        <v>147</v>
      </c>
      <c r="G217" s="116"/>
      <c r="H217" s="116"/>
      <c r="I217" s="191">
        <v>5</v>
      </c>
    </row>
    <row r="218" spans="1:9" ht="81.75" customHeight="1">
      <c r="A218" s="127" t="s">
        <v>282</v>
      </c>
      <c r="B218" s="79" t="s">
        <v>69</v>
      </c>
      <c r="C218" s="21" t="s">
        <v>9</v>
      </c>
      <c r="D218" s="21" t="s">
        <v>8</v>
      </c>
      <c r="E218" s="203" t="s">
        <v>258</v>
      </c>
      <c r="F218" s="51" t="s">
        <v>5</v>
      </c>
      <c r="G218" s="116"/>
      <c r="H218" s="116"/>
      <c r="I218" s="191">
        <f>I219</f>
        <v>30</v>
      </c>
    </row>
    <row r="219" spans="1:9" ht="32.25" customHeight="1">
      <c r="A219" s="104" t="s">
        <v>146</v>
      </c>
      <c r="B219" s="79" t="s">
        <v>69</v>
      </c>
      <c r="C219" s="21" t="s">
        <v>9</v>
      </c>
      <c r="D219" s="21" t="s">
        <v>8</v>
      </c>
      <c r="E219" s="203" t="s">
        <v>258</v>
      </c>
      <c r="F219" s="51" t="s">
        <v>147</v>
      </c>
      <c r="G219" s="116"/>
      <c r="H219" s="116"/>
      <c r="I219" s="191">
        <v>30</v>
      </c>
    </row>
    <row r="220" spans="1:9" ht="47.25" customHeight="1">
      <c r="A220" s="104" t="s">
        <v>283</v>
      </c>
      <c r="B220" s="79" t="s">
        <v>69</v>
      </c>
      <c r="C220" s="21" t="s">
        <v>9</v>
      </c>
      <c r="D220" s="21" t="s">
        <v>8</v>
      </c>
      <c r="E220" s="203" t="s">
        <v>259</v>
      </c>
      <c r="F220" s="51" t="s">
        <v>5</v>
      </c>
      <c r="G220" s="116"/>
      <c r="H220" s="116"/>
      <c r="I220" s="191">
        <f>I221+I222</f>
        <v>20</v>
      </c>
    </row>
    <row r="221" spans="1:9" ht="48.75" customHeight="1">
      <c r="A221" s="104" t="s">
        <v>170</v>
      </c>
      <c r="B221" s="79" t="s">
        <v>69</v>
      </c>
      <c r="C221" s="21" t="s">
        <v>9</v>
      </c>
      <c r="D221" s="21" t="s">
        <v>8</v>
      </c>
      <c r="E221" s="203" t="s">
        <v>259</v>
      </c>
      <c r="F221" s="51" t="s">
        <v>107</v>
      </c>
      <c r="G221" s="116"/>
      <c r="H221" s="116"/>
      <c r="I221" s="191">
        <v>10</v>
      </c>
    </row>
    <row r="222" spans="1:9" ht="36.75" customHeight="1">
      <c r="A222" s="104" t="s">
        <v>146</v>
      </c>
      <c r="B222" s="79" t="s">
        <v>69</v>
      </c>
      <c r="C222" s="21" t="s">
        <v>9</v>
      </c>
      <c r="D222" s="21" t="s">
        <v>8</v>
      </c>
      <c r="E222" s="203" t="s">
        <v>259</v>
      </c>
      <c r="F222" s="51" t="s">
        <v>147</v>
      </c>
      <c r="G222" s="116"/>
      <c r="H222" s="116"/>
      <c r="I222" s="191">
        <v>10</v>
      </c>
    </row>
    <row r="223" spans="1:9" ht="37.5" customHeight="1">
      <c r="A223" s="104" t="s">
        <v>25</v>
      </c>
      <c r="B223" s="80" t="s">
        <v>69</v>
      </c>
      <c r="C223" s="73" t="s">
        <v>9</v>
      </c>
      <c r="D223" s="106" t="s">
        <v>9</v>
      </c>
      <c r="E223" s="106" t="s">
        <v>49</v>
      </c>
      <c r="F223" s="106" t="s">
        <v>5</v>
      </c>
      <c r="G223" s="57" t="e">
        <f>G224+#REF!+G226</f>
        <v>#REF!</v>
      </c>
      <c r="H223" s="57"/>
      <c r="I223" s="191">
        <f>I224</f>
        <v>1100.8</v>
      </c>
    </row>
    <row r="224" spans="1:9" ht="126" customHeight="1">
      <c r="A224" s="129" t="s">
        <v>120</v>
      </c>
      <c r="B224" s="182" t="s">
        <v>69</v>
      </c>
      <c r="C224" s="51" t="s">
        <v>9</v>
      </c>
      <c r="D224" s="51" t="s">
        <v>9</v>
      </c>
      <c r="E224" s="207" t="s">
        <v>247</v>
      </c>
      <c r="F224" s="51" t="s">
        <v>5</v>
      </c>
      <c r="G224" s="111" t="e">
        <f>#REF!+G225+G226</f>
        <v>#REF!</v>
      </c>
      <c r="H224" s="111"/>
      <c r="I224" s="191">
        <f>I225</f>
        <v>1100.8</v>
      </c>
    </row>
    <row r="225" spans="1:9" ht="180" customHeight="1">
      <c r="A225" s="95" t="s">
        <v>197</v>
      </c>
      <c r="B225" s="38" t="s">
        <v>69</v>
      </c>
      <c r="C225" s="37" t="s">
        <v>9</v>
      </c>
      <c r="D225" s="37" t="s">
        <v>9</v>
      </c>
      <c r="E225" s="43" t="s">
        <v>246</v>
      </c>
      <c r="F225" s="43" t="s">
        <v>5</v>
      </c>
      <c r="G225" s="112">
        <v>850.8</v>
      </c>
      <c r="H225" s="112"/>
      <c r="I225" s="191">
        <f>I226+I227</f>
        <v>1100.8</v>
      </c>
    </row>
    <row r="226" spans="1:9" ht="48" customHeight="1">
      <c r="A226" s="104" t="s">
        <v>182</v>
      </c>
      <c r="B226" s="38" t="s">
        <v>69</v>
      </c>
      <c r="C226" s="37" t="s">
        <v>9</v>
      </c>
      <c r="D226" s="37" t="s">
        <v>9</v>
      </c>
      <c r="E226" s="43" t="s">
        <v>246</v>
      </c>
      <c r="F226" s="43" t="s">
        <v>181</v>
      </c>
      <c r="G226" s="112"/>
      <c r="H226" s="112"/>
      <c r="I226" s="191">
        <f>602.3-5.5</f>
        <v>596.8</v>
      </c>
    </row>
    <row r="227" spans="1:9" ht="36.75" customHeight="1">
      <c r="A227" s="104" t="s">
        <v>146</v>
      </c>
      <c r="B227" s="38" t="s">
        <v>69</v>
      </c>
      <c r="C227" s="37" t="s">
        <v>9</v>
      </c>
      <c r="D227" s="37" t="s">
        <v>9</v>
      </c>
      <c r="E227" s="43" t="s">
        <v>246</v>
      </c>
      <c r="F227" s="43" t="s">
        <v>147</v>
      </c>
      <c r="G227" s="112"/>
      <c r="H227" s="112"/>
      <c r="I227" s="191">
        <v>504</v>
      </c>
    </row>
    <row r="228" spans="1:11" ht="33" customHeight="1">
      <c r="A228" s="168" t="s">
        <v>37</v>
      </c>
      <c r="B228" s="80" t="s">
        <v>69</v>
      </c>
      <c r="C228" s="8" t="s">
        <v>9</v>
      </c>
      <c r="D228" s="8" t="s">
        <v>20</v>
      </c>
      <c r="E228" s="8" t="s">
        <v>27</v>
      </c>
      <c r="F228" s="8" t="s">
        <v>5</v>
      </c>
      <c r="G228" s="65" t="e">
        <f>G229+G234+#REF!+#REF!+#REF!+#REF!+#REF!+#REF!+#REF!+#REF!+#REF!+#REF!+#REF!+#REF!</f>
        <v>#REF!</v>
      </c>
      <c r="H228" s="65" t="e">
        <f>H229+H235</f>
        <v>#REF!</v>
      </c>
      <c r="I228" s="191">
        <f>I229+I234+I240+I249+I251</f>
        <v>1894.7</v>
      </c>
      <c r="J228" s="6"/>
      <c r="K228" s="6"/>
    </row>
    <row r="229" spans="1:11" ht="81" customHeight="1">
      <c r="A229" s="129" t="s">
        <v>53</v>
      </c>
      <c r="B229" s="80" t="s">
        <v>69</v>
      </c>
      <c r="C229" s="8" t="s">
        <v>9</v>
      </c>
      <c r="D229" s="8" t="s">
        <v>20</v>
      </c>
      <c r="E229" s="8" t="s">
        <v>57</v>
      </c>
      <c r="F229" s="8" t="s">
        <v>5</v>
      </c>
      <c r="G229" s="62" t="e">
        <f>G230</f>
        <v>#REF!</v>
      </c>
      <c r="H229" s="62" t="e">
        <f>H230</f>
        <v>#REF!</v>
      </c>
      <c r="I229" s="191">
        <f>I230</f>
        <v>800</v>
      </c>
      <c r="J229" s="5"/>
      <c r="K229" s="5"/>
    </row>
    <row r="230" spans="1:11" ht="22.5" customHeight="1">
      <c r="A230" s="131" t="s">
        <v>16</v>
      </c>
      <c r="B230" s="80" t="s">
        <v>69</v>
      </c>
      <c r="C230" s="8" t="s">
        <v>9</v>
      </c>
      <c r="D230" s="8" t="s">
        <v>20</v>
      </c>
      <c r="E230" s="8" t="s">
        <v>58</v>
      </c>
      <c r="F230" s="8" t="s">
        <v>5</v>
      </c>
      <c r="G230" s="62" t="e">
        <f>#REF!</f>
        <v>#REF!</v>
      </c>
      <c r="H230" s="62" t="e">
        <f>#REF!</f>
        <v>#REF!</v>
      </c>
      <c r="I230" s="191">
        <f>I231+I232+I233</f>
        <v>800</v>
      </c>
      <c r="J230" s="5"/>
      <c r="K230" s="5"/>
    </row>
    <row r="231" spans="1:11" ht="48" customHeight="1">
      <c r="A231" s="129" t="s">
        <v>168</v>
      </c>
      <c r="B231" s="80" t="s">
        <v>69</v>
      </c>
      <c r="C231" s="8" t="s">
        <v>9</v>
      </c>
      <c r="D231" s="8" t="s">
        <v>20</v>
      </c>
      <c r="E231" s="8" t="s">
        <v>58</v>
      </c>
      <c r="F231" s="51" t="s">
        <v>105</v>
      </c>
      <c r="G231" s="62"/>
      <c r="H231" s="62"/>
      <c r="I231" s="191">
        <v>640</v>
      </c>
      <c r="J231" s="5"/>
      <c r="K231" s="5"/>
    </row>
    <row r="232" spans="1:11" ht="46.5" customHeight="1">
      <c r="A232" s="104" t="s">
        <v>170</v>
      </c>
      <c r="B232" s="80" t="s">
        <v>69</v>
      </c>
      <c r="C232" s="8" t="s">
        <v>9</v>
      </c>
      <c r="D232" s="8" t="s">
        <v>20</v>
      </c>
      <c r="E232" s="8" t="s">
        <v>58</v>
      </c>
      <c r="F232" s="51" t="s">
        <v>107</v>
      </c>
      <c r="G232" s="62"/>
      <c r="H232" s="62"/>
      <c r="I232" s="191">
        <v>144</v>
      </c>
      <c r="J232" s="5"/>
      <c r="K232" s="5"/>
    </row>
    <row r="233" spans="1:11" ht="35.25" customHeight="1">
      <c r="A233" s="129" t="s">
        <v>113</v>
      </c>
      <c r="B233" s="80" t="s">
        <v>69</v>
      </c>
      <c r="C233" s="8" t="s">
        <v>9</v>
      </c>
      <c r="D233" s="8" t="s">
        <v>20</v>
      </c>
      <c r="E233" s="8" t="s">
        <v>58</v>
      </c>
      <c r="F233" s="51" t="s">
        <v>112</v>
      </c>
      <c r="G233" s="62"/>
      <c r="H233" s="62"/>
      <c r="I233" s="191">
        <v>16</v>
      </c>
      <c r="J233" s="5"/>
      <c r="K233" s="5"/>
    </row>
    <row r="234" spans="1:9" ht="107.25" customHeight="1">
      <c r="A234" s="104" t="s">
        <v>19</v>
      </c>
      <c r="B234" s="80" t="s">
        <v>69</v>
      </c>
      <c r="C234" s="8" t="s">
        <v>9</v>
      </c>
      <c r="D234" s="8" t="s">
        <v>20</v>
      </c>
      <c r="E234" s="8" t="s">
        <v>28</v>
      </c>
      <c r="F234" s="8" t="s">
        <v>5</v>
      </c>
      <c r="G234" s="62" t="e">
        <f>G235</f>
        <v>#REF!</v>
      </c>
      <c r="H234" s="62"/>
      <c r="I234" s="191">
        <f>I235</f>
        <v>1000</v>
      </c>
    </row>
    <row r="235" spans="1:9" ht="36" customHeight="1">
      <c r="A235" s="104" t="s">
        <v>18</v>
      </c>
      <c r="B235" s="80" t="s">
        <v>69</v>
      </c>
      <c r="C235" s="8" t="s">
        <v>9</v>
      </c>
      <c r="D235" s="8" t="s">
        <v>20</v>
      </c>
      <c r="E235" s="8" t="s">
        <v>72</v>
      </c>
      <c r="F235" s="8" t="s">
        <v>5</v>
      </c>
      <c r="G235" s="62" t="e">
        <f>#REF!</f>
        <v>#REF!</v>
      </c>
      <c r="H235" s="62">
        <v>860</v>
      </c>
      <c r="I235" s="191">
        <f>I236+I237+I238+I239</f>
        <v>1000</v>
      </c>
    </row>
    <row r="236" spans="1:9" ht="48" customHeight="1">
      <c r="A236" s="129" t="s">
        <v>171</v>
      </c>
      <c r="B236" s="80" t="s">
        <v>69</v>
      </c>
      <c r="C236" s="8" t="s">
        <v>9</v>
      </c>
      <c r="D236" s="8" t="s">
        <v>20</v>
      </c>
      <c r="E236" s="8" t="s">
        <v>72</v>
      </c>
      <c r="F236" s="73" t="s">
        <v>111</v>
      </c>
      <c r="G236" s="62"/>
      <c r="H236" s="62"/>
      <c r="I236" s="191">
        <v>665</v>
      </c>
    </row>
    <row r="237" spans="1:9" ht="51.75" customHeight="1">
      <c r="A237" s="104" t="s">
        <v>170</v>
      </c>
      <c r="B237" s="80" t="s">
        <v>69</v>
      </c>
      <c r="C237" s="8" t="s">
        <v>9</v>
      </c>
      <c r="D237" s="8" t="s">
        <v>20</v>
      </c>
      <c r="E237" s="8" t="s">
        <v>72</v>
      </c>
      <c r="F237" s="73" t="s">
        <v>107</v>
      </c>
      <c r="G237" s="62"/>
      <c r="H237" s="62"/>
      <c r="I237" s="191">
        <f>335-16</f>
        <v>319</v>
      </c>
    </row>
    <row r="238" spans="1:9" ht="31.5" customHeight="1">
      <c r="A238" s="129" t="s">
        <v>109</v>
      </c>
      <c r="B238" s="80" t="s">
        <v>69</v>
      </c>
      <c r="C238" s="8" t="s">
        <v>9</v>
      </c>
      <c r="D238" s="8" t="s">
        <v>20</v>
      </c>
      <c r="E238" s="8" t="s">
        <v>72</v>
      </c>
      <c r="F238" s="51" t="s">
        <v>108</v>
      </c>
      <c r="G238" s="62"/>
      <c r="H238" s="62"/>
      <c r="I238" s="191">
        <v>11</v>
      </c>
    </row>
    <row r="239" spans="1:9" ht="37.5" customHeight="1">
      <c r="A239" s="129" t="s">
        <v>113</v>
      </c>
      <c r="B239" s="80" t="s">
        <v>69</v>
      </c>
      <c r="C239" s="8" t="s">
        <v>9</v>
      </c>
      <c r="D239" s="8" t="s">
        <v>20</v>
      </c>
      <c r="E239" s="8" t="s">
        <v>72</v>
      </c>
      <c r="F239" s="51" t="s">
        <v>112</v>
      </c>
      <c r="G239" s="62"/>
      <c r="H239" s="62"/>
      <c r="I239" s="191">
        <v>5</v>
      </c>
    </row>
    <row r="240" spans="1:9" ht="129" customHeight="1">
      <c r="A240" s="129" t="s">
        <v>120</v>
      </c>
      <c r="B240" s="209" t="s">
        <v>69</v>
      </c>
      <c r="C240" s="208" t="s">
        <v>21</v>
      </c>
      <c r="D240" s="208" t="s">
        <v>13</v>
      </c>
      <c r="E240" s="208" t="s">
        <v>247</v>
      </c>
      <c r="F240" s="208" t="s">
        <v>5</v>
      </c>
      <c r="G240" s="62"/>
      <c r="H240" s="62"/>
      <c r="I240" s="191">
        <f>I241+I243+I245</f>
        <v>7.1</v>
      </c>
    </row>
    <row r="241" spans="1:9" ht="111" customHeight="1">
      <c r="A241" s="104" t="s">
        <v>195</v>
      </c>
      <c r="B241" s="38" t="s">
        <v>69</v>
      </c>
      <c r="C241" s="102" t="s">
        <v>9</v>
      </c>
      <c r="D241" s="102" t="s">
        <v>20</v>
      </c>
      <c r="E241" s="102" t="s">
        <v>248</v>
      </c>
      <c r="F241" s="102" t="s">
        <v>5</v>
      </c>
      <c r="G241" s="31"/>
      <c r="H241" s="31"/>
      <c r="I241" s="191">
        <f>I242</f>
        <v>0.5</v>
      </c>
    </row>
    <row r="242" spans="1:9" ht="57.75" customHeight="1">
      <c r="A242" s="129" t="s">
        <v>171</v>
      </c>
      <c r="B242" s="38" t="s">
        <v>69</v>
      </c>
      <c r="C242" s="102" t="s">
        <v>9</v>
      </c>
      <c r="D242" s="102" t="s">
        <v>20</v>
      </c>
      <c r="E242" s="102" t="s">
        <v>248</v>
      </c>
      <c r="F242" s="102" t="s">
        <v>111</v>
      </c>
      <c r="G242" s="31"/>
      <c r="H242" s="31"/>
      <c r="I242" s="191">
        <v>0.5</v>
      </c>
    </row>
    <row r="243" spans="1:9" ht="38.25" customHeight="1">
      <c r="A243" s="130" t="s">
        <v>129</v>
      </c>
      <c r="B243" s="180" t="s">
        <v>69</v>
      </c>
      <c r="C243" s="126" t="s">
        <v>9</v>
      </c>
      <c r="D243" s="126" t="s">
        <v>20</v>
      </c>
      <c r="E243" s="211" t="s">
        <v>246</v>
      </c>
      <c r="F243" s="126" t="s">
        <v>5</v>
      </c>
      <c r="G243" s="125"/>
      <c r="H243" s="125"/>
      <c r="I243" s="191">
        <f>I244</f>
        <v>5.5</v>
      </c>
    </row>
    <row r="244" spans="1:9" ht="57.75" customHeight="1">
      <c r="A244" s="104" t="s">
        <v>170</v>
      </c>
      <c r="B244" s="180" t="s">
        <v>69</v>
      </c>
      <c r="C244" s="126" t="s">
        <v>9</v>
      </c>
      <c r="D244" s="126" t="s">
        <v>20</v>
      </c>
      <c r="E244" s="211" t="s">
        <v>246</v>
      </c>
      <c r="F244" s="126" t="s">
        <v>107</v>
      </c>
      <c r="G244" s="125"/>
      <c r="H244" s="125"/>
      <c r="I244" s="191">
        <v>5.5</v>
      </c>
    </row>
    <row r="245" spans="1:9" ht="152.25" customHeight="1">
      <c r="A245" s="173" t="s">
        <v>199</v>
      </c>
      <c r="B245" s="80" t="s">
        <v>69</v>
      </c>
      <c r="C245" s="106" t="s">
        <v>9</v>
      </c>
      <c r="D245" s="106" t="s">
        <v>20</v>
      </c>
      <c r="E245" s="135" t="s">
        <v>249</v>
      </c>
      <c r="F245" s="37" t="s">
        <v>5</v>
      </c>
      <c r="G245" s="31"/>
      <c r="H245" s="31"/>
      <c r="I245" s="191">
        <f>I246</f>
        <v>1.1</v>
      </c>
    </row>
    <row r="246" spans="1:9" ht="57.75" customHeight="1">
      <c r="A246" s="129" t="s">
        <v>171</v>
      </c>
      <c r="B246" s="80" t="s">
        <v>69</v>
      </c>
      <c r="C246" s="106" t="s">
        <v>9</v>
      </c>
      <c r="D246" s="106" t="s">
        <v>20</v>
      </c>
      <c r="E246" s="135" t="s">
        <v>249</v>
      </c>
      <c r="F246" s="37" t="s">
        <v>111</v>
      </c>
      <c r="G246" s="31"/>
      <c r="H246" s="31"/>
      <c r="I246" s="191">
        <v>1.1</v>
      </c>
    </row>
    <row r="247" spans="1:9" ht="119.25" customHeight="1">
      <c r="A247" s="127" t="s">
        <v>198</v>
      </c>
      <c r="B247" s="108" t="s">
        <v>69</v>
      </c>
      <c r="C247" s="37" t="s">
        <v>9</v>
      </c>
      <c r="D247" s="37" t="s">
        <v>20</v>
      </c>
      <c r="E247" s="66" t="s">
        <v>243</v>
      </c>
      <c r="F247" s="37" t="s">
        <v>5</v>
      </c>
      <c r="G247" s="31"/>
      <c r="H247" s="31"/>
      <c r="I247" s="191">
        <f>I248</f>
        <v>7.4</v>
      </c>
    </row>
    <row r="248" spans="1:9" ht="57.75" customHeight="1">
      <c r="A248" s="129" t="s">
        <v>171</v>
      </c>
      <c r="B248" s="80" t="s">
        <v>69</v>
      </c>
      <c r="C248" s="106" t="s">
        <v>9</v>
      </c>
      <c r="D248" s="106" t="s">
        <v>20</v>
      </c>
      <c r="E248" s="66" t="s">
        <v>243</v>
      </c>
      <c r="F248" s="37" t="s">
        <v>111</v>
      </c>
      <c r="G248" s="31"/>
      <c r="H248" s="31"/>
      <c r="I248" s="191">
        <v>7.4</v>
      </c>
    </row>
    <row r="249" spans="1:9" ht="104.25" customHeight="1">
      <c r="A249" s="171" t="s">
        <v>193</v>
      </c>
      <c r="B249" s="118" t="s">
        <v>69</v>
      </c>
      <c r="C249" s="119" t="s">
        <v>9</v>
      </c>
      <c r="D249" s="119" t="s">
        <v>20</v>
      </c>
      <c r="E249" s="121" t="s">
        <v>263</v>
      </c>
      <c r="F249" s="119" t="s">
        <v>5</v>
      </c>
      <c r="G249" s="31"/>
      <c r="H249" s="31"/>
      <c r="I249" s="191">
        <f>I250</f>
        <v>1.9</v>
      </c>
    </row>
    <row r="250" spans="1:9" ht="48.75" customHeight="1">
      <c r="A250" s="129" t="s">
        <v>171</v>
      </c>
      <c r="B250" s="118" t="s">
        <v>69</v>
      </c>
      <c r="C250" s="119" t="s">
        <v>9</v>
      </c>
      <c r="D250" s="119" t="s">
        <v>20</v>
      </c>
      <c r="E250" s="121" t="s">
        <v>263</v>
      </c>
      <c r="F250" s="119" t="s">
        <v>111</v>
      </c>
      <c r="G250" s="31"/>
      <c r="H250" s="31"/>
      <c r="I250" s="191">
        <v>1.9</v>
      </c>
    </row>
    <row r="251" spans="1:9" ht="81" customHeight="1">
      <c r="A251" s="205" t="s">
        <v>267</v>
      </c>
      <c r="B251" s="118" t="s">
        <v>69</v>
      </c>
      <c r="C251" s="119" t="s">
        <v>9</v>
      </c>
      <c r="D251" s="119" t="s">
        <v>20</v>
      </c>
      <c r="E251" s="121" t="s">
        <v>266</v>
      </c>
      <c r="F251" s="119" t="s">
        <v>5</v>
      </c>
      <c r="G251" s="31"/>
      <c r="H251" s="31"/>
      <c r="I251" s="191">
        <f>I253+I254+I247</f>
        <v>85.70000000000002</v>
      </c>
    </row>
    <row r="252" spans="1:9" ht="186.75" customHeight="1">
      <c r="A252" s="11" t="s">
        <v>200</v>
      </c>
      <c r="B252" s="118" t="s">
        <v>69</v>
      </c>
      <c r="C252" s="119" t="s">
        <v>9</v>
      </c>
      <c r="D252" s="119" t="s">
        <v>20</v>
      </c>
      <c r="E252" s="121" t="s">
        <v>266</v>
      </c>
      <c r="F252" s="119" t="s">
        <v>5</v>
      </c>
      <c r="G252" s="31"/>
      <c r="H252" s="31"/>
      <c r="I252" s="191">
        <f>I253</f>
        <v>1.4</v>
      </c>
    </row>
    <row r="253" spans="1:9" ht="46.5" customHeight="1">
      <c r="A253" s="129" t="s">
        <v>171</v>
      </c>
      <c r="B253" s="118" t="s">
        <v>69</v>
      </c>
      <c r="C253" s="119" t="s">
        <v>9</v>
      </c>
      <c r="D253" s="119" t="s">
        <v>20</v>
      </c>
      <c r="E253" s="121" t="s">
        <v>266</v>
      </c>
      <c r="F253" s="119" t="s">
        <v>111</v>
      </c>
      <c r="G253" s="31"/>
      <c r="H253" s="31"/>
      <c r="I253" s="191">
        <v>1.4</v>
      </c>
    </row>
    <row r="254" spans="1:9" ht="122.25" customHeight="1">
      <c r="A254" s="210" t="s">
        <v>264</v>
      </c>
      <c r="B254" s="115" t="s">
        <v>69</v>
      </c>
      <c r="C254" s="103" t="s">
        <v>9</v>
      </c>
      <c r="D254" s="103" t="s">
        <v>20</v>
      </c>
      <c r="E254" s="102" t="s">
        <v>265</v>
      </c>
      <c r="F254" s="67" t="s">
        <v>5</v>
      </c>
      <c r="G254" s="31"/>
      <c r="H254" s="31"/>
      <c r="I254" s="191">
        <f>I255</f>
        <v>76.9</v>
      </c>
    </row>
    <row r="255" spans="1:9" ht="47.25" customHeight="1">
      <c r="A255" s="129" t="s">
        <v>171</v>
      </c>
      <c r="B255" s="115" t="s">
        <v>69</v>
      </c>
      <c r="C255" s="103" t="s">
        <v>9</v>
      </c>
      <c r="D255" s="103" t="s">
        <v>20</v>
      </c>
      <c r="E255" s="102" t="s">
        <v>265</v>
      </c>
      <c r="F255" s="67" t="s">
        <v>111</v>
      </c>
      <c r="G255" s="31"/>
      <c r="H255" s="31"/>
      <c r="I255" s="191">
        <v>76.9</v>
      </c>
    </row>
    <row r="256" spans="1:9" ht="23.25" customHeight="1">
      <c r="A256" s="169" t="s">
        <v>38</v>
      </c>
      <c r="B256" s="183" t="s">
        <v>69</v>
      </c>
      <c r="C256" s="184" t="s">
        <v>21</v>
      </c>
      <c r="D256" s="184" t="s">
        <v>14</v>
      </c>
      <c r="E256" s="184" t="s">
        <v>27</v>
      </c>
      <c r="F256" s="184" t="s">
        <v>5</v>
      </c>
      <c r="G256" s="133" t="e">
        <f>G261+#REF!+#REF!</f>
        <v>#REF!</v>
      </c>
      <c r="H256" s="133"/>
      <c r="I256" s="191">
        <f>I261+I257</f>
        <v>17847.4</v>
      </c>
    </row>
    <row r="257" spans="1:9" ht="23.25" customHeight="1">
      <c r="A257" s="130" t="s">
        <v>39</v>
      </c>
      <c r="B257" s="149" t="s">
        <v>69</v>
      </c>
      <c r="C257" s="150" t="s">
        <v>21</v>
      </c>
      <c r="D257" s="150" t="s">
        <v>22</v>
      </c>
      <c r="E257" s="150" t="s">
        <v>27</v>
      </c>
      <c r="F257" s="150" t="s">
        <v>5</v>
      </c>
      <c r="G257" s="134"/>
      <c r="H257" s="134"/>
      <c r="I257" s="191">
        <f>I258</f>
        <v>384</v>
      </c>
    </row>
    <row r="258" spans="1:9" ht="21" customHeight="1">
      <c r="A258" s="128" t="s">
        <v>73</v>
      </c>
      <c r="B258" s="149" t="s">
        <v>69</v>
      </c>
      <c r="C258" s="150" t="s">
        <v>21</v>
      </c>
      <c r="D258" s="150" t="s">
        <v>22</v>
      </c>
      <c r="E258" s="150" t="s">
        <v>272</v>
      </c>
      <c r="F258" s="150" t="s">
        <v>5</v>
      </c>
      <c r="G258" s="151"/>
      <c r="H258" s="151"/>
      <c r="I258" s="191">
        <f>I259</f>
        <v>384</v>
      </c>
    </row>
    <row r="259" spans="1:9" ht="105" customHeight="1">
      <c r="A259" s="171" t="s">
        <v>193</v>
      </c>
      <c r="B259" s="80" t="s">
        <v>69</v>
      </c>
      <c r="C259" s="8" t="s">
        <v>21</v>
      </c>
      <c r="D259" s="8" t="s">
        <v>22</v>
      </c>
      <c r="E259" s="136" t="s">
        <v>263</v>
      </c>
      <c r="F259" s="8" t="s">
        <v>5</v>
      </c>
      <c r="G259" s="105"/>
      <c r="H259" s="105"/>
      <c r="I259" s="191">
        <f>I260</f>
        <v>384</v>
      </c>
    </row>
    <row r="260" spans="1:9" ht="51.75" customHeight="1">
      <c r="A260" s="104" t="s">
        <v>182</v>
      </c>
      <c r="B260" s="80" t="s">
        <v>69</v>
      </c>
      <c r="C260" s="8" t="s">
        <v>21</v>
      </c>
      <c r="D260" s="8" t="s">
        <v>22</v>
      </c>
      <c r="E260" s="136" t="s">
        <v>263</v>
      </c>
      <c r="F260" s="8" t="s">
        <v>181</v>
      </c>
      <c r="G260" s="105"/>
      <c r="H260" s="105"/>
      <c r="I260" s="191">
        <f>385.9-1.9</f>
        <v>384</v>
      </c>
    </row>
    <row r="261" spans="1:9" ht="17.25" customHeight="1">
      <c r="A261" s="128" t="s">
        <v>125</v>
      </c>
      <c r="B261" s="80" t="s">
        <v>69</v>
      </c>
      <c r="C261" s="8" t="s">
        <v>21</v>
      </c>
      <c r="D261" s="8" t="s">
        <v>13</v>
      </c>
      <c r="E261" s="8" t="s">
        <v>27</v>
      </c>
      <c r="F261" s="8" t="s">
        <v>5</v>
      </c>
      <c r="G261" s="32" t="e">
        <f>#REF!</f>
        <v>#REF!</v>
      </c>
      <c r="H261" s="32"/>
      <c r="I261" s="191">
        <f>I265+I262</f>
        <v>17463.4</v>
      </c>
    </row>
    <row r="262" spans="1:9" ht="126.75" customHeight="1">
      <c r="A262" s="129" t="s">
        <v>120</v>
      </c>
      <c r="B262" s="209" t="s">
        <v>69</v>
      </c>
      <c r="C262" s="208" t="s">
        <v>21</v>
      </c>
      <c r="D262" s="208" t="s">
        <v>13</v>
      </c>
      <c r="E262" s="208" t="s">
        <v>247</v>
      </c>
      <c r="F262" s="208" t="s">
        <v>5</v>
      </c>
      <c r="G262" s="32"/>
      <c r="H262" s="32"/>
      <c r="I262" s="191">
        <f>I263</f>
        <v>1480.3999999999999</v>
      </c>
    </row>
    <row r="263" spans="1:9" ht="138.75" customHeight="1">
      <c r="A263" s="127" t="s">
        <v>244</v>
      </c>
      <c r="B263" s="108" t="s">
        <v>69</v>
      </c>
      <c r="C263" s="37" t="s">
        <v>21</v>
      </c>
      <c r="D263" s="37" t="s">
        <v>13</v>
      </c>
      <c r="E263" s="132" t="s">
        <v>243</v>
      </c>
      <c r="F263" s="37" t="s">
        <v>5</v>
      </c>
      <c r="G263" s="110" t="e">
        <f>#REF!</f>
        <v>#REF!</v>
      </c>
      <c r="H263" s="110"/>
      <c r="I263" s="191">
        <f>I264</f>
        <v>1480.3999999999999</v>
      </c>
    </row>
    <row r="264" spans="1:9" ht="47.25" customHeight="1">
      <c r="A264" s="130" t="s">
        <v>172</v>
      </c>
      <c r="B264" s="80" t="s">
        <v>69</v>
      </c>
      <c r="C264" s="106" t="s">
        <v>21</v>
      </c>
      <c r="D264" s="106" t="s">
        <v>13</v>
      </c>
      <c r="E264" s="132" t="s">
        <v>243</v>
      </c>
      <c r="F264" s="37" t="s">
        <v>128</v>
      </c>
      <c r="G264" s="107"/>
      <c r="H264" s="107"/>
      <c r="I264" s="191">
        <f>1487.8-7.4</f>
        <v>1480.3999999999999</v>
      </c>
    </row>
    <row r="265" spans="1:9" ht="67.5" customHeight="1">
      <c r="A265" s="205" t="s">
        <v>268</v>
      </c>
      <c r="B265" s="101" t="s">
        <v>69</v>
      </c>
      <c r="C265" s="102" t="s">
        <v>21</v>
      </c>
      <c r="D265" s="102" t="s">
        <v>13</v>
      </c>
      <c r="E265" s="102" t="s">
        <v>270</v>
      </c>
      <c r="F265" s="103" t="s">
        <v>5</v>
      </c>
      <c r="G265" s="107"/>
      <c r="H265" s="107"/>
      <c r="I265" s="196">
        <f>I266</f>
        <v>15983.000000000002</v>
      </c>
    </row>
    <row r="266" spans="1:9" ht="83.25" customHeight="1">
      <c r="A266" s="205" t="s">
        <v>267</v>
      </c>
      <c r="B266" s="101" t="s">
        <v>69</v>
      </c>
      <c r="C266" s="102" t="s">
        <v>21</v>
      </c>
      <c r="D266" s="102" t="s">
        <v>13</v>
      </c>
      <c r="E266" s="102" t="s">
        <v>269</v>
      </c>
      <c r="F266" s="103" t="s">
        <v>5</v>
      </c>
      <c r="G266" s="107"/>
      <c r="H266" s="107"/>
      <c r="I266" s="196">
        <f>I267+I269+I271</f>
        <v>15983.000000000002</v>
      </c>
    </row>
    <row r="267" spans="1:9" ht="181.5" customHeight="1">
      <c r="A267" s="11" t="s">
        <v>200</v>
      </c>
      <c r="B267" s="109" t="s">
        <v>69</v>
      </c>
      <c r="C267" s="102" t="s">
        <v>21</v>
      </c>
      <c r="D267" s="77" t="s">
        <v>13</v>
      </c>
      <c r="E267" s="66" t="s">
        <v>266</v>
      </c>
      <c r="F267" s="77" t="s">
        <v>5</v>
      </c>
      <c r="G267" s="107"/>
      <c r="H267" s="107"/>
      <c r="I267" s="196">
        <f>I268</f>
        <v>277.20000000000005</v>
      </c>
    </row>
    <row r="268" spans="1:9" ht="47.25" customHeight="1">
      <c r="A268" s="104" t="s">
        <v>141</v>
      </c>
      <c r="B268" s="109" t="s">
        <v>69</v>
      </c>
      <c r="C268" s="102" t="s">
        <v>21</v>
      </c>
      <c r="D268" s="77" t="s">
        <v>13</v>
      </c>
      <c r="E268" s="66" t="s">
        <v>266</v>
      </c>
      <c r="F268" s="77" t="s">
        <v>128</v>
      </c>
      <c r="G268" s="107"/>
      <c r="H268" s="107"/>
      <c r="I268" s="191">
        <f>278.6-1.4</f>
        <v>277.20000000000005</v>
      </c>
    </row>
    <row r="269" spans="1:9" ht="120.75" customHeight="1">
      <c r="A269" s="210" t="s">
        <v>264</v>
      </c>
      <c r="B269" s="80" t="s">
        <v>69</v>
      </c>
      <c r="C269" s="37" t="s">
        <v>21</v>
      </c>
      <c r="D269" s="37" t="s">
        <v>13</v>
      </c>
      <c r="E269" s="66" t="s">
        <v>265</v>
      </c>
      <c r="F269" s="37" t="s">
        <v>5</v>
      </c>
      <c r="G269" s="53"/>
      <c r="H269" s="53"/>
      <c r="I269" s="191">
        <f>I270</f>
        <v>15309.2</v>
      </c>
    </row>
    <row r="270" spans="1:9" ht="49.5" customHeight="1">
      <c r="A270" s="130" t="s">
        <v>172</v>
      </c>
      <c r="B270" s="38" t="s">
        <v>69</v>
      </c>
      <c r="C270" s="37" t="s">
        <v>21</v>
      </c>
      <c r="D270" s="37" t="s">
        <v>13</v>
      </c>
      <c r="E270" s="66" t="s">
        <v>265</v>
      </c>
      <c r="F270" s="37" t="s">
        <v>128</v>
      </c>
      <c r="G270" s="107"/>
      <c r="H270" s="107"/>
      <c r="I270" s="191">
        <f>15386.1-76.9</f>
        <v>15309.2</v>
      </c>
    </row>
    <row r="271" spans="1:9" ht="62.25" customHeight="1">
      <c r="A271" s="2" t="s">
        <v>201</v>
      </c>
      <c r="B271" s="38" t="s">
        <v>69</v>
      </c>
      <c r="C271" s="74" t="s">
        <v>21</v>
      </c>
      <c r="D271" s="106" t="s">
        <v>13</v>
      </c>
      <c r="E271" s="66" t="s">
        <v>271</v>
      </c>
      <c r="F271" s="74" t="s">
        <v>5</v>
      </c>
      <c r="G271" s="63" t="e">
        <f>#REF!</f>
        <v>#REF!</v>
      </c>
      <c r="H271" s="63"/>
      <c r="I271" s="191">
        <f>I272</f>
        <v>396.6</v>
      </c>
    </row>
    <row r="272" spans="1:9" ht="43.5" customHeight="1">
      <c r="A272" s="129" t="s">
        <v>171</v>
      </c>
      <c r="B272" s="84" t="s">
        <v>69</v>
      </c>
      <c r="C272" s="74" t="s">
        <v>21</v>
      </c>
      <c r="D272" s="106" t="s">
        <v>13</v>
      </c>
      <c r="E272" s="66" t="s">
        <v>271</v>
      </c>
      <c r="F272" s="67" t="s">
        <v>111</v>
      </c>
      <c r="G272" s="31"/>
      <c r="H272" s="31"/>
      <c r="I272" s="191">
        <v>396.6</v>
      </c>
    </row>
    <row r="273" spans="1:12" ht="21.75" customHeight="1">
      <c r="A273" s="170" t="s">
        <v>50</v>
      </c>
      <c r="B273" s="185"/>
      <c r="C273" s="142"/>
      <c r="D273" s="142"/>
      <c r="E273" s="142"/>
      <c r="F273" s="142"/>
      <c r="G273" s="143" t="e">
        <f>G15+G111+#REF!+G126+#REF!+G168</f>
        <v>#REF!</v>
      </c>
      <c r="H273" s="143" t="e">
        <f>H15+H111+#REF!+H126+#REF!+H168</f>
        <v>#REF!</v>
      </c>
      <c r="I273" s="200">
        <f>I15+I111+I168+I126</f>
        <v>165583.76</v>
      </c>
      <c r="L273" s="137"/>
    </row>
    <row r="274" spans="1:12" ht="21.75" customHeight="1">
      <c r="A274" s="155"/>
      <c r="B274" s="156"/>
      <c r="C274" s="157"/>
      <c r="D274" s="157"/>
      <c r="E274" s="157"/>
      <c r="F274" s="157"/>
      <c r="G274" s="158"/>
      <c r="H274" s="158"/>
      <c r="I274" s="159"/>
      <c r="L274" s="137"/>
    </row>
    <row r="275" spans="1:12" ht="16.5" customHeight="1">
      <c r="A275" s="155"/>
      <c r="B275" s="156"/>
      <c r="C275" s="157"/>
      <c r="D275" s="157"/>
      <c r="E275" s="157"/>
      <c r="F275" s="157"/>
      <c r="G275" s="158"/>
      <c r="H275" s="158"/>
      <c r="I275" s="159"/>
      <c r="L275" s="137"/>
    </row>
    <row r="276" spans="1:12" ht="21.75" customHeight="1" hidden="1">
      <c r="A276" s="155"/>
      <c r="B276" s="156"/>
      <c r="C276" s="157"/>
      <c r="D276" s="157"/>
      <c r="E276" s="157"/>
      <c r="F276" s="157"/>
      <c r="G276" s="158"/>
      <c r="H276" s="158"/>
      <c r="I276" s="159"/>
      <c r="L276" s="137"/>
    </row>
    <row r="277" ht="12.75" hidden="1"/>
    <row r="278" spans="5:9" ht="76.5" customHeight="1">
      <c r="E278" s="300" t="s">
        <v>206</v>
      </c>
      <c r="F278" s="300"/>
      <c r="G278" s="300"/>
      <c r="H278" s="300"/>
      <c r="I278" s="300"/>
    </row>
    <row r="279" spans="1:11" ht="44.25" customHeight="1">
      <c r="A279" s="285" t="s">
        <v>219</v>
      </c>
      <c r="B279" s="285"/>
      <c r="C279" s="285"/>
      <c r="D279" s="285"/>
      <c r="E279" s="285"/>
      <c r="F279" s="285"/>
      <c r="G279" s="285"/>
      <c r="H279" s="285"/>
      <c r="I279" s="285"/>
      <c r="J279" s="285"/>
      <c r="K279" s="285"/>
    </row>
    <row r="280" spans="1:10" ht="15.75">
      <c r="A280" s="286"/>
      <c r="B280" s="286"/>
      <c r="C280" s="286"/>
      <c r="D280" s="286"/>
      <c r="E280" s="286"/>
      <c r="F280" s="286"/>
      <c r="I280" s="152" t="s">
        <v>152</v>
      </c>
      <c r="J280" s="1"/>
    </row>
    <row r="281" ht="12.75">
      <c r="I281" s="1"/>
    </row>
    <row r="282" spans="1:9" ht="79.5" customHeight="1">
      <c r="A282" s="153" t="s">
        <v>153</v>
      </c>
      <c r="B282" s="287" t="s">
        <v>154</v>
      </c>
      <c r="C282" s="288"/>
      <c r="D282" s="288"/>
      <c r="E282" s="289"/>
      <c r="F282" s="290" t="s">
        <v>155</v>
      </c>
      <c r="G282" s="290"/>
      <c r="H282" s="290"/>
      <c r="I282" s="290"/>
    </row>
    <row r="283" spans="1:9" ht="15.75">
      <c r="A283" s="154">
        <v>1</v>
      </c>
      <c r="B283" s="280" t="s">
        <v>156</v>
      </c>
      <c r="C283" s="281"/>
      <c r="D283" s="281"/>
      <c r="E283" s="282"/>
      <c r="F283" s="291" t="s">
        <v>157</v>
      </c>
      <c r="G283" s="291"/>
      <c r="H283" s="291"/>
      <c r="I283" s="291"/>
    </row>
    <row r="284" spans="1:9" ht="23.25" customHeight="1">
      <c r="A284" s="201" t="s">
        <v>158</v>
      </c>
      <c r="B284" s="280" t="s">
        <v>207</v>
      </c>
      <c r="C284" s="281"/>
      <c r="D284" s="281"/>
      <c r="E284" s="282"/>
      <c r="F284" s="291" t="s">
        <v>207</v>
      </c>
      <c r="G284" s="291"/>
      <c r="H284" s="291"/>
      <c r="I284" s="291"/>
    </row>
    <row r="285" spans="1:9" ht="15.75">
      <c r="A285" s="202" t="s">
        <v>159</v>
      </c>
      <c r="B285" s="277" t="s">
        <v>213</v>
      </c>
      <c r="C285" s="278"/>
      <c r="D285" s="278"/>
      <c r="E285" s="279"/>
      <c r="F285" s="291" t="s">
        <v>208</v>
      </c>
      <c r="G285" s="291"/>
      <c r="H285" s="291"/>
      <c r="I285" s="291"/>
    </row>
    <row r="286" spans="1:9" ht="31.5">
      <c r="A286" s="202" t="s">
        <v>160</v>
      </c>
      <c r="B286" s="280" t="s">
        <v>214</v>
      </c>
      <c r="C286" s="281"/>
      <c r="D286" s="281"/>
      <c r="E286" s="282"/>
      <c r="F286" s="291" t="s">
        <v>209</v>
      </c>
      <c r="G286" s="291"/>
      <c r="H286" s="291"/>
      <c r="I286" s="291"/>
    </row>
    <row r="287" spans="1:9" ht="15.75">
      <c r="A287" s="202" t="s">
        <v>161</v>
      </c>
      <c r="B287" s="280" t="s">
        <v>215</v>
      </c>
      <c r="C287" s="281"/>
      <c r="D287" s="281"/>
      <c r="E287" s="282"/>
      <c r="F287" s="291" t="s">
        <v>210</v>
      </c>
      <c r="G287" s="291"/>
      <c r="H287" s="291"/>
      <c r="I287" s="291"/>
    </row>
    <row r="288" spans="1:9" ht="15.75">
      <c r="A288" s="202" t="s">
        <v>162</v>
      </c>
      <c r="B288" s="280" t="s">
        <v>216</v>
      </c>
      <c r="C288" s="281"/>
      <c r="D288" s="281"/>
      <c r="E288" s="282"/>
      <c r="F288" s="291" t="s">
        <v>209</v>
      </c>
      <c r="G288" s="291"/>
      <c r="H288" s="291"/>
      <c r="I288" s="291"/>
    </row>
    <row r="289" spans="1:9" ht="18" customHeight="1">
      <c r="A289" s="202" t="s">
        <v>163</v>
      </c>
      <c r="B289" s="280" t="s">
        <v>217</v>
      </c>
      <c r="C289" s="281"/>
      <c r="D289" s="281"/>
      <c r="E289" s="282"/>
      <c r="F289" s="291" t="s">
        <v>211</v>
      </c>
      <c r="G289" s="291"/>
      <c r="H289" s="291"/>
      <c r="I289" s="291"/>
    </row>
    <row r="290" spans="1:9" ht="15.75">
      <c r="A290" s="202" t="s">
        <v>164</v>
      </c>
      <c r="B290" s="283" t="s">
        <v>218</v>
      </c>
      <c r="C290" s="284"/>
      <c r="D290" s="284"/>
      <c r="E290" s="284"/>
      <c r="F290" s="283" t="s">
        <v>212</v>
      </c>
      <c r="G290" s="283"/>
      <c r="H290" s="283"/>
      <c r="I290" s="283"/>
    </row>
    <row r="291" ht="12.75">
      <c r="I291" s="1"/>
    </row>
  </sheetData>
  <sheetProtection/>
  <mergeCells count="36">
    <mergeCell ref="F285:I285"/>
    <mergeCell ref="F286:I286"/>
    <mergeCell ref="F287:I287"/>
    <mergeCell ref="F288:I288"/>
    <mergeCell ref="F289:I289"/>
    <mergeCell ref="F290:I290"/>
    <mergeCell ref="C1:I1"/>
    <mergeCell ref="B4:I7"/>
    <mergeCell ref="A9:I11"/>
    <mergeCell ref="A12:A14"/>
    <mergeCell ref="B12:B14"/>
    <mergeCell ref="C12:C14"/>
    <mergeCell ref="D12:D14"/>
    <mergeCell ref="E12:E14"/>
    <mergeCell ref="F12:F14"/>
    <mergeCell ref="G12:G13"/>
    <mergeCell ref="A2:I2"/>
    <mergeCell ref="A3:I3"/>
    <mergeCell ref="H12:H13"/>
    <mergeCell ref="L119:N119"/>
    <mergeCell ref="I12:I13"/>
    <mergeCell ref="E278:I278"/>
    <mergeCell ref="A279:K279"/>
    <mergeCell ref="A280:F280"/>
    <mergeCell ref="B282:E282"/>
    <mergeCell ref="B283:E283"/>
    <mergeCell ref="B284:E284"/>
    <mergeCell ref="F282:I282"/>
    <mergeCell ref="F283:I283"/>
    <mergeCell ref="F284:I284"/>
    <mergeCell ref="B285:E285"/>
    <mergeCell ref="B286:E286"/>
    <mergeCell ref="B287:E287"/>
    <mergeCell ref="B288:E288"/>
    <mergeCell ref="B289:E289"/>
    <mergeCell ref="B290:E290"/>
  </mergeCells>
  <printOptions horizontalCentered="1"/>
  <pageMargins left="0.1968503937007874" right="0" top="0.1968503937007874"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374"/>
  <sheetViews>
    <sheetView tabSelected="1" view="pageBreakPreview" zoomScaleNormal="85" zoomScaleSheetLayoutView="100" zoomScalePageLayoutView="0" workbookViewId="0" topLeftCell="A279">
      <selection activeCell="H126" sqref="H126"/>
    </sheetView>
  </sheetViews>
  <sheetFormatPr defaultColWidth="9.00390625" defaultRowHeight="12.75"/>
  <cols>
    <col min="1" max="1" width="38.375" style="0" customWidth="1"/>
    <col min="2" max="2" width="4.75390625" style="1" customWidth="1"/>
    <col min="3" max="3" width="4.875" style="1" customWidth="1"/>
    <col min="4" max="4" width="8.875" style="1" customWidth="1"/>
    <col min="5" max="5" width="9.75390625" style="1" customWidth="1"/>
    <col min="6" max="7" width="12.875" style="1" hidden="1" customWidth="1"/>
    <col min="8" max="8" width="16.125" style="144" customWidth="1"/>
    <col min="9" max="10" width="9.125" style="0" hidden="1" customWidth="1"/>
    <col min="11" max="11" width="10.125" style="0" bestFit="1" customWidth="1"/>
  </cols>
  <sheetData>
    <row r="1" spans="1:8" ht="21" customHeight="1">
      <c r="A1" s="160"/>
      <c r="B1" s="292" t="s">
        <v>320</v>
      </c>
      <c r="C1" s="292"/>
      <c r="D1" s="292"/>
      <c r="E1" s="292"/>
      <c r="F1" s="292"/>
      <c r="G1" s="292"/>
      <c r="H1" s="292"/>
    </row>
    <row r="2" spans="1:8" ht="17.25" customHeight="1">
      <c r="A2" s="292" t="s">
        <v>150</v>
      </c>
      <c r="B2" s="293"/>
      <c r="C2" s="293"/>
      <c r="D2" s="293"/>
      <c r="E2" s="293"/>
      <c r="F2" s="293"/>
      <c r="G2" s="293"/>
      <c r="H2" s="293"/>
    </row>
    <row r="3" spans="1:8" ht="12.75" customHeight="1">
      <c r="A3" s="294" t="s">
        <v>149</v>
      </c>
      <c r="B3" s="293"/>
      <c r="C3" s="293"/>
      <c r="D3" s="293"/>
      <c r="E3" s="293"/>
      <c r="F3" s="293"/>
      <c r="G3" s="293"/>
      <c r="H3" s="293"/>
    </row>
    <row r="4" spans="1:8" ht="12.75" customHeight="1">
      <c r="A4" s="160"/>
      <c r="B4" s="301"/>
      <c r="C4" s="301"/>
      <c r="D4" s="301"/>
      <c r="E4" s="301"/>
      <c r="F4" s="301"/>
      <c r="G4" s="301"/>
      <c r="H4" s="301"/>
    </row>
    <row r="5" spans="1:8" ht="20.25" customHeight="1">
      <c r="A5" s="160"/>
      <c r="B5" s="301"/>
      <c r="C5" s="301"/>
      <c r="D5" s="301"/>
      <c r="E5" s="301"/>
      <c r="F5" s="301"/>
      <c r="G5" s="301"/>
      <c r="H5" s="301"/>
    </row>
    <row r="6" spans="1:8" ht="12.75" hidden="1">
      <c r="A6" s="160"/>
      <c r="B6" s="301"/>
      <c r="C6" s="301"/>
      <c r="D6" s="301"/>
      <c r="E6" s="301"/>
      <c r="F6" s="301"/>
      <c r="G6" s="301"/>
      <c r="H6" s="301"/>
    </row>
    <row r="7" spans="1:8" ht="14.25" customHeight="1" hidden="1">
      <c r="A7" s="160"/>
      <c r="B7" s="301"/>
      <c r="C7" s="301"/>
      <c r="D7" s="301"/>
      <c r="E7" s="301"/>
      <c r="F7" s="301"/>
      <c r="G7" s="301"/>
      <c r="H7" s="301"/>
    </row>
    <row r="8" spans="1:8" ht="12.75" hidden="1">
      <c r="A8" s="160"/>
      <c r="B8" s="161"/>
      <c r="C8" s="161"/>
      <c r="D8" s="161"/>
      <c r="E8" s="161"/>
      <c r="F8" s="161"/>
      <c r="G8" s="161"/>
      <c r="H8" s="162"/>
    </row>
    <row r="9" spans="1:10" ht="12.75" customHeight="1">
      <c r="A9" s="309" t="s">
        <v>319</v>
      </c>
      <c r="B9" s="309"/>
      <c r="C9" s="309"/>
      <c r="D9" s="309"/>
      <c r="E9" s="309"/>
      <c r="F9" s="309"/>
      <c r="G9" s="309"/>
      <c r="H9" s="309"/>
      <c r="I9" s="309"/>
      <c r="J9" s="309"/>
    </row>
    <row r="10" spans="1:10" ht="12.75" customHeight="1">
      <c r="A10" s="309"/>
      <c r="B10" s="309"/>
      <c r="C10" s="309"/>
      <c r="D10" s="309"/>
      <c r="E10" s="309"/>
      <c r="F10" s="309"/>
      <c r="G10" s="309"/>
      <c r="H10" s="309"/>
      <c r="I10" s="309"/>
      <c r="J10" s="309"/>
    </row>
    <row r="11" spans="1:10" ht="66" customHeight="1">
      <c r="A11" s="310"/>
      <c r="B11" s="310"/>
      <c r="C11" s="310"/>
      <c r="D11" s="310"/>
      <c r="E11" s="310"/>
      <c r="F11" s="310"/>
      <c r="G11" s="310"/>
      <c r="H11" s="310"/>
      <c r="I11" s="310"/>
      <c r="J11" s="310"/>
    </row>
    <row r="12" spans="1:8" ht="37.5" customHeight="1">
      <c r="A12" s="304" t="s">
        <v>145</v>
      </c>
      <c r="B12" s="298" t="s">
        <v>1</v>
      </c>
      <c r="C12" s="298" t="s">
        <v>2</v>
      </c>
      <c r="D12" s="298" t="s">
        <v>3</v>
      </c>
      <c r="E12" s="298" t="s">
        <v>4</v>
      </c>
      <c r="F12" s="295" t="s">
        <v>93</v>
      </c>
      <c r="G12" s="295" t="s">
        <v>94</v>
      </c>
      <c r="H12" s="298" t="s">
        <v>164</v>
      </c>
    </row>
    <row r="13" spans="1:8" ht="19.5" customHeight="1">
      <c r="A13" s="305"/>
      <c r="B13" s="307"/>
      <c r="C13" s="307"/>
      <c r="D13" s="307"/>
      <c r="E13" s="307"/>
      <c r="F13" s="308"/>
      <c r="G13" s="296"/>
      <c r="H13" s="299"/>
    </row>
    <row r="14" spans="1:8" ht="4.5" customHeight="1" hidden="1">
      <c r="A14" s="306"/>
      <c r="B14" s="299"/>
      <c r="C14" s="299"/>
      <c r="D14" s="299"/>
      <c r="E14" s="299"/>
      <c r="F14" s="12"/>
      <c r="G14" s="12"/>
      <c r="H14" s="145"/>
    </row>
    <row r="15" spans="1:8" ht="21.75" customHeight="1">
      <c r="A15" s="11" t="s">
        <v>15</v>
      </c>
      <c r="B15" s="37" t="s">
        <v>6</v>
      </c>
      <c r="C15" s="37" t="s">
        <v>14</v>
      </c>
      <c r="D15" s="37" t="s">
        <v>27</v>
      </c>
      <c r="E15" s="37" t="s">
        <v>5</v>
      </c>
      <c r="F15" s="13" t="e">
        <f>F16+F23+F38+F42</f>
        <v>#REF!</v>
      </c>
      <c r="G15" s="13" t="e">
        <f>G16+G23+G38+G42</f>
        <v>#REF!</v>
      </c>
      <c r="H15" s="191">
        <f>H16+H23+H38+H42+H32</f>
        <v>19014.85</v>
      </c>
    </row>
    <row r="16" spans="1:8" ht="75" customHeight="1">
      <c r="A16" s="147" t="s">
        <v>52</v>
      </c>
      <c r="B16" s="21" t="s">
        <v>6</v>
      </c>
      <c r="C16" s="21" t="s">
        <v>22</v>
      </c>
      <c r="D16" s="21" t="s">
        <v>27</v>
      </c>
      <c r="E16" s="21" t="s">
        <v>5</v>
      </c>
      <c r="F16" s="14">
        <f>F17</f>
        <v>0</v>
      </c>
      <c r="G16" s="14">
        <f>G17</f>
        <v>607</v>
      </c>
      <c r="H16" s="191">
        <f>H17</f>
        <v>650</v>
      </c>
    </row>
    <row r="17" spans="1:8" ht="78.75" customHeight="1">
      <c r="A17" s="147" t="s">
        <v>53</v>
      </c>
      <c r="B17" s="37" t="s">
        <v>6</v>
      </c>
      <c r="C17" s="37" t="s">
        <v>22</v>
      </c>
      <c r="D17" s="37" t="s">
        <v>130</v>
      </c>
      <c r="E17" s="37" t="s">
        <v>5</v>
      </c>
      <c r="F17" s="15"/>
      <c r="G17" s="15">
        <f>G18</f>
        <v>607</v>
      </c>
      <c r="H17" s="191">
        <f>H18</f>
        <v>650</v>
      </c>
    </row>
    <row r="18" spans="1:8" ht="22.5" customHeight="1">
      <c r="A18" s="127" t="s">
        <v>16</v>
      </c>
      <c r="B18" s="37" t="s">
        <v>6</v>
      </c>
      <c r="C18" s="37" t="s">
        <v>22</v>
      </c>
      <c r="D18" s="37" t="s">
        <v>58</v>
      </c>
      <c r="E18" s="37" t="s">
        <v>5</v>
      </c>
      <c r="F18" s="15"/>
      <c r="G18" s="15">
        <f>G21</f>
        <v>607</v>
      </c>
      <c r="H18" s="191">
        <f>H19+H20+H21+H22</f>
        <v>650</v>
      </c>
    </row>
    <row r="19" spans="1:8" ht="48.75" customHeight="1">
      <c r="A19" s="129" t="s">
        <v>168</v>
      </c>
      <c r="B19" s="37" t="s">
        <v>6</v>
      </c>
      <c r="C19" s="37" t="s">
        <v>22</v>
      </c>
      <c r="D19" s="37" t="s">
        <v>58</v>
      </c>
      <c r="E19" s="37" t="s">
        <v>105</v>
      </c>
      <c r="F19" s="15"/>
      <c r="G19" s="15"/>
      <c r="H19" s="191">
        <v>578.1</v>
      </c>
    </row>
    <row r="20" spans="1:8" ht="69.75" customHeight="1">
      <c r="A20" s="104" t="s">
        <v>169</v>
      </c>
      <c r="B20" s="37" t="s">
        <v>6</v>
      </c>
      <c r="C20" s="37" t="s">
        <v>22</v>
      </c>
      <c r="D20" s="37" t="s">
        <v>58</v>
      </c>
      <c r="E20" s="37" t="s">
        <v>106</v>
      </c>
      <c r="F20" s="15"/>
      <c r="G20" s="15"/>
      <c r="H20" s="191">
        <v>1</v>
      </c>
    </row>
    <row r="21" spans="1:8" ht="47.25" customHeight="1">
      <c r="A21" s="104" t="s">
        <v>170</v>
      </c>
      <c r="B21" s="37" t="s">
        <v>6</v>
      </c>
      <c r="C21" s="37" t="s">
        <v>22</v>
      </c>
      <c r="D21" s="37" t="s">
        <v>58</v>
      </c>
      <c r="E21" s="37" t="s">
        <v>107</v>
      </c>
      <c r="F21" s="16"/>
      <c r="G21" s="16">
        <v>607</v>
      </c>
      <c r="H21" s="191">
        <v>70.8</v>
      </c>
    </row>
    <row r="22" spans="1:8" ht="47.25" customHeight="1">
      <c r="A22" s="129" t="s">
        <v>113</v>
      </c>
      <c r="B22" s="37" t="s">
        <v>6</v>
      </c>
      <c r="C22" s="37" t="s">
        <v>22</v>
      </c>
      <c r="D22" s="37" t="s">
        <v>58</v>
      </c>
      <c r="E22" s="37" t="s">
        <v>112</v>
      </c>
      <c r="F22" s="16"/>
      <c r="G22" s="16"/>
      <c r="H22" s="191">
        <v>0.1</v>
      </c>
    </row>
    <row r="23" spans="1:8" ht="93.75" customHeight="1">
      <c r="A23" s="127" t="s">
        <v>54</v>
      </c>
      <c r="B23" s="37" t="s">
        <v>6</v>
      </c>
      <c r="C23" s="37" t="s">
        <v>13</v>
      </c>
      <c r="D23" s="37" t="s">
        <v>27</v>
      </c>
      <c r="E23" s="37" t="s">
        <v>5</v>
      </c>
      <c r="F23" s="17" t="e">
        <f>F24+F30+#REF!+#REF!+#REF!</f>
        <v>#REF!</v>
      </c>
      <c r="G23" s="17" t="e">
        <f>G24+G30+#REF!+#REF!+#REF!</f>
        <v>#REF!</v>
      </c>
      <c r="H23" s="191">
        <f>H24</f>
        <v>9962.8</v>
      </c>
    </row>
    <row r="24" spans="1:8" ht="80.25" customHeight="1">
      <c r="A24" s="127" t="s">
        <v>53</v>
      </c>
      <c r="B24" s="37" t="s">
        <v>6</v>
      </c>
      <c r="C24" s="37" t="s">
        <v>13</v>
      </c>
      <c r="D24" s="37" t="s">
        <v>57</v>
      </c>
      <c r="E24" s="37" t="s">
        <v>5</v>
      </c>
      <c r="F24" s="18"/>
      <c r="G24" s="18" t="e">
        <f>G25</f>
        <v>#REF!</v>
      </c>
      <c r="H24" s="191">
        <f>H25+H30</f>
        <v>9962.8</v>
      </c>
    </row>
    <row r="25" spans="1:8" ht="21.75" customHeight="1">
      <c r="A25" s="127" t="s">
        <v>16</v>
      </c>
      <c r="B25" s="37" t="s">
        <v>6</v>
      </c>
      <c r="C25" s="37" t="s">
        <v>13</v>
      </c>
      <c r="D25" s="37" t="s">
        <v>58</v>
      </c>
      <c r="E25" s="37" t="s">
        <v>5</v>
      </c>
      <c r="F25" s="18"/>
      <c r="G25" s="18" t="e">
        <f>#REF!</f>
        <v>#REF!</v>
      </c>
      <c r="H25" s="191">
        <f>H26+H27+H28+H29</f>
        <v>9312.8</v>
      </c>
    </row>
    <row r="26" spans="1:8" ht="48.75" customHeight="1">
      <c r="A26" s="129" t="s">
        <v>168</v>
      </c>
      <c r="B26" s="37" t="s">
        <v>6</v>
      </c>
      <c r="C26" s="37" t="s">
        <v>13</v>
      </c>
      <c r="D26" s="37" t="s">
        <v>58</v>
      </c>
      <c r="E26" s="37" t="s">
        <v>105</v>
      </c>
      <c r="F26" s="18"/>
      <c r="G26" s="18"/>
      <c r="H26" s="191">
        <v>6220.3</v>
      </c>
    </row>
    <row r="27" spans="1:8" ht="60.75" customHeight="1">
      <c r="A27" s="104" t="s">
        <v>317</v>
      </c>
      <c r="B27" s="37" t="s">
        <v>6</v>
      </c>
      <c r="C27" s="37" t="s">
        <v>13</v>
      </c>
      <c r="D27" s="37" t="s">
        <v>58</v>
      </c>
      <c r="E27" s="37" t="s">
        <v>106</v>
      </c>
      <c r="F27" s="18"/>
      <c r="G27" s="18"/>
      <c r="H27" s="191">
        <v>5</v>
      </c>
    </row>
    <row r="28" spans="1:8" ht="46.5" customHeight="1">
      <c r="A28" s="104" t="s">
        <v>170</v>
      </c>
      <c r="B28" s="37" t="s">
        <v>6</v>
      </c>
      <c r="C28" s="37" t="s">
        <v>13</v>
      </c>
      <c r="D28" s="37" t="s">
        <v>58</v>
      </c>
      <c r="E28" s="37" t="s">
        <v>107</v>
      </c>
      <c r="F28" s="18"/>
      <c r="G28" s="18"/>
      <c r="H28" s="191">
        <f>3110.5-58</f>
        <v>3052.5</v>
      </c>
    </row>
    <row r="29" spans="1:14" ht="34.5" customHeight="1">
      <c r="A29" s="129" t="s">
        <v>113</v>
      </c>
      <c r="B29" s="37" t="s">
        <v>6</v>
      </c>
      <c r="C29" s="37" t="s">
        <v>13</v>
      </c>
      <c r="D29" s="37" t="s">
        <v>58</v>
      </c>
      <c r="E29" s="37" t="s">
        <v>112</v>
      </c>
      <c r="F29" s="19"/>
      <c r="G29" s="19"/>
      <c r="H29" s="191">
        <v>35</v>
      </c>
      <c r="I29" s="92"/>
      <c r="J29" s="92"/>
      <c r="K29" s="92"/>
      <c r="L29" s="92"/>
      <c r="M29" s="92"/>
      <c r="N29" s="92"/>
    </row>
    <row r="30" spans="1:8" ht="54.75" customHeight="1">
      <c r="A30" s="127" t="s">
        <v>55</v>
      </c>
      <c r="B30" s="37" t="s">
        <v>6</v>
      </c>
      <c r="C30" s="37" t="s">
        <v>13</v>
      </c>
      <c r="D30" s="37" t="s">
        <v>131</v>
      </c>
      <c r="E30" s="37" t="s">
        <v>5</v>
      </c>
      <c r="F30" s="18"/>
      <c r="G30" s="18" t="e">
        <f>#REF!</f>
        <v>#REF!</v>
      </c>
      <c r="H30" s="191">
        <f>H31</f>
        <v>650</v>
      </c>
    </row>
    <row r="31" spans="1:8" ht="46.5" customHeight="1">
      <c r="A31" s="129" t="s">
        <v>168</v>
      </c>
      <c r="B31" s="37" t="s">
        <v>6</v>
      </c>
      <c r="C31" s="37" t="s">
        <v>13</v>
      </c>
      <c r="D31" s="37" t="s">
        <v>131</v>
      </c>
      <c r="E31" s="37" t="s">
        <v>105</v>
      </c>
      <c r="F31" s="18"/>
      <c r="G31" s="18"/>
      <c r="H31" s="191">
        <v>650</v>
      </c>
    </row>
    <row r="32" spans="1:8" ht="60" customHeight="1">
      <c r="A32" s="214" t="s">
        <v>88</v>
      </c>
      <c r="B32" s="21" t="s">
        <v>6</v>
      </c>
      <c r="C32" s="21" t="s">
        <v>7</v>
      </c>
      <c r="D32" s="21" t="s">
        <v>27</v>
      </c>
      <c r="E32" s="21" t="s">
        <v>5</v>
      </c>
      <c r="F32" s="34" t="e">
        <f aca="true" t="shared" si="0" ref="F32:H33">F33</f>
        <v>#REF!</v>
      </c>
      <c r="G32" s="34" t="e">
        <f t="shared" si="0"/>
        <v>#REF!</v>
      </c>
      <c r="H32" s="192">
        <f t="shared" si="0"/>
        <v>2552.09</v>
      </c>
    </row>
    <row r="33" spans="1:8" ht="46.5" customHeight="1">
      <c r="A33" s="214" t="s">
        <v>53</v>
      </c>
      <c r="B33" s="8" t="s">
        <v>6</v>
      </c>
      <c r="C33" s="8" t="s">
        <v>7</v>
      </c>
      <c r="D33" s="8" t="s">
        <v>57</v>
      </c>
      <c r="E33" s="8" t="s">
        <v>5</v>
      </c>
      <c r="F33" s="33" t="e">
        <f t="shared" si="0"/>
        <v>#REF!</v>
      </c>
      <c r="G33" s="33" t="e">
        <f t="shared" si="0"/>
        <v>#REF!</v>
      </c>
      <c r="H33" s="193">
        <f t="shared" si="0"/>
        <v>2552.09</v>
      </c>
    </row>
    <row r="34" spans="1:8" ht="46.5" customHeight="1">
      <c r="A34" s="214" t="s">
        <v>16</v>
      </c>
      <c r="B34" s="8" t="s">
        <v>6</v>
      </c>
      <c r="C34" s="8" t="s">
        <v>7</v>
      </c>
      <c r="D34" s="8" t="s">
        <v>58</v>
      </c>
      <c r="E34" s="8" t="s">
        <v>5</v>
      </c>
      <c r="F34" s="33" t="e">
        <f>#REF!</f>
        <v>#REF!</v>
      </c>
      <c r="G34" s="33" t="e">
        <f>#REF!</f>
        <v>#REF!</v>
      </c>
      <c r="H34" s="193">
        <f>H35+H36+H37</f>
        <v>2552.09</v>
      </c>
    </row>
    <row r="35" spans="1:8" ht="46.5" customHeight="1">
      <c r="A35" s="214" t="s">
        <v>168</v>
      </c>
      <c r="B35" s="8" t="s">
        <v>6</v>
      </c>
      <c r="C35" s="8" t="s">
        <v>7</v>
      </c>
      <c r="D35" s="8" t="s">
        <v>58</v>
      </c>
      <c r="E35" s="8" t="s">
        <v>105</v>
      </c>
      <c r="F35" s="33"/>
      <c r="G35" s="33"/>
      <c r="H35" s="194">
        <f>1692.6+1.9+257.59</f>
        <v>1952.09</v>
      </c>
    </row>
    <row r="36" spans="1:8" ht="46.5" customHeight="1">
      <c r="A36" s="215" t="s">
        <v>170</v>
      </c>
      <c r="B36" s="126" t="s">
        <v>6</v>
      </c>
      <c r="C36" s="126" t="s">
        <v>7</v>
      </c>
      <c r="D36" s="126" t="s">
        <v>58</v>
      </c>
      <c r="E36" s="126" t="s">
        <v>107</v>
      </c>
      <c r="F36" s="124"/>
      <c r="G36" s="124"/>
      <c r="H36" s="192">
        <v>599</v>
      </c>
    </row>
    <row r="37" spans="1:8" ht="46.5" customHeight="1">
      <c r="A37" s="214" t="s">
        <v>109</v>
      </c>
      <c r="B37" s="126" t="s">
        <v>6</v>
      </c>
      <c r="C37" s="126" t="s">
        <v>7</v>
      </c>
      <c r="D37" s="126" t="s">
        <v>58</v>
      </c>
      <c r="E37" s="211" t="s">
        <v>108</v>
      </c>
      <c r="F37" s="124"/>
      <c r="G37" s="124"/>
      <c r="H37" s="192">
        <v>1</v>
      </c>
    </row>
    <row r="38" spans="1:8" ht="21.75" customHeight="1">
      <c r="A38" s="11" t="s">
        <v>26</v>
      </c>
      <c r="B38" s="21" t="s">
        <v>6</v>
      </c>
      <c r="C38" s="22">
        <v>11</v>
      </c>
      <c r="D38" s="21" t="s">
        <v>27</v>
      </c>
      <c r="E38" s="21" t="s">
        <v>5</v>
      </c>
      <c r="F38" s="20">
        <f>F39</f>
        <v>0</v>
      </c>
      <c r="G38" s="20">
        <f>G39</f>
        <v>100</v>
      </c>
      <c r="H38" s="191">
        <f>H39</f>
        <v>100</v>
      </c>
    </row>
    <row r="39" spans="1:8" ht="22.5" customHeight="1">
      <c r="A39" s="148" t="s">
        <v>26</v>
      </c>
      <c r="B39" s="21" t="s">
        <v>6</v>
      </c>
      <c r="C39" s="22">
        <v>11</v>
      </c>
      <c r="D39" s="21" t="s">
        <v>29</v>
      </c>
      <c r="E39" s="21" t="s">
        <v>5</v>
      </c>
      <c r="F39" s="23"/>
      <c r="G39" s="23">
        <f>G40</f>
        <v>100</v>
      </c>
      <c r="H39" s="191">
        <f>H40</f>
        <v>100</v>
      </c>
    </row>
    <row r="40" spans="1:8" ht="28.5" customHeight="1">
      <c r="A40" s="127" t="s">
        <v>74</v>
      </c>
      <c r="B40" s="21" t="s">
        <v>6</v>
      </c>
      <c r="C40" s="22">
        <v>11</v>
      </c>
      <c r="D40" s="71" t="s">
        <v>87</v>
      </c>
      <c r="E40" s="21" t="s">
        <v>5</v>
      </c>
      <c r="F40" s="23"/>
      <c r="G40" s="23">
        <f>G41</f>
        <v>100</v>
      </c>
      <c r="H40" s="191">
        <f>H41</f>
        <v>100</v>
      </c>
    </row>
    <row r="41" spans="1:8" ht="23.25" customHeight="1">
      <c r="A41" s="127" t="s">
        <v>118</v>
      </c>
      <c r="B41" s="21" t="s">
        <v>6</v>
      </c>
      <c r="C41" s="21" t="s">
        <v>40</v>
      </c>
      <c r="D41" s="21" t="s">
        <v>87</v>
      </c>
      <c r="E41" s="21" t="s">
        <v>110</v>
      </c>
      <c r="F41" s="25"/>
      <c r="G41" s="25">
        <v>100</v>
      </c>
      <c r="H41" s="191">
        <f>50+50</f>
        <v>100</v>
      </c>
    </row>
    <row r="42" spans="1:8" ht="30" customHeight="1">
      <c r="A42" s="127" t="s">
        <v>17</v>
      </c>
      <c r="B42" s="21" t="s">
        <v>6</v>
      </c>
      <c r="C42" s="21" t="s">
        <v>97</v>
      </c>
      <c r="D42" s="21" t="s">
        <v>27</v>
      </c>
      <c r="E42" s="21" t="s">
        <v>5</v>
      </c>
      <c r="F42" s="27" t="e">
        <f>#REF!+#REF!+#REF!</f>
        <v>#REF!</v>
      </c>
      <c r="G42" s="27" t="e">
        <f>#REF!+#REF!+#REF!</f>
        <v>#REF!</v>
      </c>
      <c r="H42" s="192">
        <f>H43+H46+H54+H57</f>
        <v>5749.96</v>
      </c>
    </row>
    <row r="43" spans="1:8" ht="48.75" customHeight="1">
      <c r="A43" s="223" t="s">
        <v>289</v>
      </c>
      <c r="B43" s="203" t="s">
        <v>6</v>
      </c>
      <c r="C43" s="203" t="s">
        <v>97</v>
      </c>
      <c r="D43" s="203" t="s">
        <v>308</v>
      </c>
      <c r="E43" s="203" t="s">
        <v>5</v>
      </c>
      <c r="F43" s="27"/>
      <c r="G43" s="27"/>
      <c r="H43" s="192">
        <f>H44</f>
        <v>606</v>
      </c>
    </row>
    <row r="44" spans="1:8" ht="30" customHeight="1">
      <c r="A44" s="127" t="s">
        <v>288</v>
      </c>
      <c r="B44" s="203" t="s">
        <v>6</v>
      </c>
      <c r="C44" s="203" t="s">
        <v>97</v>
      </c>
      <c r="D44" s="203" t="s">
        <v>287</v>
      </c>
      <c r="E44" s="203" t="s">
        <v>5</v>
      </c>
      <c r="F44" s="27"/>
      <c r="G44" s="27"/>
      <c r="H44" s="192">
        <f>H45</f>
        <v>606</v>
      </c>
    </row>
    <row r="45" spans="1:8" ht="48" customHeight="1">
      <c r="A45" s="104" t="s">
        <v>170</v>
      </c>
      <c r="B45" s="203" t="s">
        <v>6</v>
      </c>
      <c r="C45" s="203" t="s">
        <v>97</v>
      </c>
      <c r="D45" s="203" t="s">
        <v>287</v>
      </c>
      <c r="E45" s="203" t="s">
        <v>107</v>
      </c>
      <c r="F45" s="27"/>
      <c r="G45" s="27"/>
      <c r="H45" s="192">
        <f>8+635-37</f>
        <v>606</v>
      </c>
    </row>
    <row r="46" spans="1:8" ht="33.75" customHeight="1">
      <c r="A46" s="11" t="s">
        <v>92</v>
      </c>
      <c r="B46" s="21" t="s">
        <v>6</v>
      </c>
      <c r="C46" s="21" t="s">
        <v>97</v>
      </c>
      <c r="D46" s="21" t="s">
        <v>104</v>
      </c>
      <c r="E46" s="21" t="s">
        <v>5</v>
      </c>
      <c r="F46" s="4"/>
      <c r="G46" s="28"/>
      <c r="H46" s="191">
        <f>H47+H52</f>
        <v>3893</v>
      </c>
    </row>
    <row r="47" spans="1:8" ht="33" customHeight="1">
      <c r="A47" s="127" t="s">
        <v>18</v>
      </c>
      <c r="B47" s="21" t="s">
        <v>6</v>
      </c>
      <c r="C47" s="21" t="s">
        <v>97</v>
      </c>
      <c r="D47" s="21" t="s">
        <v>132</v>
      </c>
      <c r="E47" s="21" t="s">
        <v>5</v>
      </c>
      <c r="F47" s="29"/>
      <c r="G47" s="29">
        <v>2777</v>
      </c>
      <c r="H47" s="191">
        <f>H48+H49+H50+H51</f>
        <v>3710</v>
      </c>
    </row>
    <row r="48" spans="1:8" ht="46.5" customHeight="1">
      <c r="A48" s="129" t="s">
        <v>171</v>
      </c>
      <c r="B48" s="21" t="s">
        <v>6</v>
      </c>
      <c r="C48" s="21" t="s">
        <v>97</v>
      </c>
      <c r="D48" s="21" t="s">
        <v>132</v>
      </c>
      <c r="E48" s="21" t="s">
        <v>111</v>
      </c>
      <c r="F48" s="68"/>
      <c r="G48" s="68"/>
      <c r="H48" s="191">
        <v>2830</v>
      </c>
    </row>
    <row r="49" spans="1:8" ht="63.75" customHeight="1">
      <c r="A49" s="129" t="s">
        <v>302</v>
      </c>
      <c r="B49" s="21" t="s">
        <v>6</v>
      </c>
      <c r="C49" s="21" t="s">
        <v>97</v>
      </c>
      <c r="D49" s="21" t="s">
        <v>132</v>
      </c>
      <c r="E49" s="203" t="s">
        <v>301</v>
      </c>
      <c r="F49" s="68"/>
      <c r="G49" s="68"/>
      <c r="H49" s="191">
        <v>0.4</v>
      </c>
    </row>
    <row r="50" spans="1:8" ht="51.75" customHeight="1">
      <c r="A50" s="104" t="s">
        <v>170</v>
      </c>
      <c r="B50" s="21" t="s">
        <v>6</v>
      </c>
      <c r="C50" s="21" t="s">
        <v>97</v>
      </c>
      <c r="D50" s="21" t="s">
        <v>132</v>
      </c>
      <c r="E50" s="21" t="s">
        <v>107</v>
      </c>
      <c r="F50" s="68"/>
      <c r="G50" s="68"/>
      <c r="H50" s="191">
        <f>658.1+210</f>
        <v>868.1</v>
      </c>
    </row>
    <row r="51" spans="1:8" ht="51.75" customHeight="1">
      <c r="A51" s="129" t="s">
        <v>113</v>
      </c>
      <c r="B51" s="21" t="s">
        <v>6</v>
      </c>
      <c r="C51" s="21" t="s">
        <v>97</v>
      </c>
      <c r="D51" s="21" t="s">
        <v>132</v>
      </c>
      <c r="E51" s="203" t="s">
        <v>112</v>
      </c>
      <c r="F51" s="68"/>
      <c r="G51" s="68"/>
      <c r="H51" s="191">
        <v>11.5</v>
      </c>
    </row>
    <row r="52" spans="1:8" ht="167.25" customHeight="1">
      <c r="A52" s="104" t="s">
        <v>310</v>
      </c>
      <c r="B52" s="203" t="s">
        <v>6</v>
      </c>
      <c r="C52" s="203" t="s">
        <v>97</v>
      </c>
      <c r="D52" s="203" t="s">
        <v>311</v>
      </c>
      <c r="E52" s="203" t="s">
        <v>5</v>
      </c>
      <c r="F52" s="68"/>
      <c r="G52" s="68"/>
      <c r="H52" s="191">
        <f>H53</f>
        <v>183</v>
      </c>
    </row>
    <row r="53" spans="1:8" ht="51.75" customHeight="1">
      <c r="A53" s="129" t="s">
        <v>171</v>
      </c>
      <c r="B53" s="203" t="s">
        <v>6</v>
      </c>
      <c r="C53" s="203" t="s">
        <v>97</v>
      </c>
      <c r="D53" s="203" t="s">
        <v>311</v>
      </c>
      <c r="E53" s="203" t="s">
        <v>111</v>
      </c>
      <c r="F53" s="68"/>
      <c r="G53" s="68"/>
      <c r="H53" s="191">
        <v>183</v>
      </c>
    </row>
    <row r="54" spans="1:8" ht="138.75" customHeight="1">
      <c r="A54" s="204" t="s">
        <v>227</v>
      </c>
      <c r="B54" s="21" t="s">
        <v>6</v>
      </c>
      <c r="C54" s="21" t="s">
        <v>97</v>
      </c>
      <c r="D54" s="203" t="s">
        <v>312</v>
      </c>
      <c r="E54" s="21" t="s">
        <v>5</v>
      </c>
      <c r="F54" s="68"/>
      <c r="G54" s="68"/>
      <c r="H54" s="191">
        <f>H55+H56</f>
        <v>382.8</v>
      </c>
    </row>
    <row r="55" spans="1:8" ht="47.25" customHeight="1">
      <c r="A55" s="129" t="s">
        <v>171</v>
      </c>
      <c r="B55" s="21" t="s">
        <v>6</v>
      </c>
      <c r="C55" s="21" t="s">
        <v>97</v>
      </c>
      <c r="D55" s="203" t="s">
        <v>303</v>
      </c>
      <c r="E55" s="21" t="s">
        <v>111</v>
      </c>
      <c r="F55" s="68"/>
      <c r="G55" s="68"/>
      <c r="H55" s="191">
        <v>328.5</v>
      </c>
    </row>
    <row r="56" spans="1:8" ht="47.25" customHeight="1">
      <c r="A56" s="104" t="s">
        <v>170</v>
      </c>
      <c r="B56" s="21" t="s">
        <v>6</v>
      </c>
      <c r="C56" s="21" t="s">
        <v>97</v>
      </c>
      <c r="D56" s="203" t="s">
        <v>303</v>
      </c>
      <c r="E56" s="21" t="s">
        <v>107</v>
      </c>
      <c r="F56" s="68"/>
      <c r="G56" s="68"/>
      <c r="H56" s="191">
        <v>54.3</v>
      </c>
    </row>
    <row r="57" spans="1:8" ht="126" customHeight="1">
      <c r="A57" s="129" t="s">
        <v>120</v>
      </c>
      <c r="B57" s="21" t="s">
        <v>6</v>
      </c>
      <c r="C57" s="21" t="s">
        <v>97</v>
      </c>
      <c r="D57" s="203" t="s">
        <v>273</v>
      </c>
      <c r="E57" s="21" t="s">
        <v>5</v>
      </c>
      <c r="F57" s="75"/>
      <c r="G57" s="68"/>
      <c r="H57" s="191">
        <f>H60+H63+H58+H66</f>
        <v>868.1600000000001</v>
      </c>
    </row>
    <row r="58" spans="1:8" ht="78" customHeight="1">
      <c r="A58" s="210" t="s">
        <v>262</v>
      </c>
      <c r="B58" s="203" t="s">
        <v>6</v>
      </c>
      <c r="C58" s="203" t="s">
        <v>97</v>
      </c>
      <c r="D58" s="221" t="s">
        <v>293</v>
      </c>
      <c r="E58" s="203" t="s">
        <v>5</v>
      </c>
      <c r="F58" s="75"/>
      <c r="G58" s="68"/>
      <c r="H58" s="192">
        <f>H59</f>
        <v>200</v>
      </c>
    </row>
    <row r="59" spans="1:8" ht="50.25" customHeight="1">
      <c r="A59" s="104" t="s">
        <v>170</v>
      </c>
      <c r="B59" s="203" t="s">
        <v>6</v>
      </c>
      <c r="C59" s="203" t="s">
        <v>97</v>
      </c>
      <c r="D59" s="221" t="s">
        <v>293</v>
      </c>
      <c r="E59" s="203" t="s">
        <v>107</v>
      </c>
      <c r="F59" s="75"/>
      <c r="G59" s="68"/>
      <c r="H59" s="192">
        <v>200</v>
      </c>
    </row>
    <row r="60" spans="1:8" ht="110.25" customHeight="1">
      <c r="A60" s="93" t="s">
        <v>184</v>
      </c>
      <c r="B60" s="37" t="s">
        <v>6</v>
      </c>
      <c r="C60" s="37" t="s">
        <v>97</v>
      </c>
      <c r="D60" s="94" t="s">
        <v>228</v>
      </c>
      <c r="E60" s="37" t="s">
        <v>5</v>
      </c>
      <c r="F60" s="75"/>
      <c r="G60" s="68"/>
      <c r="H60" s="191">
        <f>H61+H62</f>
        <v>508.1</v>
      </c>
    </row>
    <row r="61" spans="1:8" ht="42" customHeight="1">
      <c r="A61" s="129" t="s">
        <v>168</v>
      </c>
      <c r="B61" s="37" t="s">
        <v>6</v>
      </c>
      <c r="C61" s="37" t="s">
        <v>97</v>
      </c>
      <c r="D61" s="94" t="s">
        <v>228</v>
      </c>
      <c r="E61" s="37" t="s">
        <v>105</v>
      </c>
      <c r="F61" s="75"/>
      <c r="G61" s="68"/>
      <c r="H61" s="191">
        <v>394.6</v>
      </c>
    </row>
    <row r="62" spans="1:8" ht="52.5" customHeight="1">
      <c r="A62" s="104" t="s">
        <v>170</v>
      </c>
      <c r="B62" s="37" t="s">
        <v>6</v>
      </c>
      <c r="C62" s="37" t="s">
        <v>97</v>
      </c>
      <c r="D62" s="94" t="s">
        <v>228</v>
      </c>
      <c r="E62" s="37" t="s">
        <v>107</v>
      </c>
      <c r="F62" s="75"/>
      <c r="G62" s="68"/>
      <c r="H62" s="191">
        <v>113.5</v>
      </c>
    </row>
    <row r="63" spans="1:8" ht="174" customHeight="1">
      <c r="A63" s="95" t="s">
        <v>186</v>
      </c>
      <c r="B63" s="21" t="s">
        <v>6</v>
      </c>
      <c r="C63" s="21" t="s">
        <v>97</v>
      </c>
      <c r="D63" s="96" t="s">
        <v>229</v>
      </c>
      <c r="E63" s="21" t="s">
        <v>5</v>
      </c>
      <c r="F63" s="75"/>
      <c r="G63" s="68"/>
      <c r="H63" s="192">
        <f>H64+H65</f>
        <v>5.76</v>
      </c>
    </row>
    <row r="64" spans="1:8" ht="48.75" customHeight="1">
      <c r="A64" s="129" t="s">
        <v>168</v>
      </c>
      <c r="B64" s="21" t="s">
        <v>6</v>
      </c>
      <c r="C64" s="21" t="s">
        <v>97</v>
      </c>
      <c r="D64" s="96" t="s">
        <v>229</v>
      </c>
      <c r="E64" s="21" t="s">
        <v>105</v>
      </c>
      <c r="F64" s="75"/>
      <c r="G64" s="68"/>
      <c r="H64" s="192">
        <v>5.04</v>
      </c>
    </row>
    <row r="65" spans="1:8" ht="48" customHeight="1">
      <c r="A65" s="104" t="s">
        <v>170</v>
      </c>
      <c r="B65" s="21" t="s">
        <v>6</v>
      </c>
      <c r="C65" s="21" t="s">
        <v>97</v>
      </c>
      <c r="D65" s="96" t="s">
        <v>229</v>
      </c>
      <c r="E65" s="21" t="s">
        <v>107</v>
      </c>
      <c r="F65" s="75"/>
      <c r="G65" s="68"/>
      <c r="H65" s="192">
        <v>0.72</v>
      </c>
    </row>
    <row r="66" spans="1:8" ht="108.75" customHeight="1">
      <c r="A66" s="11" t="s">
        <v>185</v>
      </c>
      <c r="B66" s="21" t="s">
        <v>6</v>
      </c>
      <c r="C66" s="21" t="s">
        <v>97</v>
      </c>
      <c r="D66" s="211" t="s">
        <v>309</v>
      </c>
      <c r="E66" s="21" t="s">
        <v>5</v>
      </c>
      <c r="F66" s="75"/>
      <c r="G66" s="68"/>
      <c r="H66" s="191">
        <f>H67+H68</f>
        <v>154.3</v>
      </c>
    </row>
    <row r="67" spans="1:8" ht="48" customHeight="1">
      <c r="A67" s="129" t="s">
        <v>168</v>
      </c>
      <c r="B67" s="21" t="s">
        <v>6</v>
      </c>
      <c r="C67" s="21" t="s">
        <v>97</v>
      </c>
      <c r="D67" s="211" t="s">
        <v>309</v>
      </c>
      <c r="E67" s="21" t="s">
        <v>105</v>
      </c>
      <c r="F67" s="75"/>
      <c r="G67" s="68"/>
      <c r="H67" s="191">
        <v>99.2</v>
      </c>
    </row>
    <row r="68" spans="1:8" ht="48" customHeight="1">
      <c r="A68" s="104" t="s">
        <v>170</v>
      </c>
      <c r="B68" s="21" t="s">
        <v>6</v>
      </c>
      <c r="C68" s="21" t="s">
        <v>97</v>
      </c>
      <c r="D68" s="211" t="s">
        <v>309</v>
      </c>
      <c r="E68" s="21" t="s">
        <v>107</v>
      </c>
      <c r="F68" s="75"/>
      <c r="G68" s="68"/>
      <c r="H68" s="191">
        <v>55.1</v>
      </c>
    </row>
    <row r="69" spans="1:8" ht="39" customHeight="1">
      <c r="A69" s="129" t="s">
        <v>98</v>
      </c>
      <c r="B69" s="126" t="s">
        <v>22</v>
      </c>
      <c r="C69" s="126" t="s">
        <v>14</v>
      </c>
      <c r="D69" s="126" t="s">
        <v>27</v>
      </c>
      <c r="E69" s="126" t="s">
        <v>5</v>
      </c>
      <c r="F69" s="30">
        <f>F70</f>
        <v>0</v>
      </c>
      <c r="G69" s="30">
        <f>G70</f>
        <v>26</v>
      </c>
      <c r="H69" s="191">
        <f>H70</f>
        <v>50</v>
      </c>
    </row>
    <row r="70" spans="1:8" ht="66" customHeight="1">
      <c r="A70" s="127" t="s">
        <v>77</v>
      </c>
      <c r="B70" s="37" t="s">
        <v>22</v>
      </c>
      <c r="C70" s="37" t="s">
        <v>20</v>
      </c>
      <c r="D70" s="37" t="s">
        <v>27</v>
      </c>
      <c r="E70" s="37" t="s">
        <v>5</v>
      </c>
      <c r="F70" s="146"/>
      <c r="G70" s="146">
        <f aca="true" t="shared" si="1" ref="G70:H72">G71</f>
        <v>26</v>
      </c>
      <c r="H70" s="191">
        <f t="shared" si="1"/>
        <v>50</v>
      </c>
    </row>
    <row r="71" spans="1:8" ht="48" customHeight="1">
      <c r="A71" s="127" t="s">
        <v>30</v>
      </c>
      <c r="B71" s="37" t="s">
        <v>22</v>
      </c>
      <c r="C71" s="37" t="s">
        <v>20</v>
      </c>
      <c r="D71" s="37" t="s">
        <v>133</v>
      </c>
      <c r="E71" s="37" t="s">
        <v>5</v>
      </c>
      <c r="F71" s="24"/>
      <c r="G71" s="24">
        <f t="shared" si="1"/>
        <v>26</v>
      </c>
      <c r="H71" s="191">
        <f t="shared" si="1"/>
        <v>50</v>
      </c>
    </row>
    <row r="72" spans="1:8" ht="59.25" customHeight="1">
      <c r="A72" s="127" t="s">
        <v>31</v>
      </c>
      <c r="B72" s="37" t="s">
        <v>22</v>
      </c>
      <c r="C72" s="37" t="s">
        <v>20</v>
      </c>
      <c r="D72" s="37" t="s">
        <v>134</v>
      </c>
      <c r="E72" s="37" t="s">
        <v>5</v>
      </c>
      <c r="F72" s="15"/>
      <c r="G72" s="15">
        <f t="shared" si="1"/>
        <v>26</v>
      </c>
      <c r="H72" s="191">
        <f t="shared" si="1"/>
        <v>50</v>
      </c>
    </row>
    <row r="73" spans="1:8" ht="49.5" customHeight="1">
      <c r="A73" s="104" t="s">
        <v>170</v>
      </c>
      <c r="B73" s="37" t="s">
        <v>22</v>
      </c>
      <c r="C73" s="37" t="s">
        <v>20</v>
      </c>
      <c r="D73" s="37" t="s">
        <v>134</v>
      </c>
      <c r="E73" s="37" t="s">
        <v>107</v>
      </c>
      <c r="F73" s="15"/>
      <c r="G73" s="15">
        <v>26</v>
      </c>
      <c r="H73" s="191">
        <v>50</v>
      </c>
    </row>
    <row r="74" spans="1:8" ht="27" customHeight="1">
      <c r="A74" s="127" t="s">
        <v>47</v>
      </c>
      <c r="B74" s="21" t="s">
        <v>13</v>
      </c>
      <c r="C74" s="21" t="s">
        <v>14</v>
      </c>
      <c r="D74" s="21" t="s">
        <v>27</v>
      </c>
      <c r="E74" s="21" t="s">
        <v>5</v>
      </c>
      <c r="F74" s="34">
        <f>F90</f>
        <v>0</v>
      </c>
      <c r="G74" s="34" t="e">
        <f>G90</f>
        <v>#REF!</v>
      </c>
      <c r="H74" s="191">
        <f>H86+H90+H78</f>
        <v>3105.7</v>
      </c>
    </row>
    <row r="75" spans="1:8" ht="18" customHeight="1" hidden="1">
      <c r="A75" s="127" t="s">
        <v>83</v>
      </c>
      <c r="B75" s="21" t="s">
        <v>13</v>
      </c>
      <c r="C75" s="21" t="s">
        <v>7</v>
      </c>
      <c r="D75" s="21" t="s">
        <v>49</v>
      </c>
      <c r="E75" s="21" t="s">
        <v>5</v>
      </c>
      <c r="F75" s="34"/>
      <c r="G75" s="34"/>
      <c r="H75" s="191">
        <f>H76</f>
        <v>0</v>
      </c>
    </row>
    <row r="76" spans="1:8" ht="54" customHeight="1" hidden="1">
      <c r="A76" s="127" t="s">
        <v>82</v>
      </c>
      <c r="B76" s="21" t="s">
        <v>13</v>
      </c>
      <c r="C76" s="21" t="s">
        <v>7</v>
      </c>
      <c r="D76" s="21" t="s">
        <v>95</v>
      </c>
      <c r="E76" s="21" t="s">
        <v>5</v>
      </c>
      <c r="F76" s="34"/>
      <c r="G76" s="34"/>
      <c r="H76" s="191">
        <f>H77</f>
        <v>0</v>
      </c>
    </row>
    <row r="77" spans="1:8" ht="52.5" customHeight="1" hidden="1">
      <c r="A77" s="104" t="s">
        <v>96</v>
      </c>
      <c r="B77" s="21" t="s">
        <v>13</v>
      </c>
      <c r="C77" s="21" t="s">
        <v>7</v>
      </c>
      <c r="D77" s="21" t="s">
        <v>95</v>
      </c>
      <c r="E77" s="21" t="s">
        <v>91</v>
      </c>
      <c r="F77" s="34"/>
      <c r="G77" s="34"/>
      <c r="H77" s="191"/>
    </row>
    <row r="78" spans="1:8" ht="26.25" customHeight="1">
      <c r="A78" s="128" t="s">
        <v>121</v>
      </c>
      <c r="B78" s="21" t="s">
        <v>13</v>
      </c>
      <c r="C78" s="21" t="s">
        <v>42</v>
      </c>
      <c r="D78" s="21" t="s">
        <v>27</v>
      </c>
      <c r="E78" s="21" t="s">
        <v>5</v>
      </c>
      <c r="F78" s="34"/>
      <c r="G78" s="34"/>
      <c r="H78" s="191">
        <f>H80+H82+H84</f>
        <v>881.1</v>
      </c>
    </row>
    <row r="79" spans="1:8" ht="45" customHeight="1">
      <c r="A79" s="104" t="s">
        <v>313</v>
      </c>
      <c r="B79" s="21" t="s">
        <v>13</v>
      </c>
      <c r="C79" s="21" t="s">
        <v>42</v>
      </c>
      <c r="D79" s="21" t="s">
        <v>27</v>
      </c>
      <c r="E79" s="21" t="s">
        <v>5</v>
      </c>
      <c r="F79" s="34"/>
      <c r="G79" s="34"/>
      <c r="H79" s="191">
        <f>H80+H82</f>
        <v>840</v>
      </c>
    </row>
    <row r="80" spans="1:8" ht="50.25" customHeight="1">
      <c r="A80" s="104" t="s">
        <v>180</v>
      </c>
      <c r="B80" s="21" t="s">
        <v>13</v>
      </c>
      <c r="C80" s="21" t="s">
        <v>42</v>
      </c>
      <c r="D80" s="21" t="s">
        <v>179</v>
      </c>
      <c r="E80" s="21" t="s">
        <v>5</v>
      </c>
      <c r="F80" s="35"/>
      <c r="G80" s="35"/>
      <c r="H80" s="191">
        <f>H81</f>
        <v>800</v>
      </c>
    </row>
    <row r="81" spans="1:8" ht="91.5" customHeight="1">
      <c r="A81" s="104" t="s">
        <v>177</v>
      </c>
      <c r="B81" s="21" t="s">
        <v>13</v>
      </c>
      <c r="C81" s="21" t="s">
        <v>42</v>
      </c>
      <c r="D81" s="21" t="s">
        <v>179</v>
      </c>
      <c r="E81" s="21" t="s">
        <v>116</v>
      </c>
      <c r="F81" s="35"/>
      <c r="G81" s="35"/>
      <c r="H81" s="191">
        <v>800</v>
      </c>
    </row>
    <row r="82" spans="1:8" ht="201.75" customHeight="1">
      <c r="A82" s="104" t="s">
        <v>310</v>
      </c>
      <c r="B82" s="21" t="s">
        <v>13</v>
      </c>
      <c r="C82" s="21" t="s">
        <v>42</v>
      </c>
      <c r="D82" s="203" t="s">
        <v>311</v>
      </c>
      <c r="E82" s="203" t="s">
        <v>5</v>
      </c>
      <c r="F82" s="35"/>
      <c r="G82" s="35"/>
      <c r="H82" s="191">
        <f>H83</f>
        <v>40</v>
      </c>
    </row>
    <row r="83" spans="1:8" ht="91.5" customHeight="1">
      <c r="A83" s="104" t="s">
        <v>177</v>
      </c>
      <c r="B83" s="21" t="s">
        <v>13</v>
      </c>
      <c r="C83" s="21" t="s">
        <v>42</v>
      </c>
      <c r="D83" s="203" t="s">
        <v>311</v>
      </c>
      <c r="E83" s="203" t="s">
        <v>116</v>
      </c>
      <c r="F83" s="35"/>
      <c r="G83" s="35"/>
      <c r="H83" s="191">
        <v>40</v>
      </c>
    </row>
    <row r="84" spans="1:8" ht="75" customHeight="1">
      <c r="A84" s="2" t="s">
        <v>187</v>
      </c>
      <c r="B84" s="21" t="s">
        <v>13</v>
      </c>
      <c r="C84" s="21" t="s">
        <v>42</v>
      </c>
      <c r="D84" s="21" t="s">
        <v>135</v>
      </c>
      <c r="E84" s="21" t="s">
        <v>5</v>
      </c>
      <c r="F84" s="34"/>
      <c r="G84" s="34"/>
      <c r="H84" s="191">
        <f>H85</f>
        <v>41.1</v>
      </c>
    </row>
    <row r="85" spans="1:8" ht="51.75" customHeight="1">
      <c r="A85" s="104" t="s">
        <v>170</v>
      </c>
      <c r="B85" s="21" t="s">
        <v>13</v>
      </c>
      <c r="C85" s="21" t="s">
        <v>42</v>
      </c>
      <c r="D85" s="21" t="s">
        <v>135</v>
      </c>
      <c r="E85" s="21" t="s">
        <v>107</v>
      </c>
      <c r="F85" s="34"/>
      <c r="G85" s="34"/>
      <c r="H85" s="191">
        <v>41.1</v>
      </c>
    </row>
    <row r="86" spans="1:8" ht="33.75" customHeight="1">
      <c r="A86" s="130" t="s">
        <v>148</v>
      </c>
      <c r="B86" s="216" t="s">
        <v>13</v>
      </c>
      <c r="C86" s="216" t="s">
        <v>20</v>
      </c>
      <c r="D86" s="216" t="s">
        <v>27</v>
      </c>
      <c r="E86" s="94" t="s">
        <v>5</v>
      </c>
      <c r="F86" s="34"/>
      <c r="G86" s="34"/>
      <c r="H86" s="191">
        <f>H87</f>
        <v>2104.6</v>
      </c>
    </row>
    <row r="87" spans="1:8" ht="66" customHeight="1">
      <c r="A87" s="93" t="s">
        <v>204</v>
      </c>
      <c r="B87" s="126" t="s">
        <v>13</v>
      </c>
      <c r="C87" s="126" t="s">
        <v>20</v>
      </c>
      <c r="D87" s="211" t="s">
        <v>234</v>
      </c>
      <c r="E87" s="217" t="s">
        <v>5</v>
      </c>
      <c r="F87" s="34"/>
      <c r="G87" s="34"/>
      <c r="H87" s="191">
        <f>H88+H89</f>
        <v>2104.6</v>
      </c>
    </row>
    <row r="88" spans="1:8" ht="51.75" customHeight="1">
      <c r="A88" s="93" t="s">
        <v>170</v>
      </c>
      <c r="B88" s="126" t="s">
        <v>13</v>
      </c>
      <c r="C88" s="126" t="s">
        <v>20</v>
      </c>
      <c r="D88" s="211" t="s">
        <v>235</v>
      </c>
      <c r="E88" s="218" t="s">
        <v>107</v>
      </c>
      <c r="F88" s="34"/>
      <c r="G88" s="34"/>
      <c r="H88" s="191">
        <v>56</v>
      </c>
    </row>
    <row r="89" spans="1:8" ht="51.75" customHeight="1">
      <c r="A89" s="215" t="s">
        <v>292</v>
      </c>
      <c r="B89" s="126" t="s">
        <v>13</v>
      </c>
      <c r="C89" s="126" t="s">
        <v>20</v>
      </c>
      <c r="D89" s="211" t="s">
        <v>235</v>
      </c>
      <c r="E89" s="218" t="s">
        <v>291</v>
      </c>
      <c r="F89" s="90"/>
      <c r="G89" s="90"/>
      <c r="H89" s="191">
        <f>2104.6-56</f>
        <v>2048.6</v>
      </c>
    </row>
    <row r="90" spans="1:8" ht="28.5" customHeight="1">
      <c r="A90" s="127" t="s">
        <v>86</v>
      </c>
      <c r="B90" s="21" t="s">
        <v>13</v>
      </c>
      <c r="C90" s="21" t="s">
        <v>48</v>
      </c>
      <c r="D90" s="21" t="s">
        <v>27</v>
      </c>
      <c r="E90" s="176" t="s">
        <v>5</v>
      </c>
      <c r="F90" s="35"/>
      <c r="G90" s="35" t="e">
        <f>#REF!+#REF!+G91</f>
        <v>#REF!</v>
      </c>
      <c r="H90" s="191">
        <f>H91</f>
        <v>120</v>
      </c>
    </row>
    <row r="91" spans="1:8" ht="64.5" customHeight="1">
      <c r="A91" s="165" t="s">
        <v>278</v>
      </c>
      <c r="B91" s="37" t="s">
        <v>13</v>
      </c>
      <c r="C91" s="37" t="s">
        <v>48</v>
      </c>
      <c r="D91" s="39" t="s">
        <v>260</v>
      </c>
      <c r="E91" s="37" t="s">
        <v>5</v>
      </c>
      <c r="F91" s="34"/>
      <c r="G91" s="34" t="e">
        <f>#REF!</f>
        <v>#REF!</v>
      </c>
      <c r="H91" s="191">
        <f>H92</f>
        <v>120</v>
      </c>
    </row>
    <row r="92" spans="1:8" ht="61.5" customHeight="1">
      <c r="A92" s="127" t="s">
        <v>175</v>
      </c>
      <c r="B92" s="37" t="s">
        <v>13</v>
      </c>
      <c r="C92" s="37" t="s">
        <v>48</v>
      </c>
      <c r="D92" s="39" t="s">
        <v>260</v>
      </c>
      <c r="E92" s="37" t="s">
        <v>143</v>
      </c>
      <c r="F92" s="35"/>
      <c r="G92" s="35">
        <v>50</v>
      </c>
      <c r="H92" s="191">
        <v>120</v>
      </c>
    </row>
    <row r="93" spans="1:8" ht="27" customHeight="1">
      <c r="A93" s="127" t="s">
        <v>79</v>
      </c>
      <c r="B93" s="37" t="s">
        <v>42</v>
      </c>
      <c r="C93" s="37" t="s">
        <v>14</v>
      </c>
      <c r="D93" s="39" t="s">
        <v>27</v>
      </c>
      <c r="E93" s="37" t="s">
        <v>5</v>
      </c>
      <c r="F93" s="34"/>
      <c r="G93" s="34"/>
      <c r="H93" s="191">
        <f>H94</f>
        <v>3869.3</v>
      </c>
    </row>
    <row r="94" spans="1:8" ht="35.25" customHeight="1">
      <c r="A94" s="127" t="s">
        <v>127</v>
      </c>
      <c r="B94" s="37" t="s">
        <v>42</v>
      </c>
      <c r="C94" s="37" t="s">
        <v>42</v>
      </c>
      <c r="D94" s="39" t="s">
        <v>27</v>
      </c>
      <c r="E94" s="37" t="s">
        <v>5</v>
      </c>
      <c r="F94" s="34"/>
      <c r="G94" s="34"/>
      <c r="H94" s="191">
        <f>H95+H97</f>
        <v>3869.3</v>
      </c>
    </row>
    <row r="95" spans="1:8" ht="74.25" customHeight="1">
      <c r="A95" s="127" t="s">
        <v>188</v>
      </c>
      <c r="B95" s="37" t="s">
        <v>42</v>
      </c>
      <c r="C95" s="37" t="s">
        <v>42</v>
      </c>
      <c r="D95" s="39" t="s">
        <v>233</v>
      </c>
      <c r="E95" s="37" t="s">
        <v>5</v>
      </c>
      <c r="F95" s="34"/>
      <c r="G95" s="34"/>
      <c r="H95" s="191">
        <f>H96</f>
        <v>9</v>
      </c>
    </row>
    <row r="96" spans="1:8" ht="54" customHeight="1">
      <c r="A96" s="104" t="s">
        <v>170</v>
      </c>
      <c r="B96" s="37" t="s">
        <v>42</v>
      </c>
      <c r="C96" s="37" t="s">
        <v>42</v>
      </c>
      <c r="D96" s="39" t="s">
        <v>233</v>
      </c>
      <c r="E96" s="39" t="s">
        <v>107</v>
      </c>
      <c r="F96" s="15"/>
      <c r="G96" s="15"/>
      <c r="H96" s="191">
        <v>9</v>
      </c>
    </row>
    <row r="97" spans="1:8" ht="99.75" customHeight="1">
      <c r="A97" s="104" t="s">
        <v>241</v>
      </c>
      <c r="B97" s="184" t="s">
        <v>42</v>
      </c>
      <c r="C97" s="184" t="s">
        <v>42</v>
      </c>
      <c r="D97" s="222" t="s">
        <v>240</v>
      </c>
      <c r="E97" s="184" t="s">
        <v>5</v>
      </c>
      <c r="F97" s="191">
        <f>F98</f>
        <v>3860.3</v>
      </c>
      <c r="G97" s="90"/>
      <c r="H97" s="191">
        <f>H98</f>
        <v>3860.3</v>
      </c>
    </row>
    <row r="98" spans="1:8" ht="107.25" customHeight="1">
      <c r="A98" s="165" t="s">
        <v>304</v>
      </c>
      <c r="B98" s="121" t="s">
        <v>42</v>
      </c>
      <c r="C98" s="121" t="s">
        <v>42</v>
      </c>
      <c r="D98" s="222" t="s">
        <v>306</v>
      </c>
      <c r="E98" s="121" t="s">
        <v>5</v>
      </c>
      <c r="F98" s="191">
        <f>F99</f>
        <v>3860.3</v>
      </c>
      <c r="G98" s="90"/>
      <c r="H98" s="191">
        <f>H99</f>
        <v>3860.3</v>
      </c>
    </row>
    <row r="99" spans="1:8" ht="69" customHeight="1">
      <c r="A99" s="165" t="s">
        <v>305</v>
      </c>
      <c r="B99" s="121" t="s">
        <v>42</v>
      </c>
      <c r="C99" s="121" t="s">
        <v>42</v>
      </c>
      <c r="D99" s="222" t="s">
        <v>306</v>
      </c>
      <c r="E99" s="121" t="s">
        <v>307</v>
      </c>
      <c r="F99" s="191">
        <v>3860.3</v>
      </c>
      <c r="G99" s="90"/>
      <c r="H99" s="191">
        <v>3860.3</v>
      </c>
    </row>
    <row r="100" spans="1:8" ht="29.25" customHeight="1">
      <c r="A100" s="104" t="s">
        <v>10</v>
      </c>
      <c r="B100" s="106" t="s">
        <v>9</v>
      </c>
      <c r="C100" s="106" t="s">
        <v>24</v>
      </c>
      <c r="D100" s="106" t="s">
        <v>27</v>
      </c>
      <c r="E100" s="106" t="s">
        <v>5</v>
      </c>
      <c r="F100" s="52" t="e">
        <f>F101+F121+F215+#REF!</f>
        <v>#REF!</v>
      </c>
      <c r="G100" s="52" t="e">
        <f>G101+G121+G215+#REF!</f>
        <v>#REF!</v>
      </c>
      <c r="H100" s="191">
        <f>H101+H121+H162+H169</f>
        <v>100257.70000000001</v>
      </c>
    </row>
    <row r="101" spans="1:8" ht="36.75" customHeight="1">
      <c r="A101" s="104" t="s">
        <v>33</v>
      </c>
      <c r="B101" s="106" t="s">
        <v>9</v>
      </c>
      <c r="C101" s="106" t="s">
        <v>6</v>
      </c>
      <c r="D101" s="106" t="s">
        <v>27</v>
      </c>
      <c r="E101" s="106" t="s">
        <v>5</v>
      </c>
      <c r="F101" s="60" t="e">
        <f>F102</f>
        <v>#REF!</v>
      </c>
      <c r="G101" s="60" t="e">
        <f>G102</f>
        <v>#REF!</v>
      </c>
      <c r="H101" s="191">
        <f>H102+H115+H109+H118+H120</f>
        <v>17273.199999999997</v>
      </c>
    </row>
    <row r="102" spans="1:8" ht="38.25" customHeight="1">
      <c r="A102" s="104" t="s">
        <v>34</v>
      </c>
      <c r="B102" s="106" t="s">
        <v>9</v>
      </c>
      <c r="C102" s="106" t="s">
        <v>6</v>
      </c>
      <c r="D102" s="106" t="s">
        <v>35</v>
      </c>
      <c r="E102" s="106" t="s">
        <v>5</v>
      </c>
      <c r="F102" s="32" t="e">
        <f>F103+#REF!</f>
        <v>#REF!</v>
      </c>
      <c r="G102" s="32" t="e">
        <f>G103+#REF!</f>
        <v>#REF!</v>
      </c>
      <c r="H102" s="191">
        <f>H103</f>
        <v>6191</v>
      </c>
    </row>
    <row r="103" spans="1:8" ht="27.75" customHeight="1">
      <c r="A103" s="11" t="s">
        <v>18</v>
      </c>
      <c r="B103" s="21" t="s">
        <v>9</v>
      </c>
      <c r="C103" s="21" t="s">
        <v>6</v>
      </c>
      <c r="D103" s="21" t="s">
        <v>70</v>
      </c>
      <c r="E103" s="21" t="s">
        <v>5</v>
      </c>
      <c r="F103" s="36">
        <f>F104</f>
        <v>0</v>
      </c>
      <c r="G103" s="36">
        <f>G104</f>
        <v>14355.6</v>
      </c>
      <c r="H103" s="191">
        <f>H104+H105+H106+H107+H108</f>
        <v>6191</v>
      </c>
    </row>
    <row r="104" spans="1:8" ht="46.5" customHeight="1">
      <c r="A104" s="129" t="s">
        <v>171</v>
      </c>
      <c r="B104" s="21" t="s">
        <v>9</v>
      </c>
      <c r="C104" s="21" t="s">
        <v>6</v>
      </c>
      <c r="D104" s="21" t="s">
        <v>70</v>
      </c>
      <c r="E104" s="73" t="s">
        <v>111</v>
      </c>
      <c r="F104" s="36"/>
      <c r="G104" s="36">
        <v>14355.6</v>
      </c>
      <c r="H104" s="191">
        <v>730</v>
      </c>
    </row>
    <row r="105" spans="1:8" ht="34.5" customHeight="1">
      <c r="A105" s="104" t="s">
        <v>170</v>
      </c>
      <c r="B105" s="21" t="s">
        <v>9</v>
      </c>
      <c r="C105" s="21" t="s">
        <v>6</v>
      </c>
      <c r="D105" s="21" t="s">
        <v>70</v>
      </c>
      <c r="E105" s="73" t="s">
        <v>107</v>
      </c>
      <c r="F105" s="36"/>
      <c r="G105" s="36"/>
      <c r="H105" s="191">
        <f>1091+190.6</f>
        <v>1281.6</v>
      </c>
    </row>
    <row r="106" spans="1:8" ht="32.25" customHeight="1">
      <c r="A106" s="104" t="s">
        <v>177</v>
      </c>
      <c r="B106" s="21" t="s">
        <v>9</v>
      </c>
      <c r="C106" s="21" t="s">
        <v>6</v>
      </c>
      <c r="D106" s="21" t="s">
        <v>70</v>
      </c>
      <c r="E106" s="73" t="s">
        <v>116</v>
      </c>
      <c r="F106" s="36"/>
      <c r="G106" s="36"/>
      <c r="H106" s="191">
        <v>4078</v>
      </c>
    </row>
    <row r="107" spans="1:8" ht="33" customHeight="1">
      <c r="A107" s="129" t="s">
        <v>109</v>
      </c>
      <c r="B107" s="21" t="s">
        <v>9</v>
      </c>
      <c r="C107" s="21" t="s">
        <v>6</v>
      </c>
      <c r="D107" s="21" t="s">
        <v>70</v>
      </c>
      <c r="E107" s="51" t="s">
        <v>108</v>
      </c>
      <c r="F107" s="36"/>
      <c r="G107" s="36"/>
      <c r="H107" s="191">
        <f>85-17.6</f>
        <v>67.4</v>
      </c>
    </row>
    <row r="108" spans="1:8" ht="31.5" customHeight="1">
      <c r="A108" s="129" t="s">
        <v>113</v>
      </c>
      <c r="B108" s="21" t="s">
        <v>9</v>
      </c>
      <c r="C108" s="21" t="s">
        <v>6</v>
      </c>
      <c r="D108" s="21" t="s">
        <v>70</v>
      </c>
      <c r="E108" s="51" t="s">
        <v>112</v>
      </c>
      <c r="F108" s="36"/>
      <c r="G108" s="36"/>
      <c r="H108" s="191">
        <f>26+8</f>
        <v>34</v>
      </c>
    </row>
    <row r="109" spans="1:8" ht="129" customHeight="1">
      <c r="A109" s="129" t="s">
        <v>120</v>
      </c>
      <c r="B109" s="21" t="s">
        <v>9</v>
      </c>
      <c r="C109" s="21" t="s">
        <v>6</v>
      </c>
      <c r="D109" s="203" t="s">
        <v>247</v>
      </c>
      <c r="E109" s="51" t="s">
        <v>5</v>
      </c>
      <c r="F109" s="36"/>
      <c r="G109" s="36"/>
      <c r="H109" s="191">
        <f>H110</f>
        <v>10974.8</v>
      </c>
    </row>
    <row r="110" spans="1:8" ht="102.75" customHeight="1">
      <c r="A110" s="129" t="s">
        <v>253</v>
      </c>
      <c r="B110" s="21" t="s">
        <v>9</v>
      </c>
      <c r="C110" s="21" t="s">
        <v>6</v>
      </c>
      <c r="D110" s="203" t="s">
        <v>254</v>
      </c>
      <c r="E110" s="51" t="s">
        <v>5</v>
      </c>
      <c r="F110" s="36"/>
      <c r="G110" s="36"/>
      <c r="H110" s="191">
        <f>H111+H112+H113+H114</f>
        <v>10974.8</v>
      </c>
    </row>
    <row r="111" spans="1:8" ht="67.5" customHeight="1">
      <c r="A111" s="129" t="s">
        <v>171</v>
      </c>
      <c r="B111" s="21" t="s">
        <v>9</v>
      </c>
      <c r="C111" s="21" t="s">
        <v>6</v>
      </c>
      <c r="D111" s="203" t="s">
        <v>254</v>
      </c>
      <c r="E111" s="114" t="s">
        <v>111</v>
      </c>
      <c r="F111" s="36"/>
      <c r="G111" s="36"/>
      <c r="H111" s="191">
        <f>3953.1-4.6</f>
        <v>3948.5</v>
      </c>
    </row>
    <row r="112" spans="1:8" ht="42.75" customHeight="1">
      <c r="A112" s="129" t="s">
        <v>302</v>
      </c>
      <c r="B112" s="21" t="s">
        <v>9</v>
      </c>
      <c r="C112" s="21" t="s">
        <v>6</v>
      </c>
      <c r="D112" s="203" t="s">
        <v>254</v>
      </c>
      <c r="E112" s="114" t="s">
        <v>301</v>
      </c>
      <c r="F112" s="36"/>
      <c r="G112" s="36"/>
      <c r="H112" s="191">
        <v>2.1</v>
      </c>
    </row>
    <row r="113" spans="1:8" ht="25.5" customHeight="1">
      <c r="A113" s="104" t="s">
        <v>170</v>
      </c>
      <c r="B113" s="21" t="s">
        <v>9</v>
      </c>
      <c r="C113" s="21" t="s">
        <v>6</v>
      </c>
      <c r="D113" s="203" t="s">
        <v>254</v>
      </c>
      <c r="E113" s="114" t="s">
        <v>107</v>
      </c>
      <c r="F113" s="36"/>
      <c r="G113" s="36"/>
      <c r="H113" s="191">
        <f>155.1+2.5</f>
        <v>157.6</v>
      </c>
    </row>
    <row r="114" spans="1:8" ht="29.25" customHeight="1">
      <c r="A114" s="104" t="s">
        <v>177</v>
      </c>
      <c r="B114" s="21" t="s">
        <v>9</v>
      </c>
      <c r="C114" s="21" t="s">
        <v>6</v>
      </c>
      <c r="D114" s="203" t="s">
        <v>254</v>
      </c>
      <c r="E114" s="114" t="s">
        <v>116</v>
      </c>
      <c r="F114" s="36"/>
      <c r="G114" s="36"/>
      <c r="H114" s="191">
        <v>6866.6</v>
      </c>
    </row>
    <row r="115" spans="1:8" ht="36" customHeight="1">
      <c r="A115" s="173" t="s">
        <v>196</v>
      </c>
      <c r="B115" s="21" t="s">
        <v>9</v>
      </c>
      <c r="C115" s="203" t="s">
        <v>6</v>
      </c>
      <c r="D115" s="203" t="s">
        <v>249</v>
      </c>
      <c r="E115" s="51" t="s">
        <v>5</v>
      </c>
      <c r="F115" s="36"/>
      <c r="G115" s="36"/>
      <c r="H115" s="191">
        <f>H116+H117</f>
        <v>37.4</v>
      </c>
    </row>
    <row r="116" spans="1:8" ht="42.75" customHeight="1">
      <c r="A116" s="104" t="s">
        <v>202</v>
      </c>
      <c r="B116" s="21" t="s">
        <v>9</v>
      </c>
      <c r="C116" s="203" t="s">
        <v>6</v>
      </c>
      <c r="D116" s="203" t="s">
        <v>249</v>
      </c>
      <c r="E116" s="51" t="s">
        <v>107</v>
      </c>
      <c r="F116" s="36"/>
      <c r="G116" s="36"/>
      <c r="H116" s="191">
        <v>7.5</v>
      </c>
    </row>
    <row r="117" spans="1:8" ht="49.5" customHeight="1">
      <c r="A117" s="104" t="s">
        <v>146</v>
      </c>
      <c r="B117" s="21" t="s">
        <v>9</v>
      </c>
      <c r="C117" s="203" t="s">
        <v>6</v>
      </c>
      <c r="D117" s="203" t="s">
        <v>249</v>
      </c>
      <c r="E117" s="51" t="s">
        <v>147</v>
      </c>
      <c r="F117" s="36"/>
      <c r="G117" s="36"/>
      <c r="H117" s="191">
        <v>29.9</v>
      </c>
    </row>
    <row r="118" spans="1:8" ht="165.75" customHeight="1">
      <c r="A118" s="104" t="s">
        <v>310</v>
      </c>
      <c r="B118" s="203" t="s">
        <v>9</v>
      </c>
      <c r="C118" s="203" t="s">
        <v>6</v>
      </c>
      <c r="D118" s="203" t="s">
        <v>311</v>
      </c>
      <c r="E118" s="203" t="s">
        <v>5</v>
      </c>
      <c r="F118" s="36"/>
      <c r="G118" s="36"/>
      <c r="H118" s="191">
        <f>H119</f>
        <v>20</v>
      </c>
    </row>
    <row r="119" spans="1:8" ht="57.75" customHeight="1">
      <c r="A119" s="129" t="s">
        <v>171</v>
      </c>
      <c r="B119" s="203" t="s">
        <v>9</v>
      </c>
      <c r="C119" s="203" t="s">
        <v>6</v>
      </c>
      <c r="D119" s="203" t="s">
        <v>311</v>
      </c>
      <c r="E119" s="72" t="s">
        <v>111</v>
      </c>
      <c r="F119" s="36"/>
      <c r="G119" s="36"/>
      <c r="H119" s="191">
        <v>20</v>
      </c>
    </row>
    <row r="120" spans="1:8" ht="48" customHeight="1">
      <c r="A120" s="104" t="s">
        <v>177</v>
      </c>
      <c r="B120" s="203" t="s">
        <v>9</v>
      </c>
      <c r="C120" s="203" t="s">
        <v>6</v>
      </c>
      <c r="D120" s="203" t="s">
        <v>311</v>
      </c>
      <c r="E120" s="72" t="s">
        <v>116</v>
      </c>
      <c r="F120" s="36"/>
      <c r="G120" s="36"/>
      <c r="H120" s="191">
        <v>50</v>
      </c>
    </row>
    <row r="121" spans="1:8" ht="27" customHeight="1">
      <c r="A121" s="148" t="s">
        <v>11</v>
      </c>
      <c r="B121" s="21" t="s">
        <v>9</v>
      </c>
      <c r="C121" s="21" t="s">
        <v>8</v>
      </c>
      <c r="D121" s="21" t="s">
        <v>27</v>
      </c>
      <c r="E121" s="21" t="s">
        <v>5</v>
      </c>
      <c r="F121" s="34" t="e">
        <f>F122+F129+#REF!+#REF!+#REF!+#REF!</f>
        <v>#REF!</v>
      </c>
      <c r="G121" s="34" t="e">
        <f>G122+G129+#REF!+#REF!+#REF!+#REF!</f>
        <v>#REF!</v>
      </c>
      <c r="H121" s="191">
        <f>H122+H129+H132+H140+H150+H159</f>
        <v>79971.40000000001</v>
      </c>
    </row>
    <row r="122" spans="1:8" ht="33.75" customHeight="1">
      <c r="A122" s="11" t="s">
        <v>144</v>
      </c>
      <c r="B122" s="21" t="s">
        <v>9</v>
      </c>
      <c r="C122" s="21" t="s">
        <v>8</v>
      </c>
      <c r="D122" s="21" t="s">
        <v>36</v>
      </c>
      <c r="E122" s="21" t="s">
        <v>5</v>
      </c>
      <c r="F122" s="36">
        <f>F123</f>
        <v>0</v>
      </c>
      <c r="G122" s="36">
        <f>G123</f>
        <v>16672.2</v>
      </c>
      <c r="H122" s="191">
        <f>H123</f>
        <v>15980.6</v>
      </c>
    </row>
    <row r="123" spans="1:8" ht="33" customHeight="1">
      <c r="A123" s="10" t="s">
        <v>18</v>
      </c>
      <c r="B123" s="77" t="s">
        <v>9</v>
      </c>
      <c r="C123" s="77" t="s">
        <v>8</v>
      </c>
      <c r="D123" s="77" t="s">
        <v>71</v>
      </c>
      <c r="E123" s="77" t="s">
        <v>5</v>
      </c>
      <c r="F123" s="58">
        <f>F128</f>
        <v>0</v>
      </c>
      <c r="G123" s="58">
        <f>G128</f>
        <v>16672.2</v>
      </c>
      <c r="H123" s="191">
        <f>H124+H125+H126+H127+H128</f>
        <v>15980.6</v>
      </c>
    </row>
    <row r="124" spans="1:8" ht="53.25" customHeight="1">
      <c r="A124" s="129" t="s">
        <v>171</v>
      </c>
      <c r="B124" s="77" t="s">
        <v>9</v>
      </c>
      <c r="C124" s="77" t="s">
        <v>8</v>
      </c>
      <c r="D124" s="77" t="s">
        <v>71</v>
      </c>
      <c r="E124" s="114" t="s">
        <v>111</v>
      </c>
      <c r="F124" s="58"/>
      <c r="G124" s="58"/>
      <c r="H124" s="191">
        <f>4905.6+19</f>
        <v>4924.6</v>
      </c>
    </row>
    <row r="125" spans="1:8" ht="48" customHeight="1">
      <c r="A125" s="104" t="s">
        <v>170</v>
      </c>
      <c r="B125" s="77" t="s">
        <v>9</v>
      </c>
      <c r="C125" s="77" t="s">
        <v>8</v>
      </c>
      <c r="D125" s="77" t="s">
        <v>71</v>
      </c>
      <c r="E125" s="114" t="s">
        <v>107</v>
      </c>
      <c r="F125" s="58"/>
      <c r="G125" s="58"/>
      <c r="H125" s="191">
        <f>4852+344.8+250</f>
        <v>5446.8</v>
      </c>
    </row>
    <row r="126" spans="1:8" ht="48" customHeight="1">
      <c r="A126" s="104" t="s">
        <v>177</v>
      </c>
      <c r="B126" s="77" t="s">
        <v>9</v>
      </c>
      <c r="C126" s="77" t="s">
        <v>8</v>
      </c>
      <c r="D126" s="77" t="s">
        <v>71</v>
      </c>
      <c r="E126" s="114" t="s">
        <v>116</v>
      </c>
      <c r="F126" s="58"/>
      <c r="G126" s="58"/>
      <c r="H126" s="191">
        <f>5241.2-0.6</f>
        <v>5240.599999999999</v>
      </c>
    </row>
    <row r="127" spans="1:8" ht="48" customHeight="1">
      <c r="A127" s="129" t="s">
        <v>109</v>
      </c>
      <c r="B127" s="77" t="s">
        <v>9</v>
      </c>
      <c r="C127" s="77" t="s">
        <v>8</v>
      </c>
      <c r="D127" s="77" t="s">
        <v>71</v>
      </c>
      <c r="E127" s="120" t="s">
        <v>108</v>
      </c>
      <c r="F127" s="58"/>
      <c r="G127" s="58"/>
      <c r="H127" s="191">
        <f>285.7-0.7</f>
        <v>285</v>
      </c>
    </row>
    <row r="128" spans="1:8" ht="48" customHeight="1">
      <c r="A128" s="129" t="s">
        <v>178</v>
      </c>
      <c r="B128" s="77" t="s">
        <v>9</v>
      </c>
      <c r="C128" s="77" t="s">
        <v>8</v>
      </c>
      <c r="D128" s="77" t="s">
        <v>71</v>
      </c>
      <c r="E128" s="120" t="s">
        <v>112</v>
      </c>
      <c r="F128" s="58"/>
      <c r="G128" s="58">
        <v>16672.2</v>
      </c>
      <c r="H128" s="191">
        <f>75.5+8.1</f>
        <v>83.6</v>
      </c>
    </row>
    <row r="129" spans="1:8" ht="48" customHeight="1">
      <c r="A129" s="104" t="s">
        <v>12</v>
      </c>
      <c r="B129" s="8" t="s">
        <v>9</v>
      </c>
      <c r="C129" s="8" t="s">
        <v>8</v>
      </c>
      <c r="D129" s="8" t="s">
        <v>32</v>
      </c>
      <c r="E129" s="8" t="s">
        <v>5</v>
      </c>
      <c r="F129" s="55" t="e">
        <f>F130</f>
        <v>#REF!</v>
      </c>
      <c r="G129" s="55" t="e">
        <f>G130</f>
        <v>#REF!</v>
      </c>
      <c r="H129" s="191">
        <f>H130</f>
        <v>5050</v>
      </c>
    </row>
    <row r="130" spans="1:8" ht="48" customHeight="1">
      <c r="A130" s="104" t="s">
        <v>18</v>
      </c>
      <c r="B130" s="8" t="s">
        <v>9</v>
      </c>
      <c r="C130" s="8" t="s">
        <v>8</v>
      </c>
      <c r="D130" s="8" t="s">
        <v>60</v>
      </c>
      <c r="E130" s="8" t="s">
        <v>5</v>
      </c>
      <c r="F130" s="62" t="e">
        <f>#REF!</f>
        <v>#REF!</v>
      </c>
      <c r="G130" s="62" t="e">
        <f>#REF!</f>
        <v>#REF!</v>
      </c>
      <c r="H130" s="191">
        <f>H131</f>
        <v>5050</v>
      </c>
    </row>
    <row r="131" spans="1:8" ht="48" customHeight="1">
      <c r="A131" s="104" t="s">
        <v>177</v>
      </c>
      <c r="B131" s="8" t="s">
        <v>9</v>
      </c>
      <c r="C131" s="8" t="s">
        <v>8</v>
      </c>
      <c r="D131" s="8" t="s">
        <v>60</v>
      </c>
      <c r="E131" s="73" t="s">
        <v>116</v>
      </c>
      <c r="F131" s="62"/>
      <c r="G131" s="62"/>
      <c r="H131" s="191">
        <f>2550+2500</f>
        <v>5050</v>
      </c>
    </row>
    <row r="132" spans="1:8" ht="48" customHeight="1">
      <c r="A132" s="129" t="s">
        <v>120</v>
      </c>
      <c r="B132" s="8" t="s">
        <v>9</v>
      </c>
      <c r="C132" s="8" t="s">
        <v>8</v>
      </c>
      <c r="D132" s="208" t="s">
        <v>247</v>
      </c>
      <c r="E132" s="73" t="s">
        <v>5</v>
      </c>
      <c r="F132" s="62"/>
      <c r="G132" s="62"/>
      <c r="H132" s="191">
        <f>H135+H133</f>
        <v>58255.100000000006</v>
      </c>
    </row>
    <row r="133" spans="1:8" ht="48" customHeight="1">
      <c r="A133" s="204" t="s">
        <v>256</v>
      </c>
      <c r="B133" s="208" t="s">
        <v>9</v>
      </c>
      <c r="C133" s="208" t="s">
        <v>8</v>
      </c>
      <c r="D133" s="208" t="s">
        <v>255</v>
      </c>
      <c r="E133" s="73" t="s">
        <v>5</v>
      </c>
      <c r="F133" s="62"/>
      <c r="G133" s="62"/>
      <c r="H133" s="191">
        <f>H134</f>
        <v>5000</v>
      </c>
    </row>
    <row r="134" spans="1:8" ht="48" customHeight="1">
      <c r="A134" s="104" t="s">
        <v>170</v>
      </c>
      <c r="B134" s="208" t="s">
        <v>9</v>
      </c>
      <c r="C134" s="208" t="s">
        <v>8</v>
      </c>
      <c r="D134" s="208" t="s">
        <v>316</v>
      </c>
      <c r="E134" s="73" t="s">
        <v>107</v>
      </c>
      <c r="F134" s="62"/>
      <c r="G134" s="62"/>
      <c r="H134" s="191">
        <f>1500+3500</f>
        <v>5000</v>
      </c>
    </row>
    <row r="135" spans="1:8" ht="48" customHeight="1">
      <c r="A135" s="172" t="s">
        <v>194</v>
      </c>
      <c r="B135" s="8" t="s">
        <v>9</v>
      </c>
      <c r="C135" s="8" t="s">
        <v>8</v>
      </c>
      <c r="D135" s="208" t="s">
        <v>252</v>
      </c>
      <c r="E135" s="73" t="s">
        <v>5</v>
      </c>
      <c r="F135" s="62"/>
      <c r="G135" s="62"/>
      <c r="H135" s="191">
        <f>H136+H137+H138+H139</f>
        <v>53255.100000000006</v>
      </c>
    </row>
    <row r="136" spans="1:8" ht="48" customHeight="1">
      <c r="A136" s="129" t="s">
        <v>171</v>
      </c>
      <c r="B136" s="8" t="s">
        <v>9</v>
      </c>
      <c r="C136" s="8" t="s">
        <v>8</v>
      </c>
      <c r="D136" s="208" t="s">
        <v>252</v>
      </c>
      <c r="E136" s="103" t="s">
        <v>111</v>
      </c>
      <c r="F136" s="62"/>
      <c r="G136" s="62"/>
      <c r="H136" s="191">
        <f>34562.8-28.7</f>
        <v>34534.100000000006</v>
      </c>
    </row>
    <row r="137" spans="1:8" ht="48" customHeight="1">
      <c r="A137" s="129" t="s">
        <v>302</v>
      </c>
      <c r="B137" s="8" t="s">
        <v>9</v>
      </c>
      <c r="C137" s="8" t="s">
        <v>8</v>
      </c>
      <c r="D137" s="208" t="s">
        <v>252</v>
      </c>
      <c r="E137" s="103" t="s">
        <v>301</v>
      </c>
      <c r="F137" s="62"/>
      <c r="G137" s="62"/>
      <c r="H137" s="191">
        <f>30.3+4.1</f>
        <v>34.4</v>
      </c>
    </row>
    <row r="138" spans="1:8" ht="48" customHeight="1">
      <c r="A138" s="104" t="s">
        <v>170</v>
      </c>
      <c r="B138" s="8" t="s">
        <v>9</v>
      </c>
      <c r="C138" s="8" t="s">
        <v>8</v>
      </c>
      <c r="D138" s="208" t="s">
        <v>252</v>
      </c>
      <c r="E138" s="103" t="s">
        <v>107</v>
      </c>
      <c r="F138" s="62"/>
      <c r="G138" s="62"/>
      <c r="H138" s="191">
        <f>451.9+24.7</f>
        <v>476.59999999999997</v>
      </c>
    </row>
    <row r="139" spans="1:8" ht="48" customHeight="1">
      <c r="A139" s="104" t="s">
        <v>177</v>
      </c>
      <c r="B139" s="8" t="s">
        <v>9</v>
      </c>
      <c r="C139" s="8" t="s">
        <v>8</v>
      </c>
      <c r="D139" s="208" t="s">
        <v>252</v>
      </c>
      <c r="E139" s="72" t="s">
        <v>116</v>
      </c>
      <c r="F139" s="62"/>
      <c r="G139" s="62"/>
      <c r="H139" s="191">
        <v>18210</v>
      </c>
    </row>
    <row r="140" spans="1:8" ht="48" customHeight="1">
      <c r="A140" s="129" t="s">
        <v>120</v>
      </c>
      <c r="B140" s="102" t="s">
        <v>9</v>
      </c>
      <c r="C140" s="102" t="s">
        <v>8</v>
      </c>
      <c r="D140" s="102" t="s">
        <v>247</v>
      </c>
      <c r="E140" s="103" t="s">
        <v>5</v>
      </c>
      <c r="F140" s="64"/>
      <c r="G140" s="64"/>
      <c r="H140" s="191">
        <f>H141+H144+H147</f>
        <v>382.5</v>
      </c>
    </row>
    <row r="141" spans="1:8" ht="48" customHeight="1">
      <c r="A141" s="129" t="s">
        <v>205</v>
      </c>
      <c r="B141" s="102" t="s">
        <v>9</v>
      </c>
      <c r="C141" s="102" t="s">
        <v>8</v>
      </c>
      <c r="D141" s="184" t="s">
        <v>250</v>
      </c>
      <c r="E141" s="103" t="s">
        <v>5</v>
      </c>
      <c r="F141" s="64"/>
      <c r="G141" s="64"/>
      <c r="H141" s="191">
        <f>H142+H143</f>
        <v>112.69999999999999</v>
      </c>
    </row>
    <row r="142" spans="1:8" ht="48" customHeight="1">
      <c r="A142" s="93" t="s">
        <v>170</v>
      </c>
      <c r="B142" s="184" t="s">
        <v>9</v>
      </c>
      <c r="C142" s="184" t="s">
        <v>8</v>
      </c>
      <c r="D142" s="184" t="s">
        <v>250</v>
      </c>
      <c r="E142" s="184" t="s">
        <v>107</v>
      </c>
      <c r="F142" s="64"/>
      <c r="G142" s="64"/>
      <c r="H142" s="191">
        <v>37.6</v>
      </c>
    </row>
    <row r="143" spans="1:8" ht="48" customHeight="1">
      <c r="A143" s="93" t="s">
        <v>146</v>
      </c>
      <c r="B143" s="184" t="s">
        <v>9</v>
      </c>
      <c r="C143" s="184" t="s">
        <v>8</v>
      </c>
      <c r="D143" s="184" t="s">
        <v>250</v>
      </c>
      <c r="E143" s="184" t="s">
        <v>147</v>
      </c>
      <c r="F143" s="64"/>
      <c r="G143" s="64"/>
      <c r="H143" s="191">
        <v>75.1</v>
      </c>
    </row>
    <row r="144" spans="1:8" ht="48" customHeight="1">
      <c r="A144" s="104" t="s">
        <v>195</v>
      </c>
      <c r="B144" s="102" t="s">
        <v>9</v>
      </c>
      <c r="C144" s="102" t="s">
        <v>8</v>
      </c>
      <c r="D144" s="102" t="s">
        <v>248</v>
      </c>
      <c r="E144" s="102" t="s">
        <v>5</v>
      </c>
      <c r="F144" s="64"/>
      <c r="G144" s="64"/>
      <c r="H144" s="191">
        <f>H145+H146</f>
        <v>93.60000000000001</v>
      </c>
    </row>
    <row r="145" spans="1:8" ht="48" customHeight="1">
      <c r="A145" s="104" t="s">
        <v>122</v>
      </c>
      <c r="B145" s="102" t="s">
        <v>9</v>
      </c>
      <c r="C145" s="102" t="s">
        <v>8</v>
      </c>
      <c r="D145" s="102" t="s">
        <v>248</v>
      </c>
      <c r="E145" s="102" t="s">
        <v>123</v>
      </c>
      <c r="F145" s="64"/>
      <c r="G145" s="64"/>
      <c r="H145" s="191">
        <v>7.2</v>
      </c>
    </row>
    <row r="146" spans="1:8" ht="51" customHeight="1">
      <c r="A146" s="104" t="s">
        <v>146</v>
      </c>
      <c r="B146" s="102" t="s">
        <v>9</v>
      </c>
      <c r="C146" s="102" t="s">
        <v>8</v>
      </c>
      <c r="D146" s="102" t="s">
        <v>248</v>
      </c>
      <c r="E146" s="102" t="s">
        <v>147</v>
      </c>
      <c r="F146" s="64"/>
      <c r="G146" s="64"/>
      <c r="H146" s="191">
        <v>86.4</v>
      </c>
    </row>
    <row r="147" spans="1:8" ht="34.5" customHeight="1">
      <c r="A147" s="173" t="s">
        <v>196</v>
      </c>
      <c r="B147" s="21" t="s">
        <v>9</v>
      </c>
      <c r="C147" s="21" t="s">
        <v>8</v>
      </c>
      <c r="D147" s="203" t="s">
        <v>249</v>
      </c>
      <c r="E147" s="51" t="s">
        <v>5</v>
      </c>
      <c r="F147" s="116"/>
      <c r="G147" s="116"/>
      <c r="H147" s="191">
        <f>H148+H149</f>
        <v>176.2</v>
      </c>
    </row>
    <row r="148" spans="1:8" ht="74.25" customHeight="1">
      <c r="A148" s="104" t="s">
        <v>170</v>
      </c>
      <c r="B148" s="21" t="s">
        <v>9</v>
      </c>
      <c r="C148" s="21" t="s">
        <v>8</v>
      </c>
      <c r="D148" s="203" t="s">
        <v>249</v>
      </c>
      <c r="E148" s="51" t="s">
        <v>107</v>
      </c>
      <c r="F148" s="116"/>
      <c r="G148" s="116"/>
      <c r="H148" s="191">
        <v>134.5</v>
      </c>
    </row>
    <row r="149" spans="1:8" ht="77.25" customHeight="1">
      <c r="A149" s="104" t="s">
        <v>146</v>
      </c>
      <c r="B149" s="21" t="s">
        <v>9</v>
      </c>
      <c r="C149" s="21" t="s">
        <v>8</v>
      </c>
      <c r="D149" s="203" t="s">
        <v>249</v>
      </c>
      <c r="E149" s="51" t="s">
        <v>147</v>
      </c>
      <c r="F149" s="116"/>
      <c r="G149" s="116"/>
      <c r="H149" s="191">
        <v>41.7</v>
      </c>
    </row>
    <row r="150" spans="1:8" ht="19.5" customHeight="1">
      <c r="A150" s="104" t="s">
        <v>183</v>
      </c>
      <c r="B150" s="21" t="s">
        <v>9</v>
      </c>
      <c r="C150" s="21" t="s">
        <v>8</v>
      </c>
      <c r="D150" s="203" t="s">
        <v>234</v>
      </c>
      <c r="E150" s="51" t="s">
        <v>5</v>
      </c>
      <c r="F150" s="116"/>
      <c r="G150" s="116"/>
      <c r="H150" s="191">
        <f>H151+H154+H156</f>
        <v>65</v>
      </c>
    </row>
    <row r="151" spans="1:8" ht="45" customHeight="1">
      <c r="A151" s="127" t="s">
        <v>281</v>
      </c>
      <c r="B151" s="21" t="s">
        <v>9</v>
      </c>
      <c r="C151" s="21" t="s">
        <v>8</v>
      </c>
      <c r="D151" s="203" t="s">
        <v>257</v>
      </c>
      <c r="E151" s="51" t="s">
        <v>5</v>
      </c>
      <c r="F151" s="116"/>
      <c r="G151" s="116"/>
      <c r="H151" s="191">
        <f>H152+H153</f>
        <v>15</v>
      </c>
    </row>
    <row r="152" spans="1:8" ht="45.75" customHeight="1">
      <c r="A152" s="104" t="s">
        <v>170</v>
      </c>
      <c r="B152" s="21" t="s">
        <v>9</v>
      </c>
      <c r="C152" s="21" t="s">
        <v>8</v>
      </c>
      <c r="D152" s="203" t="s">
        <v>257</v>
      </c>
      <c r="E152" s="51" t="s">
        <v>107</v>
      </c>
      <c r="F152" s="116"/>
      <c r="G152" s="116"/>
      <c r="H152" s="191">
        <f>10</f>
        <v>10</v>
      </c>
    </row>
    <row r="153" spans="1:8" ht="38.25" customHeight="1">
      <c r="A153" s="104" t="s">
        <v>146</v>
      </c>
      <c r="B153" s="21" t="s">
        <v>9</v>
      </c>
      <c r="C153" s="21" t="s">
        <v>8</v>
      </c>
      <c r="D153" s="203" t="s">
        <v>257</v>
      </c>
      <c r="E153" s="51" t="s">
        <v>147</v>
      </c>
      <c r="F153" s="116"/>
      <c r="G153" s="116"/>
      <c r="H153" s="191">
        <v>5</v>
      </c>
    </row>
    <row r="154" spans="1:8" ht="27.75" customHeight="1">
      <c r="A154" s="127" t="s">
        <v>282</v>
      </c>
      <c r="B154" s="21" t="s">
        <v>9</v>
      </c>
      <c r="C154" s="21" t="s">
        <v>8</v>
      </c>
      <c r="D154" s="203" t="s">
        <v>258</v>
      </c>
      <c r="E154" s="51" t="s">
        <v>5</v>
      </c>
      <c r="F154" s="116"/>
      <c r="G154" s="116"/>
      <c r="H154" s="191">
        <f>H155</f>
        <v>30</v>
      </c>
    </row>
    <row r="155" spans="1:8" ht="47.25" customHeight="1">
      <c r="A155" s="104" t="s">
        <v>146</v>
      </c>
      <c r="B155" s="21" t="s">
        <v>9</v>
      </c>
      <c r="C155" s="21" t="s">
        <v>8</v>
      </c>
      <c r="D155" s="203" t="s">
        <v>258</v>
      </c>
      <c r="E155" s="51" t="s">
        <v>147</v>
      </c>
      <c r="F155" s="116"/>
      <c r="G155" s="116"/>
      <c r="H155" s="191">
        <v>30</v>
      </c>
    </row>
    <row r="156" spans="1:13" ht="33" customHeight="1">
      <c r="A156" s="104" t="s">
        <v>283</v>
      </c>
      <c r="B156" s="21" t="s">
        <v>9</v>
      </c>
      <c r="C156" s="21" t="s">
        <v>8</v>
      </c>
      <c r="D156" s="203" t="s">
        <v>259</v>
      </c>
      <c r="E156" s="51" t="s">
        <v>5</v>
      </c>
      <c r="F156" s="116"/>
      <c r="G156" s="116"/>
      <c r="H156" s="191">
        <f>H157+H158</f>
        <v>20</v>
      </c>
      <c r="K156" s="297"/>
      <c r="L156" s="297"/>
      <c r="M156" s="297"/>
    </row>
    <row r="157" spans="1:8" ht="49.5" customHeight="1">
      <c r="A157" s="104" t="s">
        <v>170</v>
      </c>
      <c r="B157" s="21" t="s">
        <v>9</v>
      </c>
      <c r="C157" s="21" t="s">
        <v>8</v>
      </c>
      <c r="D157" s="203" t="s">
        <v>259</v>
      </c>
      <c r="E157" s="51" t="s">
        <v>107</v>
      </c>
      <c r="F157" s="116"/>
      <c r="G157" s="116"/>
      <c r="H157" s="191">
        <v>10</v>
      </c>
    </row>
    <row r="158" spans="1:8" ht="30.75" customHeight="1">
      <c r="A158" s="104" t="s">
        <v>146</v>
      </c>
      <c r="B158" s="21" t="s">
        <v>9</v>
      </c>
      <c r="C158" s="21" t="s">
        <v>8</v>
      </c>
      <c r="D158" s="203" t="s">
        <v>259</v>
      </c>
      <c r="E158" s="51" t="s">
        <v>147</v>
      </c>
      <c r="F158" s="116"/>
      <c r="G158" s="116"/>
      <c r="H158" s="191">
        <v>10</v>
      </c>
    </row>
    <row r="159" spans="1:8" ht="74.25" customHeight="1">
      <c r="A159" s="104" t="s">
        <v>310</v>
      </c>
      <c r="B159" s="203" t="s">
        <v>9</v>
      </c>
      <c r="C159" s="203" t="s">
        <v>8</v>
      </c>
      <c r="D159" s="203" t="s">
        <v>311</v>
      </c>
      <c r="E159" s="203" t="s">
        <v>5</v>
      </c>
      <c r="F159" s="116"/>
      <c r="G159" s="116"/>
      <c r="H159" s="191">
        <f>H160+H161</f>
        <v>238.2</v>
      </c>
    </row>
    <row r="160" spans="1:8" ht="74.25" customHeight="1">
      <c r="A160" s="129" t="s">
        <v>171</v>
      </c>
      <c r="B160" s="203" t="s">
        <v>9</v>
      </c>
      <c r="C160" s="203" t="s">
        <v>8</v>
      </c>
      <c r="D160" s="203" t="s">
        <v>311</v>
      </c>
      <c r="E160" s="72" t="s">
        <v>111</v>
      </c>
      <c r="F160" s="116"/>
      <c r="G160" s="116"/>
      <c r="H160" s="191">
        <v>126.2</v>
      </c>
    </row>
    <row r="161" spans="1:8" ht="74.25" customHeight="1">
      <c r="A161" s="104" t="s">
        <v>177</v>
      </c>
      <c r="B161" s="203" t="s">
        <v>9</v>
      </c>
      <c r="C161" s="203" t="s">
        <v>8</v>
      </c>
      <c r="D161" s="203" t="s">
        <v>311</v>
      </c>
      <c r="E161" s="72" t="s">
        <v>116</v>
      </c>
      <c r="F161" s="116"/>
      <c r="G161" s="116"/>
      <c r="H161" s="191">
        <v>112</v>
      </c>
    </row>
    <row r="162" spans="1:8" ht="74.25" customHeight="1">
      <c r="A162" s="104" t="s">
        <v>25</v>
      </c>
      <c r="B162" s="73" t="s">
        <v>9</v>
      </c>
      <c r="C162" s="106" t="s">
        <v>9</v>
      </c>
      <c r="D162" s="106" t="s">
        <v>49</v>
      </c>
      <c r="E162" s="106" t="s">
        <v>5</v>
      </c>
      <c r="F162" s="57" t="e">
        <f>F163+#REF!+#REF!</f>
        <v>#REF!</v>
      </c>
      <c r="G162" s="57"/>
      <c r="H162" s="191">
        <f>H163+H167</f>
        <v>1118.8</v>
      </c>
    </row>
    <row r="163" spans="1:8" ht="74.25" customHeight="1">
      <c r="A163" s="129" t="s">
        <v>120</v>
      </c>
      <c r="B163" s="51" t="s">
        <v>9</v>
      </c>
      <c r="C163" s="51" t="s">
        <v>9</v>
      </c>
      <c r="D163" s="207" t="s">
        <v>247</v>
      </c>
      <c r="E163" s="51" t="s">
        <v>5</v>
      </c>
      <c r="F163" s="111" t="e">
        <f>#REF!+F164+#REF!</f>
        <v>#REF!</v>
      </c>
      <c r="G163" s="111"/>
      <c r="H163" s="191">
        <f>H164</f>
        <v>1100.8</v>
      </c>
    </row>
    <row r="164" spans="1:8" ht="74.25" customHeight="1">
      <c r="A164" s="95" t="s">
        <v>197</v>
      </c>
      <c r="B164" s="37" t="s">
        <v>9</v>
      </c>
      <c r="C164" s="37" t="s">
        <v>9</v>
      </c>
      <c r="D164" s="43" t="s">
        <v>246</v>
      </c>
      <c r="E164" s="43" t="s">
        <v>5</v>
      </c>
      <c r="F164" s="112">
        <v>850.8</v>
      </c>
      <c r="G164" s="112"/>
      <c r="H164" s="191">
        <f>H165+H166</f>
        <v>1100.8</v>
      </c>
    </row>
    <row r="165" spans="1:8" ht="74.25" customHeight="1">
      <c r="A165" s="104" t="s">
        <v>170</v>
      </c>
      <c r="B165" s="37" t="s">
        <v>9</v>
      </c>
      <c r="C165" s="37" t="s">
        <v>9</v>
      </c>
      <c r="D165" s="43" t="s">
        <v>246</v>
      </c>
      <c r="E165" s="43" t="s">
        <v>107</v>
      </c>
      <c r="F165" s="112"/>
      <c r="G165" s="112"/>
      <c r="H165" s="191">
        <v>715.9</v>
      </c>
    </row>
    <row r="166" spans="1:8" ht="38.25" customHeight="1">
      <c r="A166" s="104" t="s">
        <v>146</v>
      </c>
      <c r="B166" s="37" t="s">
        <v>9</v>
      </c>
      <c r="C166" s="37" t="s">
        <v>9</v>
      </c>
      <c r="D166" s="43" t="s">
        <v>246</v>
      </c>
      <c r="E166" s="43" t="s">
        <v>147</v>
      </c>
      <c r="F166" s="112"/>
      <c r="G166" s="112"/>
      <c r="H166" s="191">
        <v>384.9</v>
      </c>
    </row>
    <row r="167" spans="1:8" ht="40.5" customHeight="1">
      <c r="A167" s="127" t="s">
        <v>290</v>
      </c>
      <c r="B167" s="38" t="s">
        <v>9</v>
      </c>
      <c r="C167" s="38" t="s">
        <v>9</v>
      </c>
      <c r="D167" s="39" t="s">
        <v>236</v>
      </c>
      <c r="E167" s="40" t="s">
        <v>5</v>
      </c>
      <c r="F167" s="15"/>
      <c r="G167" s="15"/>
      <c r="H167" s="191">
        <f>H168</f>
        <v>18</v>
      </c>
    </row>
    <row r="168" spans="1:8" ht="56.25" customHeight="1">
      <c r="A168" s="104" t="s">
        <v>170</v>
      </c>
      <c r="B168" s="38" t="s">
        <v>9</v>
      </c>
      <c r="C168" s="38" t="s">
        <v>9</v>
      </c>
      <c r="D168" s="39" t="s">
        <v>236</v>
      </c>
      <c r="E168" s="40" t="s">
        <v>107</v>
      </c>
      <c r="F168" s="15"/>
      <c r="G168" s="15"/>
      <c r="H168" s="191">
        <v>18</v>
      </c>
    </row>
    <row r="169" spans="1:8" ht="56.25" customHeight="1">
      <c r="A169" s="104" t="s">
        <v>37</v>
      </c>
      <c r="B169" s="8" t="s">
        <v>9</v>
      </c>
      <c r="C169" s="8" t="s">
        <v>20</v>
      </c>
      <c r="D169" s="8" t="s">
        <v>27</v>
      </c>
      <c r="E169" s="8" t="s">
        <v>5</v>
      </c>
      <c r="F169" s="65" t="e">
        <f>F170+F177+#REF!+#REF!+#REF!+#REF!+#REF!+#REF!+#REF!+#REF!+#REF!+#REF!+#REF!+#REF!</f>
        <v>#REF!</v>
      </c>
      <c r="G169" s="65" t="e">
        <f>G170+G178</f>
        <v>#REF!</v>
      </c>
      <c r="H169" s="191">
        <f>H170+H177+H184+H199</f>
        <v>1894.3000000000002</v>
      </c>
    </row>
    <row r="170" spans="1:8" ht="56.25" customHeight="1">
      <c r="A170" s="129" t="s">
        <v>53</v>
      </c>
      <c r="B170" s="8" t="s">
        <v>9</v>
      </c>
      <c r="C170" s="8" t="s">
        <v>20</v>
      </c>
      <c r="D170" s="8" t="s">
        <v>57</v>
      </c>
      <c r="E170" s="8" t="s">
        <v>5</v>
      </c>
      <c r="F170" s="62" t="e">
        <f>F171</f>
        <v>#REF!</v>
      </c>
      <c r="G170" s="62" t="e">
        <f>G171</f>
        <v>#REF!</v>
      </c>
      <c r="H170" s="191">
        <f>H171</f>
        <v>800</v>
      </c>
    </row>
    <row r="171" spans="1:8" ht="56.25" customHeight="1">
      <c r="A171" s="131" t="s">
        <v>16</v>
      </c>
      <c r="B171" s="8" t="s">
        <v>9</v>
      </c>
      <c r="C171" s="8" t="s">
        <v>20</v>
      </c>
      <c r="D171" s="8" t="s">
        <v>58</v>
      </c>
      <c r="E171" s="8" t="s">
        <v>5</v>
      </c>
      <c r="F171" s="62" t="e">
        <f>#REF!</f>
        <v>#REF!</v>
      </c>
      <c r="G171" s="62" t="e">
        <f>#REF!</f>
        <v>#REF!</v>
      </c>
      <c r="H171" s="191">
        <f>H172+H173+H174+H175+H176</f>
        <v>800</v>
      </c>
    </row>
    <row r="172" spans="1:8" ht="56.25" customHeight="1">
      <c r="A172" s="129" t="s">
        <v>168</v>
      </c>
      <c r="B172" s="8" t="s">
        <v>9</v>
      </c>
      <c r="C172" s="8" t="s">
        <v>20</v>
      </c>
      <c r="D172" s="8" t="s">
        <v>58</v>
      </c>
      <c r="E172" s="51" t="s">
        <v>105</v>
      </c>
      <c r="F172" s="62"/>
      <c r="G172" s="62"/>
      <c r="H172" s="191">
        <v>546</v>
      </c>
    </row>
    <row r="173" spans="1:8" ht="56.25" customHeight="1">
      <c r="A173" s="104" t="s">
        <v>169</v>
      </c>
      <c r="B173" s="8" t="s">
        <v>9</v>
      </c>
      <c r="C173" s="8" t="s">
        <v>20</v>
      </c>
      <c r="D173" s="8" t="s">
        <v>58</v>
      </c>
      <c r="E173" s="207" t="s">
        <v>106</v>
      </c>
      <c r="F173" s="62"/>
      <c r="G173" s="62"/>
      <c r="H173" s="191">
        <v>8</v>
      </c>
    </row>
    <row r="174" spans="1:8" ht="56.25" customHeight="1">
      <c r="A174" s="104" t="s">
        <v>170</v>
      </c>
      <c r="B174" s="8" t="s">
        <v>9</v>
      </c>
      <c r="C174" s="8" t="s">
        <v>20</v>
      </c>
      <c r="D174" s="8" t="s">
        <v>58</v>
      </c>
      <c r="E174" s="51" t="s">
        <v>107</v>
      </c>
      <c r="F174" s="62"/>
      <c r="G174" s="62"/>
      <c r="H174" s="191">
        <v>230</v>
      </c>
    </row>
    <row r="175" spans="1:8" ht="96" customHeight="1">
      <c r="A175" s="129" t="s">
        <v>109</v>
      </c>
      <c r="B175" s="8" t="s">
        <v>9</v>
      </c>
      <c r="C175" s="8" t="s">
        <v>20</v>
      </c>
      <c r="D175" s="8" t="s">
        <v>58</v>
      </c>
      <c r="E175" s="207" t="s">
        <v>108</v>
      </c>
      <c r="F175" s="62"/>
      <c r="G175" s="62"/>
      <c r="H175" s="191">
        <v>11</v>
      </c>
    </row>
    <row r="176" spans="1:8" ht="106.5" customHeight="1">
      <c r="A176" s="129" t="s">
        <v>113</v>
      </c>
      <c r="B176" s="8" t="s">
        <v>9</v>
      </c>
      <c r="C176" s="8" t="s">
        <v>20</v>
      </c>
      <c r="D176" s="8" t="s">
        <v>58</v>
      </c>
      <c r="E176" s="51" t="s">
        <v>112</v>
      </c>
      <c r="F176" s="62"/>
      <c r="G176" s="62"/>
      <c r="H176" s="191">
        <v>5</v>
      </c>
    </row>
    <row r="177" spans="1:8" ht="62.25" customHeight="1">
      <c r="A177" s="104" t="s">
        <v>19</v>
      </c>
      <c r="B177" s="8" t="s">
        <v>9</v>
      </c>
      <c r="C177" s="8" t="s">
        <v>20</v>
      </c>
      <c r="D177" s="8" t="s">
        <v>28</v>
      </c>
      <c r="E177" s="8" t="s">
        <v>5</v>
      </c>
      <c r="F177" s="62" t="e">
        <f>F178</f>
        <v>#REF!</v>
      </c>
      <c r="G177" s="62"/>
      <c r="H177" s="191">
        <f>H178</f>
        <v>1000</v>
      </c>
    </row>
    <row r="178" spans="1:8" ht="63.75" customHeight="1">
      <c r="A178" s="104" t="s">
        <v>18</v>
      </c>
      <c r="B178" s="8" t="s">
        <v>9</v>
      </c>
      <c r="C178" s="8" t="s">
        <v>20</v>
      </c>
      <c r="D178" s="8" t="s">
        <v>72</v>
      </c>
      <c r="E178" s="8" t="s">
        <v>5</v>
      </c>
      <c r="F178" s="62" t="e">
        <f>#REF!</f>
        <v>#REF!</v>
      </c>
      <c r="G178" s="62">
        <v>860</v>
      </c>
      <c r="H178" s="191">
        <f>H179+H180+H181+H182+H183</f>
        <v>1000</v>
      </c>
    </row>
    <row r="179" spans="1:8" ht="50.25" customHeight="1">
      <c r="A179" s="129" t="s">
        <v>171</v>
      </c>
      <c r="B179" s="8" t="s">
        <v>9</v>
      </c>
      <c r="C179" s="8" t="s">
        <v>20</v>
      </c>
      <c r="D179" s="8" t="s">
        <v>72</v>
      </c>
      <c r="E179" s="73" t="s">
        <v>111</v>
      </c>
      <c r="F179" s="62"/>
      <c r="G179" s="62"/>
      <c r="H179" s="191">
        <v>704</v>
      </c>
    </row>
    <row r="180" spans="1:8" ht="32.25" customHeight="1">
      <c r="A180" s="129" t="s">
        <v>302</v>
      </c>
      <c r="B180" s="8" t="s">
        <v>9</v>
      </c>
      <c r="C180" s="8" t="s">
        <v>20</v>
      </c>
      <c r="D180" s="8" t="s">
        <v>72</v>
      </c>
      <c r="E180" s="73" t="s">
        <v>301</v>
      </c>
      <c r="F180" s="62"/>
      <c r="G180" s="62"/>
      <c r="H180" s="191">
        <v>8</v>
      </c>
    </row>
    <row r="181" spans="1:8" ht="45.75" customHeight="1">
      <c r="A181" s="104" t="s">
        <v>170</v>
      </c>
      <c r="B181" s="8" t="s">
        <v>9</v>
      </c>
      <c r="C181" s="8" t="s">
        <v>20</v>
      </c>
      <c r="D181" s="8" t="s">
        <v>72</v>
      </c>
      <c r="E181" s="73" t="s">
        <v>107</v>
      </c>
      <c r="F181" s="62"/>
      <c r="G181" s="62"/>
      <c r="H181" s="191">
        <v>272</v>
      </c>
    </row>
    <row r="182" spans="1:8" ht="34.5" customHeight="1">
      <c r="A182" s="129" t="s">
        <v>109</v>
      </c>
      <c r="B182" s="8" t="s">
        <v>9</v>
      </c>
      <c r="C182" s="8" t="s">
        <v>20</v>
      </c>
      <c r="D182" s="8" t="s">
        <v>72</v>
      </c>
      <c r="E182" s="51" t="s">
        <v>108</v>
      </c>
      <c r="F182" s="62"/>
      <c r="G182" s="62"/>
      <c r="H182" s="191">
        <v>11</v>
      </c>
    </row>
    <row r="183" spans="1:8" ht="53.25" customHeight="1">
      <c r="A183" s="129" t="s">
        <v>113</v>
      </c>
      <c r="B183" s="8" t="s">
        <v>9</v>
      </c>
      <c r="C183" s="8" t="s">
        <v>20</v>
      </c>
      <c r="D183" s="8" t="s">
        <v>72</v>
      </c>
      <c r="E183" s="51" t="s">
        <v>112</v>
      </c>
      <c r="F183" s="62"/>
      <c r="G183" s="62"/>
      <c r="H183" s="191">
        <v>5</v>
      </c>
    </row>
    <row r="184" spans="1:8" ht="18" customHeight="1">
      <c r="A184" s="129" t="s">
        <v>120</v>
      </c>
      <c r="B184" s="208" t="s">
        <v>9</v>
      </c>
      <c r="C184" s="208" t="s">
        <v>20</v>
      </c>
      <c r="D184" s="208" t="s">
        <v>247</v>
      </c>
      <c r="E184" s="208" t="s">
        <v>5</v>
      </c>
      <c r="F184" s="62"/>
      <c r="G184" s="62"/>
      <c r="H184" s="191">
        <f>H191+H193+H195+H185+H187+H197</f>
        <v>92.4</v>
      </c>
    </row>
    <row r="185" spans="1:8" ht="22.5" customHeight="1">
      <c r="A185" s="11" t="s">
        <v>200</v>
      </c>
      <c r="B185" s="119" t="s">
        <v>9</v>
      </c>
      <c r="C185" s="119" t="s">
        <v>20</v>
      </c>
      <c r="D185" s="184" t="s">
        <v>297</v>
      </c>
      <c r="E185" s="119" t="s">
        <v>5</v>
      </c>
      <c r="F185" s="31"/>
      <c r="G185" s="31"/>
      <c r="H185" s="191">
        <f>H186</f>
        <v>1.4</v>
      </c>
    </row>
    <row r="186" spans="1:8" ht="21.75" customHeight="1">
      <c r="A186" s="129" t="s">
        <v>171</v>
      </c>
      <c r="B186" s="119" t="s">
        <v>9</v>
      </c>
      <c r="C186" s="119" t="s">
        <v>20</v>
      </c>
      <c r="D186" s="184" t="s">
        <v>297</v>
      </c>
      <c r="E186" s="119" t="s">
        <v>111</v>
      </c>
      <c r="F186" s="31"/>
      <c r="G186" s="31"/>
      <c r="H186" s="191">
        <v>1.4</v>
      </c>
    </row>
    <row r="187" spans="1:8" ht="27.75" customHeight="1">
      <c r="A187" s="210" t="s">
        <v>264</v>
      </c>
      <c r="B187" s="103" t="s">
        <v>9</v>
      </c>
      <c r="C187" s="103" t="s">
        <v>20</v>
      </c>
      <c r="D187" s="220" t="s">
        <v>298</v>
      </c>
      <c r="E187" s="67" t="s">
        <v>5</v>
      </c>
      <c r="F187" s="31"/>
      <c r="G187" s="31"/>
      <c r="H187" s="191">
        <f>H188+H189+H190</f>
        <v>76.5</v>
      </c>
    </row>
    <row r="188" spans="1:8" ht="30" customHeight="1">
      <c r="A188" s="129" t="s">
        <v>171</v>
      </c>
      <c r="B188" s="103" t="s">
        <v>9</v>
      </c>
      <c r="C188" s="103" t="s">
        <v>20</v>
      </c>
      <c r="D188" s="220" t="s">
        <v>298</v>
      </c>
      <c r="E188" s="67" t="s">
        <v>111</v>
      </c>
      <c r="F188" s="31"/>
      <c r="G188" s="31"/>
      <c r="H188" s="191">
        <v>70.3</v>
      </c>
    </row>
    <row r="189" spans="1:8" ht="95.25" customHeight="1">
      <c r="A189" s="129" t="s">
        <v>302</v>
      </c>
      <c r="B189" s="103" t="s">
        <v>9</v>
      </c>
      <c r="C189" s="103" t="s">
        <v>20</v>
      </c>
      <c r="D189" s="220" t="s">
        <v>298</v>
      </c>
      <c r="E189" s="67" t="s">
        <v>301</v>
      </c>
      <c r="F189" s="31"/>
      <c r="G189" s="31"/>
      <c r="H189" s="191">
        <v>1.5</v>
      </c>
    </row>
    <row r="190" spans="1:8" ht="24" customHeight="1">
      <c r="A190" s="104" t="s">
        <v>170</v>
      </c>
      <c r="B190" s="103" t="s">
        <v>9</v>
      </c>
      <c r="C190" s="103" t="s">
        <v>20</v>
      </c>
      <c r="D190" s="220" t="s">
        <v>298</v>
      </c>
      <c r="E190" s="67" t="s">
        <v>107</v>
      </c>
      <c r="F190" s="31"/>
      <c r="G190" s="31"/>
      <c r="H190" s="191">
        <f>6.2-1.5</f>
        <v>4.7</v>
      </c>
    </row>
    <row r="191" spans="1:8" ht="23.25" customHeight="1">
      <c r="A191" s="104" t="s">
        <v>195</v>
      </c>
      <c r="B191" s="102" t="s">
        <v>9</v>
      </c>
      <c r="C191" s="102" t="s">
        <v>20</v>
      </c>
      <c r="D191" s="102" t="s">
        <v>248</v>
      </c>
      <c r="E191" s="102" t="s">
        <v>5</v>
      </c>
      <c r="F191" s="31"/>
      <c r="G191" s="31"/>
      <c r="H191" s="191">
        <f>H192</f>
        <v>0.5</v>
      </c>
    </row>
    <row r="192" spans="1:8" ht="23.25" customHeight="1">
      <c r="A192" s="129" t="s">
        <v>171</v>
      </c>
      <c r="B192" s="102" t="s">
        <v>9</v>
      </c>
      <c r="C192" s="102" t="s">
        <v>20</v>
      </c>
      <c r="D192" s="102" t="s">
        <v>248</v>
      </c>
      <c r="E192" s="102" t="s">
        <v>111</v>
      </c>
      <c r="F192" s="31"/>
      <c r="G192" s="31"/>
      <c r="H192" s="191">
        <v>0.5</v>
      </c>
    </row>
    <row r="193" spans="1:8" ht="46.5" customHeight="1">
      <c r="A193" s="130" t="s">
        <v>129</v>
      </c>
      <c r="B193" s="126" t="s">
        <v>9</v>
      </c>
      <c r="C193" s="126" t="s">
        <v>20</v>
      </c>
      <c r="D193" s="211" t="s">
        <v>246</v>
      </c>
      <c r="E193" s="126" t="s">
        <v>5</v>
      </c>
      <c r="F193" s="125"/>
      <c r="G193" s="125"/>
      <c r="H193" s="191">
        <f>H194</f>
        <v>5.5</v>
      </c>
    </row>
    <row r="194" spans="1:8" ht="39.75" customHeight="1">
      <c r="A194" s="104" t="s">
        <v>170</v>
      </c>
      <c r="B194" s="126" t="s">
        <v>9</v>
      </c>
      <c r="C194" s="126" t="s">
        <v>20</v>
      </c>
      <c r="D194" s="211" t="s">
        <v>246</v>
      </c>
      <c r="E194" s="126" t="s">
        <v>107</v>
      </c>
      <c r="F194" s="125"/>
      <c r="G194" s="125"/>
      <c r="H194" s="191">
        <v>5.5</v>
      </c>
    </row>
    <row r="195" spans="1:8" ht="54" customHeight="1">
      <c r="A195" s="173" t="s">
        <v>199</v>
      </c>
      <c r="B195" s="106" t="s">
        <v>9</v>
      </c>
      <c r="C195" s="106" t="s">
        <v>20</v>
      </c>
      <c r="D195" s="135" t="s">
        <v>249</v>
      </c>
      <c r="E195" s="37" t="s">
        <v>5</v>
      </c>
      <c r="F195" s="31"/>
      <c r="G195" s="31"/>
      <c r="H195" s="191">
        <f>H196</f>
        <v>1.1</v>
      </c>
    </row>
    <row r="196" spans="1:8" ht="93.75" customHeight="1">
      <c r="A196" s="129" t="s">
        <v>171</v>
      </c>
      <c r="B196" s="106" t="s">
        <v>9</v>
      </c>
      <c r="C196" s="106" t="s">
        <v>20</v>
      </c>
      <c r="D196" s="135" t="s">
        <v>249</v>
      </c>
      <c r="E196" s="37" t="s">
        <v>111</v>
      </c>
      <c r="F196" s="31"/>
      <c r="G196" s="31"/>
      <c r="H196" s="191">
        <v>1.1</v>
      </c>
    </row>
    <row r="197" spans="1:8" ht="165" customHeight="1">
      <c r="A197" s="127" t="s">
        <v>198</v>
      </c>
      <c r="B197" s="37" t="s">
        <v>9</v>
      </c>
      <c r="C197" s="37" t="s">
        <v>20</v>
      </c>
      <c r="D197" s="66" t="s">
        <v>243</v>
      </c>
      <c r="E197" s="37" t="s">
        <v>5</v>
      </c>
      <c r="F197" s="31"/>
      <c r="G197" s="31"/>
      <c r="H197" s="191">
        <f>H198</f>
        <v>7.4</v>
      </c>
    </row>
    <row r="198" spans="1:8" ht="93.75" customHeight="1">
      <c r="A198" s="129" t="s">
        <v>171</v>
      </c>
      <c r="B198" s="106" t="s">
        <v>9</v>
      </c>
      <c r="C198" s="106" t="s">
        <v>20</v>
      </c>
      <c r="D198" s="66" t="s">
        <v>243</v>
      </c>
      <c r="E198" s="37" t="s">
        <v>111</v>
      </c>
      <c r="F198" s="31"/>
      <c r="G198" s="31"/>
      <c r="H198" s="191">
        <v>7.4</v>
      </c>
    </row>
    <row r="199" spans="1:8" ht="27" customHeight="1">
      <c r="A199" s="171" t="s">
        <v>193</v>
      </c>
      <c r="B199" s="119" t="s">
        <v>9</v>
      </c>
      <c r="C199" s="119" t="s">
        <v>20</v>
      </c>
      <c r="D199" s="66" t="s">
        <v>318</v>
      </c>
      <c r="E199" s="119" t="s">
        <v>5</v>
      </c>
      <c r="F199" s="31"/>
      <c r="G199" s="31"/>
      <c r="H199" s="191">
        <f>H200</f>
        <v>1.9</v>
      </c>
    </row>
    <row r="200" spans="1:8" ht="37.5" customHeight="1">
      <c r="A200" s="129" t="s">
        <v>171</v>
      </c>
      <c r="B200" s="119" t="s">
        <v>9</v>
      </c>
      <c r="C200" s="119" t="s">
        <v>20</v>
      </c>
      <c r="D200" s="66" t="s">
        <v>318</v>
      </c>
      <c r="E200" s="119" t="s">
        <v>111</v>
      </c>
      <c r="F200" s="31"/>
      <c r="G200" s="31"/>
      <c r="H200" s="191">
        <v>1.9</v>
      </c>
    </row>
    <row r="201" spans="1:8" ht="27.75" customHeight="1">
      <c r="A201" s="167" t="s">
        <v>100</v>
      </c>
      <c r="B201" s="8" t="s">
        <v>43</v>
      </c>
      <c r="C201" s="8" t="s">
        <v>14</v>
      </c>
      <c r="D201" s="8" t="s">
        <v>27</v>
      </c>
      <c r="E201" s="8" t="s">
        <v>5</v>
      </c>
      <c r="F201" s="55" t="e">
        <f>F202+F232</f>
        <v>#REF!</v>
      </c>
      <c r="G201" s="55" t="e">
        <f>G202+G232+G216++G210</f>
        <v>#REF!</v>
      </c>
      <c r="H201" s="194">
        <f>H202+H232</f>
        <v>17280.199999999997</v>
      </c>
    </row>
    <row r="202" spans="1:8" ht="33" customHeight="1">
      <c r="A202" s="2" t="s">
        <v>61</v>
      </c>
      <c r="B202" s="73" t="s">
        <v>43</v>
      </c>
      <c r="C202" s="73" t="s">
        <v>6</v>
      </c>
      <c r="D202" s="73" t="s">
        <v>27</v>
      </c>
      <c r="E202" s="73" t="s">
        <v>5</v>
      </c>
      <c r="F202" s="56" t="e">
        <f>#REF!+F210+F216</f>
        <v>#REF!</v>
      </c>
      <c r="G202" s="57" t="e">
        <f>#REF!</f>
        <v>#REF!</v>
      </c>
      <c r="H202" s="196">
        <f>H203+H210+H216</f>
        <v>16880.199999999997</v>
      </c>
    </row>
    <row r="203" spans="1:8" ht="49.5" customHeight="1">
      <c r="A203" s="2" t="s">
        <v>314</v>
      </c>
      <c r="B203" s="73" t="s">
        <v>43</v>
      </c>
      <c r="C203" s="73" t="s">
        <v>6</v>
      </c>
      <c r="D203" s="73" t="s">
        <v>315</v>
      </c>
      <c r="E203" s="73" t="s">
        <v>5</v>
      </c>
      <c r="F203" s="56"/>
      <c r="G203" s="57"/>
      <c r="H203" s="196">
        <f>H204+H208+H228</f>
        <v>11936.3</v>
      </c>
    </row>
    <row r="204" spans="1:8" ht="19.5" customHeight="1">
      <c r="A204" s="104" t="s">
        <v>151</v>
      </c>
      <c r="B204" s="73" t="s">
        <v>43</v>
      </c>
      <c r="C204" s="73" t="s">
        <v>6</v>
      </c>
      <c r="D204" s="73" t="s">
        <v>44</v>
      </c>
      <c r="E204" s="73" t="s">
        <v>5</v>
      </c>
      <c r="F204" s="56"/>
      <c r="G204" s="57"/>
      <c r="H204" s="196">
        <f>H205</f>
        <v>11734.9</v>
      </c>
    </row>
    <row r="205" spans="1:8" ht="45.75" customHeight="1">
      <c r="A205" s="2" t="s">
        <v>62</v>
      </c>
      <c r="B205" s="114" t="s">
        <v>43</v>
      </c>
      <c r="C205" s="114" t="s">
        <v>6</v>
      </c>
      <c r="D205" s="114" t="s">
        <v>63</v>
      </c>
      <c r="E205" s="114" t="s">
        <v>5</v>
      </c>
      <c r="F205" s="58" t="e">
        <f>#REF!</f>
        <v>#REF!</v>
      </c>
      <c r="G205" s="58" t="e">
        <f>#REF!</f>
        <v>#REF!</v>
      </c>
      <c r="H205" s="191">
        <f>H206+H207</f>
        <v>11734.9</v>
      </c>
    </row>
    <row r="206" spans="1:8" ht="45.75" customHeight="1">
      <c r="A206" s="127" t="s">
        <v>173</v>
      </c>
      <c r="B206" s="114" t="s">
        <v>43</v>
      </c>
      <c r="C206" s="114" t="s">
        <v>6</v>
      </c>
      <c r="D206" s="114" t="s">
        <v>63</v>
      </c>
      <c r="E206" s="114" t="s">
        <v>174</v>
      </c>
      <c r="F206" s="58"/>
      <c r="G206" s="58"/>
      <c r="H206" s="191">
        <v>13</v>
      </c>
    </row>
    <row r="207" spans="1:8" ht="54" customHeight="1">
      <c r="A207" s="104" t="s">
        <v>177</v>
      </c>
      <c r="B207" s="114" t="s">
        <v>43</v>
      </c>
      <c r="C207" s="114" t="s">
        <v>6</v>
      </c>
      <c r="D207" s="114" t="s">
        <v>63</v>
      </c>
      <c r="E207" s="114" t="s">
        <v>116</v>
      </c>
      <c r="F207" s="58"/>
      <c r="G207" s="58"/>
      <c r="H207" s="191">
        <f>2836.9-15+9000-100</f>
        <v>11721.9</v>
      </c>
    </row>
    <row r="208" spans="1:8" ht="45" customHeight="1">
      <c r="A208" s="104" t="s">
        <v>310</v>
      </c>
      <c r="B208" s="203" t="s">
        <v>43</v>
      </c>
      <c r="C208" s="203" t="s">
        <v>6</v>
      </c>
      <c r="D208" s="203" t="s">
        <v>311</v>
      </c>
      <c r="E208" s="203" t="s">
        <v>5</v>
      </c>
      <c r="F208" s="58"/>
      <c r="G208" s="58"/>
      <c r="H208" s="191">
        <f>H209</f>
        <v>186.4</v>
      </c>
    </row>
    <row r="209" spans="1:8" ht="29.25" customHeight="1">
      <c r="A209" s="104" t="s">
        <v>177</v>
      </c>
      <c r="B209" s="203" t="s">
        <v>43</v>
      </c>
      <c r="C209" s="203" t="s">
        <v>6</v>
      </c>
      <c r="D209" s="203" t="s">
        <v>311</v>
      </c>
      <c r="E209" s="114" t="s">
        <v>116</v>
      </c>
      <c r="F209" s="58"/>
      <c r="G209" s="58"/>
      <c r="H209" s="191">
        <v>186.4</v>
      </c>
    </row>
    <row r="210" spans="1:8" ht="29.25" customHeight="1">
      <c r="A210" s="2" t="s">
        <v>80</v>
      </c>
      <c r="B210" s="114" t="s">
        <v>43</v>
      </c>
      <c r="C210" s="114" t="s">
        <v>6</v>
      </c>
      <c r="D210" s="114" t="s">
        <v>81</v>
      </c>
      <c r="E210" s="114" t="s">
        <v>5</v>
      </c>
      <c r="F210" s="58" t="e">
        <f>F211</f>
        <v>#REF!</v>
      </c>
      <c r="G210" s="59" t="e">
        <f>G211</f>
        <v>#REF!</v>
      </c>
      <c r="H210" s="191">
        <f>H211+H214</f>
        <v>420</v>
      </c>
    </row>
    <row r="211" spans="1:8" ht="93.75" customHeight="1">
      <c r="A211" s="2" t="s">
        <v>18</v>
      </c>
      <c r="B211" s="114" t="s">
        <v>43</v>
      </c>
      <c r="C211" s="114" t="s">
        <v>6</v>
      </c>
      <c r="D211" s="114" t="s">
        <v>140</v>
      </c>
      <c r="E211" s="114" t="s">
        <v>5</v>
      </c>
      <c r="F211" s="58" t="e">
        <f>#REF!</f>
        <v>#REF!</v>
      </c>
      <c r="G211" s="58" t="e">
        <f>#REF!</f>
        <v>#REF!</v>
      </c>
      <c r="H211" s="191">
        <f>H212+H213</f>
        <v>400</v>
      </c>
    </row>
    <row r="212" spans="1:8" ht="48.75" customHeight="1">
      <c r="A212" s="129" t="s">
        <v>171</v>
      </c>
      <c r="B212" s="114" t="s">
        <v>43</v>
      </c>
      <c r="C212" s="114" t="s">
        <v>6</v>
      </c>
      <c r="D212" s="114" t="s">
        <v>140</v>
      </c>
      <c r="E212" s="114" t="s">
        <v>111</v>
      </c>
      <c r="F212" s="58"/>
      <c r="G212" s="58"/>
      <c r="H212" s="191">
        <v>376</v>
      </c>
    </row>
    <row r="213" spans="1:8" ht="76.5" customHeight="1">
      <c r="A213" s="104" t="s">
        <v>170</v>
      </c>
      <c r="B213" s="114" t="s">
        <v>43</v>
      </c>
      <c r="C213" s="114" t="s">
        <v>6</v>
      </c>
      <c r="D213" s="114" t="s">
        <v>140</v>
      </c>
      <c r="E213" s="114" t="s">
        <v>107</v>
      </c>
      <c r="F213" s="58"/>
      <c r="G213" s="58"/>
      <c r="H213" s="191">
        <v>24</v>
      </c>
    </row>
    <row r="214" spans="1:8" ht="63" customHeight="1">
      <c r="A214" s="104" t="s">
        <v>310</v>
      </c>
      <c r="B214" s="203" t="s">
        <v>43</v>
      </c>
      <c r="C214" s="203" t="s">
        <v>6</v>
      </c>
      <c r="D214" s="203" t="s">
        <v>311</v>
      </c>
      <c r="E214" s="203" t="s">
        <v>5</v>
      </c>
      <c r="F214" s="58"/>
      <c r="G214" s="58"/>
      <c r="H214" s="191">
        <f>H215</f>
        <v>20</v>
      </c>
    </row>
    <row r="215" spans="1:8" ht="48" customHeight="1">
      <c r="A215" s="129" t="s">
        <v>171</v>
      </c>
      <c r="B215" s="203" t="s">
        <v>43</v>
      </c>
      <c r="C215" s="203" t="s">
        <v>6</v>
      </c>
      <c r="D215" s="203" t="s">
        <v>311</v>
      </c>
      <c r="E215" s="72" t="s">
        <v>111</v>
      </c>
      <c r="F215" s="58"/>
      <c r="G215" s="58"/>
      <c r="H215" s="191">
        <v>20</v>
      </c>
    </row>
    <row r="216" spans="1:8" ht="30.75" customHeight="1">
      <c r="A216" s="2" t="s">
        <v>45</v>
      </c>
      <c r="B216" s="114" t="s">
        <v>43</v>
      </c>
      <c r="C216" s="114" t="s">
        <v>6</v>
      </c>
      <c r="D216" s="114" t="s">
        <v>27</v>
      </c>
      <c r="E216" s="114" t="s">
        <v>41</v>
      </c>
      <c r="F216" s="58" t="e">
        <f>F217+#REF!</f>
        <v>#REF!</v>
      </c>
      <c r="G216" s="59" t="e">
        <f>G217</f>
        <v>#REF!</v>
      </c>
      <c r="H216" s="191">
        <f>H217+H225+H223+H230</f>
        <v>4523.9</v>
      </c>
    </row>
    <row r="217" spans="1:8" ht="37.5" customHeight="1">
      <c r="A217" s="2" t="s">
        <v>62</v>
      </c>
      <c r="B217" s="114" t="s">
        <v>43</v>
      </c>
      <c r="C217" s="114" t="s">
        <v>6</v>
      </c>
      <c r="D217" s="114" t="s">
        <v>64</v>
      </c>
      <c r="E217" s="114" t="s">
        <v>5</v>
      </c>
      <c r="F217" s="58" t="e">
        <f>#REF!</f>
        <v>#REF!</v>
      </c>
      <c r="G217" s="58" t="e">
        <f>#REF!</f>
        <v>#REF!</v>
      </c>
      <c r="H217" s="191">
        <f>H218+H219+H220+H221+H222</f>
        <v>3912</v>
      </c>
    </row>
    <row r="218" spans="1:8" ht="50.25" customHeight="1">
      <c r="A218" s="129" t="s">
        <v>171</v>
      </c>
      <c r="B218" s="114" t="s">
        <v>43</v>
      </c>
      <c r="C218" s="114" t="s">
        <v>6</v>
      </c>
      <c r="D218" s="114" t="s">
        <v>64</v>
      </c>
      <c r="E218" s="114" t="s">
        <v>111</v>
      </c>
      <c r="F218" s="58"/>
      <c r="G218" s="58"/>
      <c r="H218" s="191">
        <v>3222.5</v>
      </c>
    </row>
    <row r="219" spans="1:8" ht="48.75" customHeight="1">
      <c r="A219" s="104" t="s">
        <v>170</v>
      </c>
      <c r="B219" s="114" t="s">
        <v>43</v>
      </c>
      <c r="C219" s="114" t="s">
        <v>6</v>
      </c>
      <c r="D219" s="114" t="s">
        <v>64</v>
      </c>
      <c r="E219" s="114" t="s">
        <v>107</v>
      </c>
      <c r="F219" s="58"/>
      <c r="G219" s="58"/>
      <c r="H219" s="191">
        <f>515.5+100</f>
        <v>615.5</v>
      </c>
    </row>
    <row r="220" spans="1:8" ht="56.25" customHeight="1">
      <c r="A220" s="127" t="s">
        <v>173</v>
      </c>
      <c r="B220" s="114" t="s">
        <v>43</v>
      </c>
      <c r="C220" s="114" t="s">
        <v>6</v>
      </c>
      <c r="D220" s="114" t="s">
        <v>64</v>
      </c>
      <c r="E220" s="114" t="s">
        <v>174</v>
      </c>
      <c r="F220" s="58"/>
      <c r="G220" s="58"/>
      <c r="H220" s="191">
        <f>24+30</f>
        <v>54</v>
      </c>
    </row>
    <row r="221" spans="1:8" ht="45" customHeight="1">
      <c r="A221" s="129" t="s">
        <v>109</v>
      </c>
      <c r="B221" s="77" t="s">
        <v>43</v>
      </c>
      <c r="C221" s="77" t="s">
        <v>6</v>
      </c>
      <c r="D221" s="77" t="s">
        <v>64</v>
      </c>
      <c r="E221" s="114" t="s">
        <v>108</v>
      </c>
      <c r="F221" s="58"/>
      <c r="G221" s="58"/>
      <c r="H221" s="191">
        <v>10</v>
      </c>
    </row>
    <row r="222" spans="1:8" ht="30" customHeight="1">
      <c r="A222" s="129" t="s">
        <v>113</v>
      </c>
      <c r="B222" s="77" t="s">
        <v>43</v>
      </c>
      <c r="C222" s="77" t="s">
        <v>6</v>
      </c>
      <c r="D222" s="77" t="s">
        <v>64</v>
      </c>
      <c r="E222" s="114" t="s">
        <v>112</v>
      </c>
      <c r="F222" s="58"/>
      <c r="G222" s="58"/>
      <c r="H222" s="191">
        <v>10</v>
      </c>
    </row>
    <row r="223" spans="1:8" ht="54" customHeight="1">
      <c r="A223" s="93" t="s">
        <v>192</v>
      </c>
      <c r="B223" s="140" t="s">
        <v>43</v>
      </c>
      <c r="C223" s="140" t="s">
        <v>6</v>
      </c>
      <c r="D223" s="213" t="s">
        <v>223</v>
      </c>
      <c r="E223" s="141" t="s">
        <v>5</v>
      </c>
      <c r="F223" s="86"/>
      <c r="G223" s="86"/>
      <c r="H223" s="191">
        <f>H224</f>
        <v>11.9</v>
      </c>
    </row>
    <row r="224" spans="1:8" ht="52.5" customHeight="1">
      <c r="A224" s="93" t="s">
        <v>170</v>
      </c>
      <c r="B224" s="140" t="s">
        <v>43</v>
      </c>
      <c r="C224" s="140" t="s">
        <v>6</v>
      </c>
      <c r="D224" s="213" t="s">
        <v>223</v>
      </c>
      <c r="E224" s="141" t="s">
        <v>107</v>
      </c>
      <c r="F224" s="86"/>
      <c r="G224" s="86"/>
      <c r="H224" s="191">
        <v>11.9</v>
      </c>
    </row>
    <row r="225" spans="1:8" ht="52.5" customHeight="1">
      <c r="A225" s="205" t="s">
        <v>222</v>
      </c>
      <c r="B225" s="3" t="s">
        <v>43</v>
      </c>
      <c r="C225" s="3" t="s">
        <v>6</v>
      </c>
      <c r="D225" s="211" t="s">
        <v>294</v>
      </c>
      <c r="E225" s="77" t="s">
        <v>5</v>
      </c>
      <c r="F225" s="87"/>
      <c r="G225" s="87"/>
      <c r="H225" s="198">
        <f>H226</f>
        <v>500</v>
      </c>
    </row>
    <row r="226" spans="1:8" ht="33.75" customHeight="1">
      <c r="A226" s="205" t="s">
        <v>225</v>
      </c>
      <c r="B226" s="3" t="s">
        <v>43</v>
      </c>
      <c r="C226" s="3" t="s">
        <v>6</v>
      </c>
      <c r="D226" s="211" t="s">
        <v>295</v>
      </c>
      <c r="E226" s="77" t="s">
        <v>5</v>
      </c>
      <c r="F226" s="87"/>
      <c r="G226" s="87"/>
      <c r="H226" s="198">
        <f>H227</f>
        <v>500</v>
      </c>
    </row>
    <row r="227" spans="1:8" ht="33.75" customHeight="1">
      <c r="A227" s="104" t="s">
        <v>170</v>
      </c>
      <c r="B227" s="3" t="s">
        <v>43</v>
      </c>
      <c r="C227" s="3" t="s">
        <v>6</v>
      </c>
      <c r="D227" s="211" t="s">
        <v>295</v>
      </c>
      <c r="E227" s="77" t="s">
        <v>107</v>
      </c>
      <c r="F227" s="87"/>
      <c r="G227" s="87"/>
      <c r="H227" s="198">
        <v>500</v>
      </c>
    </row>
    <row r="228" spans="1:8" ht="105" customHeight="1">
      <c r="A228" s="127" t="s">
        <v>126</v>
      </c>
      <c r="B228" s="3" t="s">
        <v>43</v>
      </c>
      <c r="C228" s="3" t="s">
        <v>6</v>
      </c>
      <c r="D228" s="3" t="s">
        <v>257</v>
      </c>
      <c r="E228" s="72" t="s">
        <v>5</v>
      </c>
      <c r="F228" s="87"/>
      <c r="G228" s="87"/>
      <c r="H228" s="198">
        <f>H229</f>
        <v>15</v>
      </c>
    </row>
    <row r="229" spans="1:8" ht="52.5" customHeight="1">
      <c r="A229" s="104" t="s">
        <v>146</v>
      </c>
      <c r="B229" s="3" t="s">
        <v>43</v>
      </c>
      <c r="C229" s="3" t="s">
        <v>6</v>
      </c>
      <c r="D229" s="3" t="s">
        <v>257</v>
      </c>
      <c r="E229" s="72" t="s">
        <v>147</v>
      </c>
      <c r="F229" s="87"/>
      <c r="G229" s="87"/>
      <c r="H229" s="198">
        <v>15</v>
      </c>
    </row>
    <row r="230" spans="1:8" ht="48.75" customHeight="1">
      <c r="A230" s="104" t="s">
        <v>310</v>
      </c>
      <c r="B230" s="203" t="s">
        <v>43</v>
      </c>
      <c r="C230" s="203" t="s">
        <v>6</v>
      </c>
      <c r="D230" s="203" t="s">
        <v>311</v>
      </c>
      <c r="E230" s="203" t="s">
        <v>5</v>
      </c>
      <c r="F230" s="87"/>
      <c r="G230" s="87"/>
      <c r="H230" s="198">
        <f>H231</f>
        <v>100</v>
      </c>
    </row>
    <row r="231" spans="1:8" ht="18.75" customHeight="1">
      <c r="A231" s="129" t="s">
        <v>171</v>
      </c>
      <c r="B231" s="203" t="s">
        <v>43</v>
      </c>
      <c r="C231" s="203" t="s">
        <v>6</v>
      </c>
      <c r="D231" s="203" t="s">
        <v>311</v>
      </c>
      <c r="E231" s="72" t="s">
        <v>111</v>
      </c>
      <c r="F231" s="87"/>
      <c r="G231" s="87"/>
      <c r="H231" s="198">
        <v>100</v>
      </c>
    </row>
    <row r="232" spans="1:8" ht="22.5" customHeight="1">
      <c r="A232" s="11" t="s">
        <v>101</v>
      </c>
      <c r="B232" s="37" t="s">
        <v>43</v>
      </c>
      <c r="C232" s="37" t="s">
        <v>13</v>
      </c>
      <c r="D232" s="37" t="s">
        <v>27</v>
      </c>
      <c r="E232" s="37" t="s">
        <v>5</v>
      </c>
      <c r="F232" s="60" t="e">
        <f aca="true" t="shared" si="2" ref="F232:H233">F233</f>
        <v>#REF!</v>
      </c>
      <c r="G232" s="60" t="e">
        <f t="shared" si="2"/>
        <v>#REF!</v>
      </c>
      <c r="H232" s="191">
        <f t="shared" si="2"/>
        <v>400</v>
      </c>
    </row>
    <row r="233" spans="1:8" ht="27" customHeight="1">
      <c r="A233" s="129" t="s">
        <v>53</v>
      </c>
      <c r="B233" s="51" t="s">
        <v>43</v>
      </c>
      <c r="C233" s="51" t="s">
        <v>13</v>
      </c>
      <c r="D233" s="51" t="s">
        <v>57</v>
      </c>
      <c r="E233" s="51" t="s">
        <v>5</v>
      </c>
      <c r="F233" s="56" t="e">
        <f t="shared" si="2"/>
        <v>#REF!</v>
      </c>
      <c r="G233" s="56" t="e">
        <f t="shared" si="2"/>
        <v>#REF!</v>
      </c>
      <c r="H233" s="196">
        <f t="shared" si="2"/>
        <v>400</v>
      </c>
    </row>
    <row r="234" spans="1:8" ht="36.75" customHeight="1">
      <c r="A234" s="129" t="s">
        <v>16</v>
      </c>
      <c r="B234" s="51" t="s">
        <v>43</v>
      </c>
      <c r="C234" s="51" t="s">
        <v>13</v>
      </c>
      <c r="D234" s="51" t="s">
        <v>58</v>
      </c>
      <c r="E234" s="51" t="s">
        <v>5</v>
      </c>
      <c r="F234" s="56" t="e">
        <f>#REF!</f>
        <v>#REF!</v>
      </c>
      <c r="G234" s="56" t="e">
        <f>#REF!</f>
        <v>#REF!</v>
      </c>
      <c r="H234" s="196">
        <f>H235+H236+H237</f>
        <v>400</v>
      </c>
    </row>
    <row r="235" spans="1:8" ht="47.25" customHeight="1">
      <c r="A235" s="129" t="s">
        <v>168</v>
      </c>
      <c r="B235" s="51" t="s">
        <v>43</v>
      </c>
      <c r="C235" s="51" t="s">
        <v>13</v>
      </c>
      <c r="D235" s="51" t="s">
        <v>58</v>
      </c>
      <c r="E235" s="51" t="s">
        <v>105</v>
      </c>
      <c r="F235" s="61"/>
      <c r="G235" s="61"/>
      <c r="H235" s="196">
        <f>342-38.7</f>
        <v>303.3</v>
      </c>
    </row>
    <row r="236" spans="1:8" ht="50.25" customHeight="1">
      <c r="A236" s="104" t="s">
        <v>170</v>
      </c>
      <c r="B236" s="51" t="s">
        <v>43</v>
      </c>
      <c r="C236" s="51" t="s">
        <v>13</v>
      </c>
      <c r="D236" s="51" t="s">
        <v>58</v>
      </c>
      <c r="E236" s="51" t="s">
        <v>107</v>
      </c>
      <c r="F236" s="61"/>
      <c r="G236" s="61"/>
      <c r="H236" s="196">
        <v>28</v>
      </c>
    </row>
    <row r="237" spans="1:8" ht="93" customHeight="1">
      <c r="A237" s="130" t="s">
        <v>172</v>
      </c>
      <c r="B237" s="51" t="s">
        <v>43</v>
      </c>
      <c r="C237" s="51" t="s">
        <v>13</v>
      </c>
      <c r="D237" s="51" t="s">
        <v>58</v>
      </c>
      <c r="E237" s="207" t="s">
        <v>128</v>
      </c>
      <c r="F237" s="61"/>
      <c r="G237" s="61"/>
      <c r="H237" s="196">
        <f>30+38.7</f>
        <v>68.7</v>
      </c>
    </row>
    <row r="238" spans="1:8" ht="29.25" customHeight="1">
      <c r="A238" s="130" t="s">
        <v>38</v>
      </c>
      <c r="B238" s="187" t="s">
        <v>21</v>
      </c>
      <c r="C238" s="187" t="s">
        <v>14</v>
      </c>
      <c r="D238" s="187" t="s">
        <v>27</v>
      </c>
      <c r="E238" s="188" t="s">
        <v>5</v>
      </c>
      <c r="F238" s="122" t="e">
        <f>F240+F244</f>
        <v>#REF!</v>
      </c>
      <c r="G238" s="122" t="e">
        <f>G240+G244</f>
        <v>#REF!</v>
      </c>
      <c r="H238" s="191">
        <f>H239+H244+H262</f>
        <v>19960.399999999998</v>
      </c>
    </row>
    <row r="239" spans="1:8" ht="37.5" customHeight="1">
      <c r="A239" s="130" t="s">
        <v>284</v>
      </c>
      <c r="B239" s="69" t="s">
        <v>21</v>
      </c>
      <c r="C239" s="69" t="s">
        <v>6</v>
      </c>
      <c r="D239" s="69" t="s">
        <v>27</v>
      </c>
      <c r="E239" s="188" t="s">
        <v>5</v>
      </c>
      <c r="F239" s="122"/>
      <c r="G239" s="122"/>
      <c r="H239" s="191">
        <v>1200</v>
      </c>
    </row>
    <row r="240" spans="1:8" ht="36" customHeight="1">
      <c r="A240" s="165" t="s">
        <v>285</v>
      </c>
      <c r="B240" s="69" t="s">
        <v>21</v>
      </c>
      <c r="C240" s="69" t="s">
        <v>6</v>
      </c>
      <c r="D240" s="69" t="s">
        <v>27</v>
      </c>
      <c r="E240" s="179" t="s">
        <v>5</v>
      </c>
      <c r="F240" s="42">
        <f aca="true" t="shared" si="3" ref="F240:G242">F241</f>
        <v>0</v>
      </c>
      <c r="G240" s="42">
        <f t="shared" si="3"/>
        <v>60</v>
      </c>
      <c r="H240" s="191">
        <f>H241</f>
        <v>1200</v>
      </c>
    </row>
    <row r="241" spans="1:8" ht="42" customHeight="1">
      <c r="A241" s="127" t="s">
        <v>65</v>
      </c>
      <c r="B241" s="43" t="s">
        <v>21</v>
      </c>
      <c r="C241" s="43" t="s">
        <v>6</v>
      </c>
      <c r="D241" s="43" t="s">
        <v>66</v>
      </c>
      <c r="E241" s="40" t="s">
        <v>5</v>
      </c>
      <c r="F241" s="44">
        <f t="shared" si="3"/>
        <v>0</v>
      </c>
      <c r="G241" s="44">
        <f t="shared" si="3"/>
        <v>60</v>
      </c>
      <c r="H241" s="191">
        <f>H242</f>
        <v>1200</v>
      </c>
    </row>
    <row r="242" spans="1:8" ht="45" customHeight="1">
      <c r="A242" s="127" t="s">
        <v>67</v>
      </c>
      <c r="B242" s="43" t="s">
        <v>21</v>
      </c>
      <c r="C242" s="43" t="s">
        <v>6</v>
      </c>
      <c r="D242" s="43" t="s">
        <v>68</v>
      </c>
      <c r="E242" s="40" t="s">
        <v>5</v>
      </c>
      <c r="F242" s="44">
        <f t="shared" si="3"/>
        <v>0</v>
      </c>
      <c r="G242" s="44">
        <f t="shared" si="3"/>
        <v>60</v>
      </c>
      <c r="H242" s="191">
        <f>H243</f>
        <v>1200</v>
      </c>
    </row>
    <row r="243" spans="1:8" ht="39.75" customHeight="1">
      <c r="A243" s="129" t="s">
        <v>115</v>
      </c>
      <c r="B243" s="43" t="s">
        <v>21</v>
      </c>
      <c r="C243" s="43" t="s">
        <v>6</v>
      </c>
      <c r="D243" s="43" t="s">
        <v>68</v>
      </c>
      <c r="E243" s="40" t="s">
        <v>114</v>
      </c>
      <c r="F243" s="44"/>
      <c r="G243" s="44">
        <v>60</v>
      </c>
      <c r="H243" s="191">
        <v>1200</v>
      </c>
    </row>
    <row r="244" spans="1:8" ht="32.25" customHeight="1">
      <c r="A244" s="130" t="s">
        <v>39</v>
      </c>
      <c r="B244" s="69" t="s">
        <v>21</v>
      </c>
      <c r="C244" s="69" t="s">
        <v>22</v>
      </c>
      <c r="D244" s="69" t="s">
        <v>27</v>
      </c>
      <c r="E244" s="179" t="s">
        <v>5</v>
      </c>
      <c r="F244" s="45" t="e">
        <f>F247</f>
        <v>#REF!</v>
      </c>
      <c r="G244" s="45" t="e">
        <f>G247</f>
        <v>#REF!</v>
      </c>
      <c r="H244" s="191">
        <f>H247+H258+H245+H251+H253</f>
        <v>1296.6</v>
      </c>
    </row>
    <row r="245" spans="1:8" ht="108.75" customHeight="1">
      <c r="A245" s="104" t="s">
        <v>191</v>
      </c>
      <c r="B245" s="8" t="s">
        <v>21</v>
      </c>
      <c r="C245" s="8" t="s">
        <v>22</v>
      </c>
      <c r="D245" s="136" t="s">
        <v>245</v>
      </c>
      <c r="E245" s="39" t="s">
        <v>5</v>
      </c>
      <c r="F245" s="44"/>
      <c r="G245" s="44"/>
      <c r="H245" s="191">
        <f>H246</f>
        <v>42.5</v>
      </c>
    </row>
    <row r="246" spans="1:8" ht="61.5" customHeight="1">
      <c r="A246" s="130" t="s">
        <v>172</v>
      </c>
      <c r="B246" s="8" t="s">
        <v>21</v>
      </c>
      <c r="C246" s="8" t="s">
        <v>22</v>
      </c>
      <c r="D246" s="136" t="s">
        <v>245</v>
      </c>
      <c r="E246" s="39" t="s">
        <v>128</v>
      </c>
      <c r="F246" s="44"/>
      <c r="G246" s="44"/>
      <c r="H246" s="191">
        <f>138.4-95.9</f>
        <v>42.5</v>
      </c>
    </row>
    <row r="247" spans="1:8" ht="46.5" customHeight="1">
      <c r="A247" s="127" t="s">
        <v>73</v>
      </c>
      <c r="B247" s="43" t="s">
        <v>21</v>
      </c>
      <c r="C247" s="43" t="s">
        <v>22</v>
      </c>
      <c r="D247" s="43" t="s">
        <v>124</v>
      </c>
      <c r="E247" s="40" t="s">
        <v>5</v>
      </c>
      <c r="F247" s="44" t="e">
        <f>F248</f>
        <v>#REF!</v>
      </c>
      <c r="G247" s="44" t="e">
        <f>G248</f>
        <v>#REF!</v>
      </c>
      <c r="H247" s="191">
        <f>H248</f>
        <v>500</v>
      </c>
    </row>
    <row r="248" spans="1:8" ht="37.5" customHeight="1">
      <c r="A248" s="127" t="s">
        <v>23</v>
      </c>
      <c r="B248" s="43" t="s">
        <v>21</v>
      </c>
      <c r="C248" s="43" t="s">
        <v>22</v>
      </c>
      <c r="D248" s="43" t="s">
        <v>136</v>
      </c>
      <c r="E248" s="40" t="s">
        <v>5</v>
      </c>
      <c r="F248" s="44" t="e">
        <f>#REF!+#REF!</f>
        <v>#REF!</v>
      </c>
      <c r="G248" s="44" t="e">
        <f>#REF!</f>
        <v>#REF!</v>
      </c>
      <c r="H248" s="191">
        <f>H249+H250</f>
        <v>500</v>
      </c>
    </row>
    <row r="249" spans="1:8" ht="55.5" customHeight="1">
      <c r="A249" s="104" t="s">
        <v>170</v>
      </c>
      <c r="B249" s="43" t="s">
        <v>21</v>
      </c>
      <c r="C249" s="43" t="s">
        <v>22</v>
      </c>
      <c r="D249" s="43" t="s">
        <v>136</v>
      </c>
      <c r="E249" s="39" t="s">
        <v>107</v>
      </c>
      <c r="F249" s="44"/>
      <c r="G249" s="44"/>
      <c r="H249" s="191">
        <v>100</v>
      </c>
    </row>
    <row r="250" spans="1:8" ht="56.25" customHeight="1">
      <c r="A250" s="127" t="s">
        <v>173</v>
      </c>
      <c r="B250" s="43" t="s">
        <v>21</v>
      </c>
      <c r="C250" s="43" t="s">
        <v>22</v>
      </c>
      <c r="D250" s="43" t="s">
        <v>136</v>
      </c>
      <c r="E250" s="39" t="s">
        <v>174</v>
      </c>
      <c r="F250" s="44"/>
      <c r="G250" s="44"/>
      <c r="H250" s="191">
        <v>400</v>
      </c>
    </row>
    <row r="251" spans="1:8" ht="94.5" customHeight="1">
      <c r="A251" s="171" t="s">
        <v>193</v>
      </c>
      <c r="B251" s="51" t="s">
        <v>21</v>
      </c>
      <c r="C251" s="51" t="s">
        <v>22</v>
      </c>
      <c r="D251" s="211" t="s">
        <v>300</v>
      </c>
      <c r="E251" s="51" t="s">
        <v>5</v>
      </c>
      <c r="F251" s="56"/>
      <c r="G251" s="56"/>
      <c r="H251" s="199">
        <f>H252</f>
        <v>26.1</v>
      </c>
    </row>
    <row r="252" spans="1:9" ht="29.25" customHeight="1">
      <c r="A252" s="130" t="s">
        <v>172</v>
      </c>
      <c r="B252" s="51" t="s">
        <v>21</v>
      </c>
      <c r="C252" s="51" t="s">
        <v>22</v>
      </c>
      <c r="D252" s="211" t="s">
        <v>300</v>
      </c>
      <c r="E252" s="207" t="s">
        <v>128</v>
      </c>
      <c r="F252" s="56"/>
      <c r="G252" s="56"/>
      <c r="H252" s="199">
        <v>26.1</v>
      </c>
      <c r="I252" s="9"/>
    </row>
    <row r="253" spans="1:8" ht="29.25" customHeight="1">
      <c r="A253" s="128" t="s">
        <v>73</v>
      </c>
      <c r="B253" s="150" t="s">
        <v>21</v>
      </c>
      <c r="C253" s="150" t="s">
        <v>22</v>
      </c>
      <c r="D253" s="184" t="s">
        <v>247</v>
      </c>
      <c r="E253" s="150" t="s">
        <v>5</v>
      </c>
      <c r="F253" s="151"/>
      <c r="G253" s="151"/>
      <c r="H253" s="191">
        <f>H254</f>
        <v>384</v>
      </c>
    </row>
    <row r="254" spans="1:8" ht="32.25" customHeight="1">
      <c r="A254" s="171" t="s">
        <v>193</v>
      </c>
      <c r="B254" s="8" t="s">
        <v>21</v>
      </c>
      <c r="C254" s="8" t="s">
        <v>22</v>
      </c>
      <c r="D254" s="141" t="s">
        <v>296</v>
      </c>
      <c r="E254" s="8" t="s">
        <v>5</v>
      </c>
      <c r="F254" s="105"/>
      <c r="G254" s="105"/>
      <c r="H254" s="191">
        <f>H255+H256</f>
        <v>384</v>
      </c>
    </row>
    <row r="255" spans="1:8" ht="48.75" customHeight="1">
      <c r="A255" s="104" t="s">
        <v>182</v>
      </c>
      <c r="B255" s="8" t="s">
        <v>21</v>
      </c>
      <c r="C255" s="8" t="s">
        <v>22</v>
      </c>
      <c r="D255" s="141" t="s">
        <v>296</v>
      </c>
      <c r="E255" s="8" t="s">
        <v>181</v>
      </c>
      <c r="F255" s="105"/>
      <c r="G255" s="105"/>
      <c r="H255" s="191">
        <v>176</v>
      </c>
    </row>
    <row r="256" spans="1:8" ht="51" customHeight="1">
      <c r="A256" s="104" t="s">
        <v>146</v>
      </c>
      <c r="B256" s="8" t="s">
        <v>21</v>
      </c>
      <c r="C256" s="8" t="s">
        <v>22</v>
      </c>
      <c r="D256" s="141" t="s">
        <v>296</v>
      </c>
      <c r="E256" s="208" t="s">
        <v>147</v>
      </c>
      <c r="F256" s="105"/>
      <c r="G256" s="105"/>
      <c r="H256" s="191">
        <v>208</v>
      </c>
    </row>
    <row r="257" spans="1:8" ht="51" customHeight="1">
      <c r="A257" s="205" t="s">
        <v>241</v>
      </c>
      <c r="B257" s="43" t="s">
        <v>21</v>
      </c>
      <c r="C257" s="43" t="s">
        <v>22</v>
      </c>
      <c r="D257" s="43" t="s">
        <v>242</v>
      </c>
      <c r="E257" s="40" t="s">
        <v>5</v>
      </c>
      <c r="F257" s="45"/>
      <c r="G257" s="45"/>
      <c r="H257" s="191">
        <f>H258</f>
        <v>344</v>
      </c>
    </row>
    <row r="258" spans="1:8" ht="51" customHeight="1">
      <c r="A258" s="205" t="s">
        <v>239</v>
      </c>
      <c r="B258" s="43" t="s">
        <v>21</v>
      </c>
      <c r="C258" s="43" t="s">
        <v>22</v>
      </c>
      <c r="D258" s="43" t="s">
        <v>240</v>
      </c>
      <c r="E258" s="40" t="s">
        <v>5</v>
      </c>
      <c r="F258" s="45"/>
      <c r="G258" s="45"/>
      <c r="H258" s="191">
        <f>H259</f>
        <v>344</v>
      </c>
    </row>
    <row r="259" spans="1:8" ht="51" customHeight="1">
      <c r="A259" s="127" t="s">
        <v>189</v>
      </c>
      <c r="B259" s="98" t="s">
        <v>21</v>
      </c>
      <c r="C259" s="98" t="s">
        <v>22</v>
      </c>
      <c r="D259" s="139" t="s">
        <v>237</v>
      </c>
      <c r="E259" s="189" t="s">
        <v>5</v>
      </c>
      <c r="F259" s="45"/>
      <c r="G259" s="45"/>
      <c r="H259" s="191">
        <f>H260+H261</f>
        <v>344</v>
      </c>
    </row>
    <row r="260" spans="1:8" ht="51" customHeight="1">
      <c r="A260" s="130" t="s">
        <v>172</v>
      </c>
      <c r="B260" s="139" t="s">
        <v>21</v>
      </c>
      <c r="C260" s="139" t="s">
        <v>22</v>
      </c>
      <c r="D260" s="139" t="s">
        <v>237</v>
      </c>
      <c r="E260" s="190" t="s">
        <v>128</v>
      </c>
      <c r="F260" s="45"/>
      <c r="G260" s="45"/>
      <c r="H260" s="191">
        <v>294</v>
      </c>
    </row>
    <row r="261" spans="1:8" ht="51" customHeight="1">
      <c r="A261" s="130" t="s">
        <v>274</v>
      </c>
      <c r="B261" s="139" t="s">
        <v>21</v>
      </c>
      <c r="C261" s="139" t="s">
        <v>22</v>
      </c>
      <c r="D261" s="139" t="s">
        <v>286</v>
      </c>
      <c r="E261" s="190" t="s">
        <v>128</v>
      </c>
      <c r="F261" s="45"/>
      <c r="G261" s="45"/>
      <c r="H261" s="191">
        <v>50</v>
      </c>
    </row>
    <row r="262" spans="1:8" ht="54.75" customHeight="1">
      <c r="A262" s="128" t="s">
        <v>125</v>
      </c>
      <c r="B262" s="8" t="s">
        <v>21</v>
      </c>
      <c r="C262" s="8" t="s">
        <v>13</v>
      </c>
      <c r="D262" s="8" t="s">
        <v>27</v>
      </c>
      <c r="E262" s="8" t="s">
        <v>5</v>
      </c>
      <c r="F262" s="32" t="e">
        <f>#REF!</f>
        <v>#REF!</v>
      </c>
      <c r="G262" s="32"/>
      <c r="H262" s="191">
        <f>H263</f>
        <v>17463.8</v>
      </c>
    </row>
    <row r="263" spans="1:8" ht="125.25" customHeight="1">
      <c r="A263" s="129" t="s">
        <v>120</v>
      </c>
      <c r="B263" s="208" t="s">
        <v>21</v>
      </c>
      <c r="C263" s="208" t="s">
        <v>13</v>
      </c>
      <c r="D263" s="208" t="s">
        <v>247</v>
      </c>
      <c r="E263" s="208" t="s">
        <v>5</v>
      </c>
      <c r="F263" s="32"/>
      <c r="G263" s="32"/>
      <c r="H263" s="191">
        <f>H271+H264+H266+H269</f>
        <v>17463.8</v>
      </c>
    </row>
    <row r="264" spans="1:8" ht="61.5" customHeight="1">
      <c r="A264" s="11" t="s">
        <v>200</v>
      </c>
      <c r="B264" s="102" t="s">
        <v>21</v>
      </c>
      <c r="C264" s="77" t="s">
        <v>13</v>
      </c>
      <c r="D264" s="219" t="s">
        <v>297</v>
      </c>
      <c r="E264" s="77" t="s">
        <v>5</v>
      </c>
      <c r="F264" s="107"/>
      <c r="G264" s="107"/>
      <c r="H264" s="196">
        <f>H265</f>
        <v>277.20000000000005</v>
      </c>
    </row>
    <row r="265" spans="1:8" ht="51" customHeight="1">
      <c r="A265" s="104" t="s">
        <v>141</v>
      </c>
      <c r="B265" s="102" t="s">
        <v>21</v>
      </c>
      <c r="C265" s="77" t="s">
        <v>13</v>
      </c>
      <c r="D265" s="219" t="s">
        <v>297</v>
      </c>
      <c r="E265" s="77" t="s">
        <v>128</v>
      </c>
      <c r="F265" s="107"/>
      <c r="G265" s="107"/>
      <c r="H265" s="191">
        <f>278.6-1.4</f>
        <v>277.20000000000005</v>
      </c>
    </row>
    <row r="266" spans="1:8" ht="152.25" customHeight="1">
      <c r="A266" s="210" t="s">
        <v>264</v>
      </c>
      <c r="B266" s="37" t="s">
        <v>21</v>
      </c>
      <c r="C266" s="37" t="s">
        <v>13</v>
      </c>
      <c r="D266" s="219" t="s">
        <v>298</v>
      </c>
      <c r="E266" s="37" t="s">
        <v>5</v>
      </c>
      <c r="F266" s="53"/>
      <c r="G266" s="53"/>
      <c r="H266" s="191">
        <f>H267+H268</f>
        <v>15309.6</v>
      </c>
    </row>
    <row r="267" spans="1:8" ht="50.25" customHeight="1">
      <c r="A267" s="130" t="s">
        <v>172</v>
      </c>
      <c r="B267" s="37" t="s">
        <v>21</v>
      </c>
      <c r="C267" s="37" t="s">
        <v>13</v>
      </c>
      <c r="D267" s="219" t="s">
        <v>298</v>
      </c>
      <c r="E267" s="37" t="s">
        <v>128</v>
      </c>
      <c r="F267" s="107"/>
      <c r="G267" s="107"/>
      <c r="H267" s="191">
        <v>7000</v>
      </c>
    </row>
    <row r="268" spans="1:8" ht="28.5" customHeight="1">
      <c r="A268" s="129" t="s">
        <v>115</v>
      </c>
      <c r="B268" s="37" t="s">
        <v>21</v>
      </c>
      <c r="C268" s="37" t="s">
        <v>13</v>
      </c>
      <c r="D268" s="219" t="s">
        <v>298</v>
      </c>
      <c r="E268" s="37" t="s">
        <v>114</v>
      </c>
      <c r="F268" s="107"/>
      <c r="G268" s="107"/>
      <c r="H268" s="191">
        <v>8309.6</v>
      </c>
    </row>
    <row r="269" spans="1:8" ht="45" customHeight="1">
      <c r="A269" s="2" t="s">
        <v>201</v>
      </c>
      <c r="B269" s="74" t="s">
        <v>21</v>
      </c>
      <c r="C269" s="106" t="s">
        <v>13</v>
      </c>
      <c r="D269" s="219" t="s">
        <v>299</v>
      </c>
      <c r="E269" s="74" t="s">
        <v>5</v>
      </c>
      <c r="F269" s="63" t="e">
        <f>#REF!</f>
        <v>#REF!</v>
      </c>
      <c r="G269" s="63"/>
      <c r="H269" s="191">
        <f>H270</f>
        <v>396.6</v>
      </c>
    </row>
    <row r="270" spans="1:8" ht="93" customHeight="1">
      <c r="A270" s="129" t="s">
        <v>171</v>
      </c>
      <c r="B270" s="74" t="s">
        <v>21</v>
      </c>
      <c r="C270" s="106" t="s">
        <v>13</v>
      </c>
      <c r="D270" s="219" t="s">
        <v>299</v>
      </c>
      <c r="E270" s="67" t="s">
        <v>111</v>
      </c>
      <c r="F270" s="31"/>
      <c r="G270" s="31"/>
      <c r="H270" s="191">
        <v>396.6</v>
      </c>
    </row>
    <row r="271" spans="1:8" ht="118.5" customHeight="1">
      <c r="A271" s="127" t="s">
        <v>244</v>
      </c>
      <c r="B271" s="37" t="s">
        <v>21</v>
      </c>
      <c r="C271" s="37" t="s">
        <v>13</v>
      </c>
      <c r="D271" s="132" t="s">
        <v>243</v>
      </c>
      <c r="E271" s="37" t="s">
        <v>5</v>
      </c>
      <c r="F271" s="110" t="e">
        <f>#REF!</f>
        <v>#REF!</v>
      </c>
      <c r="G271" s="110"/>
      <c r="H271" s="191">
        <f>H272</f>
        <v>1480.3999999999999</v>
      </c>
    </row>
    <row r="272" spans="1:8" ht="139.5" customHeight="1">
      <c r="A272" s="130" t="s">
        <v>172</v>
      </c>
      <c r="B272" s="106" t="s">
        <v>21</v>
      </c>
      <c r="C272" s="106" t="s">
        <v>13</v>
      </c>
      <c r="D272" s="132" t="s">
        <v>243</v>
      </c>
      <c r="E272" s="37" t="s">
        <v>128</v>
      </c>
      <c r="F272" s="107"/>
      <c r="G272" s="107"/>
      <c r="H272" s="191">
        <f>1487.8-7.4</f>
        <v>1480.3999999999999</v>
      </c>
    </row>
    <row r="273" spans="1:8" ht="46.5" customHeight="1">
      <c r="A273" s="128" t="s">
        <v>99</v>
      </c>
      <c r="B273" s="69" t="s">
        <v>48</v>
      </c>
      <c r="C273" s="69" t="s">
        <v>14</v>
      </c>
      <c r="D273" s="69" t="s">
        <v>27</v>
      </c>
      <c r="E273" s="179" t="s">
        <v>5</v>
      </c>
      <c r="F273" s="44"/>
      <c r="G273" s="44"/>
      <c r="H273" s="191">
        <f>H274</f>
        <v>100</v>
      </c>
    </row>
    <row r="274" spans="1:8" ht="32.25" customHeight="1">
      <c r="A274" s="127" t="s">
        <v>84</v>
      </c>
      <c r="B274" s="69" t="s">
        <v>48</v>
      </c>
      <c r="C274" s="37" t="s">
        <v>8</v>
      </c>
      <c r="D274" s="37" t="s">
        <v>27</v>
      </c>
      <c r="E274" s="39" t="s">
        <v>5</v>
      </c>
      <c r="F274" s="44"/>
      <c r="G274" s="44"/>
      <c r="H274" s="191">
        <f>H275</f>
        <v>100</v>
      </c>
    </row>
    <row r="275" spans="1:8" ht="52.5" customHeight="1">
      <c r="A275" s="127" t="s">
        <v>85</v>
      </c>
      <c r="B275" s="69" t="s">
        <v>48</v>
      </c>
      <c r="C275" s="37" t="s">
        <v>8</v>
      </c>
      <c r="D275" s="37" t="s">
        <v>137</v>
      </c>
      <c r="E275" s="39" t="s">
        <v>5</v>
      </c>
      <c r="F275" s="44"/>
      <c r="G275" s="44"/>
      <c r="H275" s="191">
        <f>H276</f>
        <v>100</v>
      </c>
    </row>
    <row r="276" spans="1:8" ht="19.5" customHeight="1">
      <c r="A276" s="104" t="s">
        <v>170</v>
      </c>
      <c r="B276" s="69" t="s">
        <v>48</v>
      </c>
      <c r="C276" s="37" t="s">
        <v>8</v>
      </c>
      <c r="D276" s="37" t="s">
        <v>137</v>
      </c>
      <c r="E276" s="39" t="s">
        <v>107</v>
      </c>
      <c r="F276" s="44"/>
      <c r="G276" s="44"/>
      <c r="H276" s="191">
        <v>100</v>
      </c>
    </row>
    <row r="277" spans="1:8" ht="78" customHeight="1">
      <c r="A277" s="11" t="s">
        <v>142</v>
      </c>
      <c r="B277" s="37" t="s">
        <v>56</v>
      </c>
      <c r="C277" s="37" t="s">
        <v>14</v>
      </c>
      <c r="D277" s="37" t="s">
        <v>27</v>
      </c>
      <c r="E277" s="37" t="s">
        <v>5</v>
      </c>
      <c r="F277" s="34" t="e">
        <f>F278+#REF!+#REF!+#REF!</f>
        <v>#REF!</v>
      </c>
      <c r="G277" s="34" t="e">
        <f>G278+#REF!+#REF!+#REF!</f>
        <v>#REF!</v>
      </c>
      <c r="H277" s="192">
        <f>H278+H282</f>
        <v>10759.31</v>
      </c>
    </row>
    <row r="278" spans="1:8" ht="52.5" customHeight="1">
      <c r="A278" s="10" t="s">
        <v>103</v>
      </c>
      <c r="B278" s="43" t="s">
        <v>56</v>
      </c>
      <c r="C278" s="43" t="s">
        <v>6</v>
      </c>
      <c r="D278" s="43" t="s">
        <v>27</v>
      </c>
      <c r="E278" s="46" t="s">
        <v>5</v>
      </c>
      <c r="F278" s="47">
        <f aca="true" t="shared" si="4" ref="F278:G280">F279</f>
        <v>0</v>
      </c>
      <c r="G278" s="47">
        <f t="shared" si="4"/>
        <v>14013.15</v>
      </c>
      <c r="H278" s="195">
        <f>H279</f>
        <v>10722.31</v>
      </c>
    </row>
    <row r="279" spans="1:8" ht="48" customHeight="1">
      <c r="A279" s="127" t="s">
        <v>75</v>
      </c>
      <c r="B279" s="43" t="s">
        <v>56</v>
      </c>
      <c r="C279" s="43" t="s">
        <v>6</v>
      </c>
      <c r="D279" s="43" t="s">
        <v>138</v>
      </c>
      <c r="E279" s="46" t="s">
        <v>5</v>
      </c>
      <c r="F279" s="48">
        <f t="shared" si="4"/>
        <v>0</v>
      </c>
      <c r="G279" s="48">
        <f t="shared" si="4"/>
        <v>14013.15</v>
      </c>
      <c r="H279" s="195">
        <f>H280</f>
        <v>10722.31</v>
      </c>
    </row>
    <row r="280" spans="1:8" ht="48" customHeight="1">
      <c r="A280" s="127" t="s">
        <v>76</v>
      </c>
      <c r="B280" s="43" t="s">
        <v>56</v>
      </c>
      <c r="C280" s="43" t="s">
        <v>6</v>
      </c>
      <c r="D280" s="49" t="s">
        <v>139</v>
      </c>
      <c r="E280" s="50" t="s">
        <v>5</v>
      </c>
      <c r="F280" s="44">
        <f t="shared" si="4"/>
        <v>0</v>
      </c>
      <c r="G280" s="44">
        <f t="shared" si="4"/>
        <v>14013.15</v>
      </c>
      <c r="H280" s="195">
        <f>H281</f>
        <v>10722.31</v>
      </c>
    </row>
    <row r="281" spans="1:8" ht="34.5" customHeight="1">
      <c r="A281" s="10" t="s">
        <v>176</v>
      </c>
      <c r="B281" s="43" t="s">
        <v>56</v>
      </c>
      <c r="C281" s="43" t="s">
        <v>6</v>
      </c>
      <c r="D281" s="49" t="s">
        <v>139</v>
      </c>
      <c r="E281" s="46" t="s">
        <v>117</v>
      </c>
      <c r="F281" s="44"/>
      <c r="G281" s="44">
        <v>14013.15</v>
      </c>
      <c r="H281" s="195">
        <v>10722.31</v>
      </c>
    </row>
    <row r="282" spans="1:8" ht="60" customHeight="1">
      <c r="A282" s="165" t="s">
        <v>323</v>
      </c>
      <c r="B282" s="184" t="s">
        <v>56</v>
      </c>
      <c r="C282" s="184" t="s">
        <v>22</v>
      </c>
      <c r="D282" s="184" t="s">
        <v>27</v>
      </c>
      <c r="E282" s="276" t="s">
        <v>5</v>
      </c>
      <c r="F282" s="274"/>
      <c r="G282" s="274"/>
      <c r="H282" s="275">
        <f>H283</f>
        <v>37</v>
      </c>
    </row>
    <row r="283" spans="1:8" ht="66" customHeight="1">
      <c r="A283" s="165" t="s">
        <v>321</v>
      </c>
      <c r="B283" s="184" t="s">
        <v>56</v>
      </c>
      <c r="C283" s="184" t="s">
        <v>22</v>
      </c>
      <c r="D283" s="184" t="s">
        <v>322</v>
      </c>
      <c r="E283" s="276" t="s">
        <v>5</v>
      </c>
      <c r="F283" s="274"/>
      <c r="G283" s="274"/>
      <c r="H283" s="275">
        <f>H284</f>
        <v>37</v>
      </c>
    </row>
    <row r="284" spans="1:8" ht="34.5" customHeight="1">
      <c r="A284" s="165" t="s">
        <v>292</v>
      </c>
      <c r="B284" s="184" t="s">
        <v>56</v>
      </c>
      <c r="C284" s="184" t="s">
        <v>22</v>
      </c>
      <c r="D284" s="184" t="s">
        <v>322</v>
      </c>
      <c r="E284" s="276" t="s">
        <v>291</v>
      </c>
      <c r="F284" s="274"/>
      <c r="G284" s="274"/>
      <c r="H284" s="275">
        <v>37</v>
      </c>
    </row>
    <row r="285" spans="1:8" ht="30" customHeight="1">
      <c r="A285" s="170" t="s">
        <v>50</v>
      </c>
      <c r="B285" s="142"/>
      <c r="C285" s="142"/>
      <c r="D285" s="142"/>
      <c r="E285" s="142"/>
      <c r="F285" s="143" t="e">
        <f>#REF!+F56+#REF!+F114+#REF!+F184</f>
        <v>#REF!</v>
      </c>
      <c r="G285" s="143" t="e">
        <f>#REF!+G56+#REF!+G114+#REF!+G184</f>
        <v>#REF!</v>
      </c>
      <c r="H285" s="200">
        <f>H15+H69+H74+H93+H100+H201+H238+H273+H277</f>
        <v>174397.46</v>
      </c>
    </row>
    <row r="286" spans="1:8" ht="51" customHeight="1">
      <c r="A286" s="230"/>
      <c r="B286" s="231"/>
      <c r="C286" s="231"/>
      <c r="D286" s="231"/>
      <c r="E286" s="231"/>
      <c r="F286" s="232"/>
      <c r="G286" s="232"/>
      <c r="H286" s="233"/>
    </row>
    <row r="287" spans="1:8" ht="36.75" customHeight="1">
      <c r="A287" s="234"/>
      <c r="B287" s="235"/>
      <c r="C287" s="235"/>
      <c r="D287" s="235"/>
      <c r="E287" s="235"/>
      <c r="F287" s="236"/>
      <c r="G287" s="236"/>
      <c r="H287" s="226"/>
    </row>
    <row r="288" spans="1:8" ht="81.75" customHeight="1">
      <c r="A288" s="224"/>
      <c r="B288" s="237"/>
      <c r="C288" s="237"/>
      <c r="D288" s="237"/>
      <c r="E288" s="237"/>
      <c r="F288" s="238"/>
      <c r="G288" s="238"/>
      <c r="H288" s="226"/>
    </row>
    <row r="289" spans="1:8" ht="32.25" customHeight="1">
      <c r="A289" s="224"/>
      <c r="B289" s="237"/>
      <c r="C289" s="237"/>
      <c r="D289" s="237"/>
      <c r="E289" s="237"/>
      <c r="F289" s="239"/>
      <c r="G289" s="239"/>
      <c r="H289" s="226"/>
    </row>
    <row r="290" spans="1:8" ht="47.25" customHeight="1">
      <c r="A290" s="224"/>
      <c r="B290" s="237"/>
      <c r="C290" s="237"/>
      <c r="D290" s="237"/>
      <c r="E290" s="237"/>
      <c r="F290" s="240"/>
      <c r="G290" s="240"/>
      <c r="H290" s="226"/>
    </row>
    <row r="291" spans="1:8" ht="48.75" customHeight="1">
      <c r="A291" s="234"/>
      <c r="B291" s="241"/>
      <c r="C291" s="241"/>
      <c r="D291" s="241"/>
      <c r="E291" s="241"/>
      <c r="F291" s="229"/>
      <c r="G291" s="229"/>
      <c r="H291" s="226"/>
    </row>
    <row r="292" spans="1:8" ht="36.75" customHeight="1">
      <c r="A292" s="242"/>
      <c r="B292" s="241"/>
      <c r="C292" s="241"/>
      <c r="D292" s="241"/>
      <c r="E292" s="243"/>
      <c r="F292" s="229"/>
      <c r="G292" s="229"/>
      <c r="H292" s="226"/>
    </row>
    <row r="293" spans="1:8" ht="198.75" customHeight="1">
      <c r="A293" s="224"/>
      <c r="B293" s="241"/>
      <c r="C293" s="241"/>
      <c r="D293" s="241"/>
      <c r="E293" s="243"/>
      <c r="F293" s="229"/>
      <c r="G293" s="229"/>
      <c r="H293" s="226"/>
    </row>
    <row r="294" spans="1:8" ht="49.5" customHeight="1">
      <c r="A294" s="224"/>
      <c r="B294" s="241"/>
      <c r="C294" s="241"/>
      <c r="D294" s="241"/>
      <c r="E294" s="243"/>
      <c r="F294" s="229"/>
      <c r="G294" s="229"/>
      <c r="H294" s="226"/>
    </row>
    <row r="295" spans="1:8" ht="93" customHeight="1">
      <c r="A295" s="242"/>
      <c r="B295" s="241"/>
      <c r="C295" s="241"/>
      <c r="D295" s="241"/>
      <c r="E295" s="231"/>
      <c r="F295" s="229"/>
      <c r="G295" s="229"/>
      <c r="H295" s="226"/>
    </row>
    <row r="296" spans="1:8" ht="37.5" customHeight="1">
      <c r="A296" s="242"/>
      <c r="B296" s="241"/>
      <c r="C296" s="241"/>
      <c r="D296" s="241"/>
      <c r="E296" s="231"/>
      <c r="F296" s="229"/>
      <c r="G296" s="229"/>
      <c r="H296" s="226"/>
    </row>
    <row r="297" spans="1:8" ht="126" customHeight="1">
      <c r="A297" s="242"/>
      <c r="B297" s="241"/>
      <c r="C297" s="241"/>
      <c r="D297" s="227"/>
      <c r="E297" s="231"/>
      <c r="F297" s="229"/>
      <c r="G297" s="229"/>
      <c r="H297" s="226"/>
    </row>
    <row r="298" spans="1:8" ht="180" customHeight="1">
      <c r="A298" s="242"/>
      <c r="B298" s="241"/>
      <c r="C298" s="241"/>
      <c r="D298" s="227"/>
      <c r="E298" s="231"/>
      <c r="F298" s="229"/>
      <c r="G298" s="229"/>
      <c r="H298" s="226"/>
    </row>
    <row r="299" spans="1:8" ht="54.75" customHeight="1">
      <c r="A299" s="242"/>
      <c r="B299" s="241"/>
      <c r="C299" s="241"/>
      <c r="D299" s="227"/>
      <c r="E299" s="244"/>
      <c r="F299" s="229"/>
      <c r="G299" s="229"/>
      <c r="H299" s="226"/>
    </row>
    <row r="300" spans="1:8" ht="36.75" customHeight="1">
      <c r="A300" s="242"/>
      <c r="B300" s="241"/>
      <c r="C300" s="241"/>
      <c r="D300" s="227"/>
      <c r="E300" s="244"/>
      <c r="F300" s="229"/>
      <c r="G300" s="229"/>
      <c r="H300" s="226"/>
    </row>
    <row r="301" spans="1:10" ht="26.25" customHeight="1">
      <c r="A301" s="224"/>
      <c r="B301" s="241"/>
      <c r="C301" s="241"/>
      <c r="D301" s="227"/>
      <c r="E301" s="244"/>
      <c r="F301" s="229"/>
      <c r="G301" s="229"/>
      <c r="H301" s="226"/>
      <c r="I301" s="6"/>
      <c r="J301" s="6"/>
    </row>
    <row r="302" spans="1:10" ht="81" customHeight="1">
      <c r="A302" s="224"/>
      <c r="B302" s="241"/>
      <c r="C302" s="241"/>
      <c r="D302" s="227"/>
      <c r="E302" s="244"/>
      <c r="F302" s="229"/>
      <c r="G302" s="229"/>
      <c r="H302" s="226"/>
      <c r="I302" s="5"/>
      <c r="J302" s="5"/>
    </row>
    <row r="303" spans="1:10" ht="22.5" customHeight="1">
      <c r="A303" s="245"/>
      <c r="B303" s="241"/>
      <c r="C303" s="227"/>
      <c r="D303" s="227"/>
      <c r="E303" s="231"/>
      <c r="F303" s="229"/>
      <c r="G303" s="229"/>
      <c r="H303" s="226"/>
      <c r="I303" s="5"/>
      <c r="J303" s="5"/>
    </row>
    <row r="304" spans="1:10" ht="48" customHeight="1">
      <c r="A304" s="224"/>
      <c r="B304" s="241"/>
      <c r="C304" s="227"/>
      <c r="D304" s="227"/>
      <c r="E304" s="231"/>
      <c r="F304" s="229"/>
      <c r="G304" s="229"/>
      <c r="H304" s="226"/>
      <c r="I304" s="5"/>
      <c r="J304" s="5"/>
    </row>
    <row r="305" spans="1:10" ht="67.5" customHeight="1">
      <c r="A305" s="224"/>
      <c r="B305" s="241"/>
      <c r="C305" s="227"/>
      <c r="D305" s="227"/>
      <c r="E305" s="231"/>
      <c r="F305" s="229"/>
      <c r="G305" s="229"/>
      <c r="H305" s="226"/>
      <c r="I305" s="5"/>
      <c r="J305" s="5"/>
    </row>
    <row r="306" spans="1:10" ht="46.5" customHeight="1">
      <c r="A306" s="224"/>
      <c r="B306" s="227"/>
      <c r="C306" s="227"/>
      <c r="D306" s="227"/>
      <c r="E306" s="227"/>
      <c r="F306" s="229"/>
      <c r="G306" s="229"/>
      <c r="H306" s="226"/>
      <c r="I306" s="5"/>
      <c r="J306" s="5"/>
    </row>
    <row r="307" spans="1:10" ht="46.5" customHeight="1">
      <c r="A307" s="242"/>
      <c r="B307" s="227"/>
      <c r="C307" s="227"/>
      <c r="D307" s="227"/>
      <c r="E307" s="228"/>
      <c r="F307" s="229"/>
      <c r="G307" s="229"/>
      <c r="H307" s="226"/>
      <c r="I307" s="5"/>
      <c r="J307" s="5"/>
    </row>
    <row r="308" spans="1:10" ht="35.25" customHeight="1">
      <c r="A308" s="224"/>
      <c r="B308" s="227"/>
      <c r="C308" s="227"/>
      <c r="D308" s="227"/>
      <c r="E308" s="228"/>
      <c r="F308" s="229"/>
      <c r="G308" s="229"/>
      <c r="H308" s="226"/>
      <c r="I308" s="5"/>
      <c r="J308" s="5"/>
    </row>
    <row r="309" spans="1:8" ht="107.25" customHeight="1">
      <c r="A309" s="246"/>
      <c r="B309" s="241"/>
      <c r="C309" s="241"/>
      <c r="D309" s="241"/>
      <c r="E309" s="241"/>
      <c r="F309" s="247"/>
      <c r="G309" s="247"/>
      <c r="H309" s="226"/>
    </row>
    <row r="310" spans="1:8" ht="36" customHeight="1">
      <c r="A310" s="234"/>
      <c r="B310" s="241"/>
      <c r="C310" s="241"/>
      <c r="D310" s="241"/>
      <c r="E310" s="241"/>
      <c r="F310" s="229"/>
      <c r="G310" s="229"/>
      <c r="H310" s="226"/>
    </row>
    <row r="311" spans="1:8" ht="48" customHeight="1">
      <c r="A311" s="248"/>
      <c r="B311" s="249"/>
      <c r="C311" s="249"/>
      <c r="D311" s="249"/>
      <c r="E311" s="249"/>
      <c r="F311" s="250"/>
      <c r="G311" s="250"/>
      <c r="H311" s="226"/>
    </row>
    <row r="312" spans="1:8" ht="69" customHeight="1">
      <c r="A312" s="242"/>
      <c r="B312" s="249"/>
      <c r="C312" s="249"/>
      <c r="D312" s="249"/>
      <c r="E312" s="244"/>
      <c r="F312" s="250"/>
      <c r="G312" s="250"/>
      <c r="H312" s="226"/>
    </row>
    <row r="313" spans="1:8" ht="51.75" customHeight="1">
      <c r="A313" s="224"/>
      <c r="B313" s="249"/>
      <c r="C313" s="249"/>
      <c r="D313" s="249"/>
      <c r="E313" s="244"/>
      <c r="F313" s="250"/>
      <c r="G313" s="250"/>
      <c r="H313" s="226"/>
    </row>
    <row r="314" spans="1:8" ht="31.5" customHeight="1">
      <c r="A314" s="224"/>
      <c r="B314" s="249"/>
      <c r="C314" s="249"/>
      <c r="D314" s="249"/>
      <c r="E314" s="244"/>
      <c r="F314" s="250"/>
      <c r="G314" s="250"/>
      <c r="H314" s="226"/>
    </row>
    <row r="315" spans="1:8" ht="37.5" customHeight="1">
      <c r="A315" s="242"/>
      <c r="B315" s="249"/>
      <c r="C315" s="249"/>
      <c r="D315" s="249"/>
      <c r="E315" s="251"/>
      <c r="F315" s="250"/>
      <c r="G315" s="250"/>
      <c r="H315" s="226"/>
    </row>
    <row r="316" spans="1:8" ht="129" customHeight="1">
      <c r="A316" s="242"/>
      <c r="B316" s="249"/>
      <c r="C316" s="249"/>
      <c r="D316" s="249"/>
      <c r="E316" s="251"/>
      <c r="F316" s="250"/>
      <c r="G316" s="250"/>
      <c r="H316" s="226"/>
    </row>
    <row r="317" spans="1:8" ht="186" customHeight="1">
      <c r="A317" s="224"/>
      <c r="B317" s="252"/>
      <c r="C317" s="252"/>
      <c r="D317" s="252"/>
      <c r="E317" s="252"/>
      <c r="F317" s="253"/>
      <c r="G317" s="253"/>
      <c r="H317" s="226"/>
    </row>
    <row r="318" spans="1:8" ht="52.5" customHeight="1">
      <c r="A318" s="224"/>
      <c r="B318" s="252"/>
      <c r="C318" s="252"/>
      <c r="D318" s="252"/>
      <c r="E318" s="252"/>
      <c r="F318" s="254"/>
      <c r="G318" s="254"/>
      <c r="H318" s="226"/>
    </row>
    <row r="319" spans="1:8" ht="120.75" customHeight="1">
      <c r="A319" s="224"/>
      <c r="B319" s="252"/>
      <c r="C319" s="252"/>
      <c r="D319" s="252"/>
      <c r="E319" s="243"/>
      <c r="F319" s="254"/>
      <c r="G319" s="254"/>
      <c r="H319" s="226"/>
    </row>
    <row r="320" spans="1:8" ht="54" customHeight="1">
      <c r="A320" s="242"/>
      <c r="B320" s="252"/>
      <c r="C320" s="252"/>
      <c r="D320" s="255"/>
      <c r="E320" s="243"/>
      <c r="F320" s="254"/>
      <c r="G320" s="254"/>
      <c r="H320" s="226"/>
    </row>
    <row r="321" spans="1:8" ht="60.75" customHeight="1">
      <c r="A321" s="256"/>
      <c r="B321" s="255"/>
      <c r="C321" s="255"/>
      <c r="D321" s="255"/>
      <c r="E321" s="243"/>
      <c r="F321" s="254"/>
      <c r="G321" s="254"/>
      <c r="H321" s="226"/>
    </row>
    <row r="322" spans="1:8" ht="54" customHeight="1">
      <c r="A322" s="224"/>
      <c r="B322" s="255"/>
      <c r="C322" s="255"/>
      <c r="D322" s="255"/>
      <c r="E322" s="243"/>
      <c r="F322" s="254"/>
      <c r="G322" s="254"/>
      <c r="H322" s="226"/>
    </row>
    <row r="323" spans="1:8" ht="111" customHeight="1">
      <c r="A323" s="230"/>
      <c r="B323" s="252"/>
      <c r="C323" s="252"/>
      <c r="D323" s="255"/>
      <c r="E323" s="243"/>
      <c r="F323" s="254"/>
      <c r="G323" s="254"/>
      <c r="H323" s="226"/>
    </row>
    <row r="324" spans="1:8" ht="57.75" customHeight="1">
      <c r="A324" s="242"/>
      <c r="B324" s="252"/>
      <c r="C324" s="252"/>
      <c r="D324" s="255"/>
      <c r="E324" s="257"/>
      <c r="F324" s="254"/>
      <c r="G324" s="254"/>
      <c r="H324" s="226"/>
    </row>
    <row r="325" spans="1:8" ht="38.25" customHeight="1">
      <c r="A325" s="242"/>
      <c r="B325" s="252"/>
      <c r="C325" s="252"/>
      <c r="D325" s="255"/>
      <c r="E325" s="257"/>
      <c r="F325" s="254"/>
      <c r="G325" s="254"/>
      <c r="H325" s="226"/>
    </row>
    <row r="326" spans="1:8" ht="57.75" customHeight="1">
      <c r="A326" s="224"/>
      <c r="B326" s="252"/>
      <c r="C326" s="252"/>
      <c r="D326" s="255"/>
      <c r="E326" s="257"/>
      <c r="F326" s="254"/>
      <c r="G326" s="254"/>
      <c r="H326" s="226"/>
    </row>
    <row r="327" spans="1:8" ht="152.25" customHeight="1">
      <c r="A327" s="224"/>
      <c r="B327" s="252"/>
      <c r="C327" s="252"/>
      <c r="D327" s="255"/>
      <c r="E327" s="228"/>
      <c r="F327" s="254"/>
      <c r="G327" s="254"/>
      <c r="H327" s="226"/>
    </row>
    <row r="328" spans="1:8" ht="57.75" customHeight="1">
      <c r="A328" s="242"/>
      <c r="B328" s="258"/>
      <c r="C328" s="258"/>
      <c r="D328" s="258"/>
      <c r="E328" s="257"/>
      <c r="F328" s="259"/>
      <c r="G328" s="259"/>
      <c r="H328" s="226"/>
    </row>
    <row r="329" spans="1:8" ht="119.25" customHeight="1">
      <c r="A329" s="242"/>
      <c r="B329" s="258"/>
      <c r="C329" s="258"/>
      <c r="D329" s="260"/>
      <c r="E329" s="257"/>
      <c r="F329" s="259"/>
      <c r="G329" s="259"/>
      <c r="H329" s="226"/>
    </row>
    <row r="330" spans="1:8" ht="57.75" customHeight="1">
      <c r="A330" s="234"/>
      <c r="B330" s="260"/>
      <c r="C330" s="260"/>
      <c r="D330" s="260"/>
      <c r="E330" s="260"/>
      <c r="F330" s="259"/>
      <c r="G330" s="259"/>
      <c r="H330" s="226"/>
    </row>
    <row r="331" spans="1:8" ht="104.25" customHeight="1">
      <c r="A331" s="234"/>
      <c r="B331" s="260"/>
      <c r="C331" s="260"/>
      <c r="D331" s="260"/>
      <c r="E331" s="260"/>
      <c r="F331" s="259"/>
      <c r="G331" s="259"/>
      <c r="H331" s="226"/>
    </row>
    <row r="332" spans="1:8" ht="48.75" customHeight="1">
      <c r="A332" s="224"/>
      <c r="B332" s="258"/>
      <c r="C332" s="258"/>
      <c r="D332" s="258"/>
      <c r="E332" s="258"/>
      <c r="F332" s="259"/>
      <c r="G332" s="259"/>
      <c r="H332" s="226"/>
    </row>
    <row r="333" spans="1:8" ht="23.25" customHeight="1">
      <c r="A333" s="224"/>
      <c r="B333" s="258"/>
      <c r="C333" s="258"/>
      <c r="D333" s="258"/>
      <c r="E333" s="258"/>
      <c r="F333" s="259"/>
      <c r="G333" s="259"/>
      <c r="H333" s="226"/>
    </row>
    <row r="334" spans="1:8" ht="23.25" customHeight="1">
      <c r="A334" s="224"/>
      <c r="B334" s="258"/>
      <c r="C334" s="258"/>
      <c r="D334" s="258"/>
      <c r="E334" s="258"/>
      <c r="F334" s="259"/>
      <c r="G334" s="259"/>
      <c r="H334" s="226"/>
    </row>
    <row r="335" spans="1:8" ht="21" customHeight="1">
      <c r="A335" s="245"/>
      <c r="B335" s="241"/>
      <c r="C335" s="241"/>
      <c r="D335" s="227"/>
      <c r="E335" s="231"/>
      <c r="F335" s="261"/>
      <c r="G335" s="261"/>
      <c r="H335" s="226"/>
    </row>
    <row r="336" spans="1:8" ht="105" customHeight="1">
      <c r="A336" s="224"/>
      <c r="B336" s="241"/>
      <c r="C336" s="241"/>
      <c r="D336" s="227"/>
      <c r="E336" s="231"/>
      <c r="F336" s="261"/>
      <c r="G336" s="261"/>
      <c r="H336" s="226"/>
    </row>
    <row r="337" spans="1:8" ht="51.75" customHeight="1">
      <c r="A337" s="224"/>
      <c r="B337" s="241"/>
      <c r="C337" s="241"/>
      <c r="D337" s="227"/>
      <c r="E337" s="231"/>
      <c r="F337" s="261"/>
      <c r="G337" s="261"/>
      <c r="H337" s="226"/>
    </row>
    <row r="338" spans="1:8" ht="35.25" customHeight="1">
      <c r="A338" s="224"/>
      <c r="B338" s="241"/>
      <c r="C338" s="241"/>
      <c r="D338" s="227"/>
      <c r="E338" s="231"/>
      <c r="F338" s="261"/>
      <c r="G338" s="261"/>
      <c r="H338" s="226"/>
    </row>
    <row r="339" spans="1:8" ht="17.25" customHeight="1">
      <c r="A339" s="262"/>
      <c r="B339" s="241"/>
      <c r="C339" s="241"/>
      <c r="D339" s="227"/>
      <c r="E339" s="231"/>
      <c r="F339" s="261"/>
      <c r="G339" s="261"/>
      <c r="H339" s="226"/>
    </row>
    <row r="340" spans="1:8" ht="126.75" customHeight="1">
      <c r="A340" s="224"/>
      <c r="B340" s="241"/>
      <c r="C340" s="241"/>
      <c r="D340" s="227"/>
      <c r="E340" s="231"/>
      <c r="F340" s="261"/>
      <c r="G340" s="261"/>
      <c r="H340" s="226"/>
    </row>
    <row r="341" spans="1:8" ht="187.5" customHeight="1">
      <c r="A341" s="224"/>
      <c r="B341" s="241"/>
      <c r="C341" s="241"/>
      <c r="D341" s="227"/>
      <c r="E341" s="231"/>
      <c r="F341" s="261"/>
      <c r="G341" s="261"/>
      <c r="H341" s="226"/>
    </row>
    <row r="342" spans="1:8" ht="57" customHeight="1">
      <c r="A342" s="262"/>
      <c r="B342" s="241"/>
      <c r="C342" s="241"/>
      <c r="D342" s="227"/>
      <c r="E342" s="231"/>
      <c r="F342" s="261"/>
      <c r="G342" s="261"/>
      <c r="H342" s="226"/>
    </row>
    <row r="343" spans="1:8" ht="72" customHeight="1">
      <c r="A343" s="224"/>
      <c r="B343" s="241"/>
      <c r="C343" s="241"/>
      <c r="D343" s="227"/>
      <c r="E343" s="231"/>
      <c r="F343" s="261"/>
      <c r="G343" s="261"/>
      <c r="H343" s="226"/>
    </row>
    <row r="344" spans="1:8" ht="57.75" customHeight="1">
      <c r="A344" s="224"/>
      <c r="B344" s="241"/>
      <c r="C344" s="241"/>
      <c r="D344" s="227"/>
      <c r="E344" s="231"/>
      <c r="F344" s="261"/>
      <c r="G344" s="261"/>
      <c r="H344" s="226"/>
    </row>
    <row r="345" spans="1:8" ht="27.75" customHeight="1">
      <c r="A345" s="224"/>
      <c r="B345" s="241"/>
      <c r="C345" s="241"/>
      <c r="D345" s="227"/>
      <c r="E345" s="231"/>
      <c r="F345" s="261"/>
      <c r="G345" s="261"/>
      <c r="H345" s="226"/>
    </row>
    <row r="346" spans="1:8" ht="60" customHeight="1">
      <c r="A346" s="224"/>
      <c r="B346" s="241"/>
      <c r="C346" s="241"/>
      <c r="D346" s="227"/>
      <c r="E346" s="231"/>
      <c r="F346" s="261"/>
      <c r="G346" s="261"/>
      <c r="H346" s="226"/>
    </row>
    <row r="347" spans="1:8" ht="57.75" customHeight="1">
      <c r="A347" s="224"/>
      <c r="B347" s="227"/>
      <c r="C347" s="227"/>
      <c r="D347" s="227"/>
      <c r="E347" s="227"/>
      <c r="F347" s="261"/>
      <c r="G347" s="261"/>
      <c r="H347" s="226"/>
    </row>
    <row r="348" spans="1:8" ht="138.75" customHeight="1">
      <c r="A348" s="242"/>
      <c r="B348" s="227"/>
      <c r="C348" s="227"/>
      <c r="D348" s="227"/>
      <c r="E348" s="228"/>
      <c r="F348" s="261"/>
      <c r="G348" s="261"/>
      <c r="H348" s="226"/>
    </row>
    <row r="349" spans="1:8" ht="47.25" customHeight="1">
      <c r="A349" s="224"/>
      <c r="B349" s="227"/>
      <c r="C349" s="227"/>
      <c r="D349" s="227"/>
      <c r="E349" s="228"/>
      <c r="F349" s="261"/>
      <c r="G349" s="261"/>
      <c r="H349" s="226"/>
    </row>
    <row r="350" spans="1:11" ht="21.75" customHeight="1">
      <c r="A350" s="224"/>
      <c r="B350" s="243"/>
      <c r="C350" s="237"/>
      <c r="D350" s="237"/>
      <c r="E350" s="237"/>
      <c r="F350" s="263"/>
      <c r="G350" s="263"/>
      <c r="H350" s="226"/>
      <c r="K350" s="137"/>
    </row>
    <row r="351" spans="1:11" ht="21.75" customHeight="1">
      <c r="A351" s="242"/>
      <c r="B351" s="231"/>
      <c r="C351" s="231"/>
      <c r="D351" s="264"/>
      <c r="E351" s="231"/>
      <c r="F351" s="265"/>
      <c r="G351" s="265"/>
      <c r="H351" s="226"/>
      <c r="K351" s="137"/>
    </row>
    <row r="352" spans="1:11" ht="16.5" customHeight="1">
      <c r="A352" s="266"/>
      <c r="B352" s="225"/>
      <c r="C352" s="225"/>
      <c r="D352" s="267"/>
      <c r="E352" s="267"/>
      <c r="F352" s="268"/>
      <c r="G352" s="268"/>
      <c r="H352" s="226"/>
      <c r="K352" s="137"/>
    </row>
    <row r="353" spans="1:11" ht="21.75" customHeight="1" hidden="1">
      <c r="A353" s="224"/>
      <c r="B353" s="225"/>
      <c r="C353" s="225"/>
      <c r="D353" s="267"/>
      <c r="E353" s="267"/>
      <c r="F353" s="268"/>
      <c r="G353" s="268"/>
      <c r="H353" s="226"/>
      <c r="K353" s="137"/>
    </row>
    <row r="354" spans="1:8" ht="12.75" customHeight="1" hidden="1">
      <c r="A354" s="224"/>
      <c r="B354" s="225"/>
      <c r="C354" s="225"/>
      <c r="D354" s="267"/>
      <c r="E354" s="267"/>
      <c r="F354" s="268"/>
      <c r="G354" s="268"/>
      <c r="H354" s="226"/>
    </row>
    <row r="355" spans="1:8" ht="76.5" customHeight="1">
      <c r="A355" s="269"/>
      <c r="B355" s="260"/>
      <c r="C355" s="260"/>
      <c r="D355" s="260"/>
      <c r="E355" s="260"/>
      <c r="F355" s="270"/>
      <c r="G355" s="270"/>
      <c r="H355" s="226"/>
    </row>
    <row r="356" spans="1:25" ht="44.25" customHeight="1">
      <c r="A356" s="271"/>
      <c r="B356" s="272"/>
      <c r="C356" s="272"/>
      <c r="D356" s="272"/>
      <c r="E356" s="272"/>
      <c r="F356" s="273"/>
      <c r="G356" s="273"/>
      <c r="H356" s="226"/>
      <c r="O356" s="285"/>
      <c r="P356" s="285"/>
      <c r="Q356" s="285"/>
      <c r="R356" s="285"/>
      <c r="S356" s="285"/>
      <c r="T356" s="285"/>
      <c r="U356" s="285"/>
      <c r="V356" s="285"/>
      <c r="W356" s="285"/>
      <c r="X356" s="285"/>
      <c r="Y356" s="285"/>
    </row>
    <row r="357" spans="15:24" ht="15.75">
      <c r="O357" s="286"/>
      <c r="P357" s="286"/>
      <c r="Q357" s="286"/>
      <c r="R357" s="286"/>
      <c r="S357" s="286"/>
      <c r="T357" s="286"/>
      <c r="U357" s="1"/>
      <c r="V357" s="1"/>
      <c r="W357" s="152"/>
      <c r="X357" s="1"/>
    </row>
    <row r="358" spans="16:23" ht="12.75">
      <c r="P358" s="1"/>
      <c r="Q358" s="1"/>
      <c r="R358" s="1"/>
      <c r="S358" s="1"/>
      <c r="T358" s="1"/>
      <c r="U358" s="1"/>
      <c r="V358" s="1"/>
      <c r="W358" s="1"/>
    </row>
    <row r="359" spans="15:23" ht="79.5" customHeight="1">
      <c r="O359" s="153"/>
      <c r="P359" s="287"/>
      <c r="Q359" s="288"/>
      <c r="R359" s="288"/>
      <c r="S359" s="289"/>
      <c r="T359" s="290"/>
      <c r="U359" s="290"/>
      <c r="V359" s="290"/>
      <c r="W359" s="290"/>
    </row>
    <row r="360" spans="15:23" ht="15.75">
      <c r="O360" s="154"/>
      <c r="P360" s="280"/>
      <c r="Q360" s="281"/>
      <c r="R360" s="281"/>
      <c r="S360" s="282"/>
      <c r="T360" s="291"/>
      <c r="U360" s="291"/>
      <c r="V360" s="291"/>
      <c r="W360" s="291"/>
    </row>
    <row r="361" spans="15:23" ht="23.25" customHeight="1">
      <c r="O361" s="201"/>
      <c r="P361" s="280"/>
      <c r="Q361" s="281"/>
      <c r="R361" s="281"/>
      <c r="S361" s="282"/>
      <c r="T361" s="291"/>
      <c r="U361" s="291"/>
      <c r="V361" s="291"/>
      <c r="W361" s="291"/>
    </row>
    <row r="362" spans="15:23" ht="15.75">
      <c r="O362" s="202"/>
      <c r="P362" s="277"/>
      <c r="Q362" s="278"/>
      <c r="R362" s="278"/>
      <c r="S362" s="279"/>
      <c r="T362" s="291"/>
      <c r="U362" s="291"/>
      <c r="V362" s="291"/>
      <c r="W362" s="291"/>
    </row>
    <row r="363" spans="15:23" ht="15.75">
      <c r="O363" s="202"/>
      <c r="P363" s="280"/>
      <c r="Q363" s="281"/>
      <c r="R363" s="281"/>
      <c r="S363" s="282"/>
      <c r="T363" s="291"/>
      <c r="U363" s="291"/>
      <c r="V363" s="291"/>
      <c r="W363" s="291"/>
    </row>
    <row r="364" spans="15:23" ht="15.75">
      <c r="O364" s="202"/>
      <c r="P364" s="280"/>
      <c r="Q364" s="281"/>
      <c r="R364" s="281"/>
      <c r="S364" s="282"/>
      <c r="T364" s="291"/>
      <c r="U364" s="291"/>
      <c r="V364" s="291"/>
      <c r="W364" s="291"/>
    </row>
    <row r="365" spans="15:23" ht="15.75">
      <c r="O365" s="202"/>
      <c r="P365" s="280"/>
      <c r="Q365" s="281"/>
      <c r="R365" s="281"/>
      <c r="S365" s="282"/>
      <c r="T365" s="291"/>
      <c r="U365" s="291"/>
      <c r="V365" s="291"/>
      <c r="W365" s="291"/>
    </row>
    <row r="366" spans="15:23" ht="18" customHeight="1">
      <c r="O366" s="202"/>
      <c r="P366" s="280"/>
      <c r="Q366" s="281"/>
      <c r="R366" s="281"/>
      <c r="S366" s="282"/>
      <c r="T366" s="291"/>
      <c r="U366" s="291"/>
      <c r="V366" s="291"/>
      <c r="W366" s="291"/>
    </row>
    <row r="367" spans="15:23" ht="15.75">
      <c r="O367" s="202"/>
      <c r="P367" s="283"/>
      <c r="Q367" s="284"/>
      <c r="R367" s="284"/>
      <c r="S367" s="284"/>
      <c r="T367" s="283"/>
      <c r="U367" s="283"/>
      <c r="V367" s="283"/>
      <c r="W367" s="283"/>
    </row>
    <row r="372" spans="1:8" ht="18.75">
      <c r="A372" s="170"/>
      <c r="B372" s="142"/>
      <c r="C372" s="142"/>
      <c r="D372" s="142"/>
      <c r="E372" s="142"/>
      <c r="F372" s="143"/>
      <c r="G372" s="143"/>
      <c r="H372" s="200"/>
    </row>
    <row r="373" spans="1:8" ht="15.75">
      <c r="A373" s="104"/>
      <c r="B373" s="38"/>
      <c r="C373" s="38"/>
      <c r="D373" s="39"/>
      <c r="E373" s="40"/>
      <c r="F373" s="117"/>
      <c r="G373" s="117"/>
      <c r="H373" s="191"/>
    </row>
    <row r="374" spans="1:8" ht="15.75">
      <c r="A374" s="104"/>
      <c r="B374" s="38"/>
      <c r="C374" s="38"/>
      <c r="D374" s="39"/>
      <c r="E374" s="40"/>
      <c r="F374" s="15"/>
      <c r="G374" s="15"/>
      <c r="H374" s="191"/>
    </row>
  </sheetData>
  <sheetProtection/>
  <mergeCells count="34">
    <mergeCell ref="P366:S366"/>
    <mergeCell ref="T366:W366"/>
    <mergeCell ref="P362:S362"/>
    <mergeCell ref="T362:W362"/>
    <mergeCell ref="P363:S363"/>
    <mergeCell ref="T363:W363"/>
    <mergeCell ref="P367:S367"/>
    <mergeCell ref="T367:W367"/>
    <mergeCell ref="P364:S364"/>
    <mergeCell ref="T364:W364"/>
    <mergeCell ref="P365:S365"/>
    <mergeCell ref="T365:W365"/>
    <mergeCell ref="P359:S359"/>
    <mergeCell ref="T359:W359"/>
    <mergeCell ref="P360:S360"/>
    <mergeCell ref="T360:W360"/>
    <mergeCell ref="P361:S361"/>
    <mergeCell ref="T361:W361"/>
    <mergeCell ref="F12:F13"/>
    <mergeCell ref="G12:G13"/>
    <mergeCell ref="H12:H13"/>
    <mergeCell ref="K156:M156"/>
    <mergeCell ref="O356:Y356"/>
    <mergeCell ref="O357:T357"/>
    <mergeCell ref="B1:H1"/>
    <mergeCell ref="A2:H2"/>
    <mergeCell ref="A3:H3"/>
    <mergeCell ref="B4:H7"/>
    <mergeCell ref="A12:A14"/>
    <mergeCell ref="B12:B14"/>
    <mergeCell ref="C12:C14"/>
    <mergeCell ref="D12:D14"/>
    <mergeCell ref="A9:J11"/>
    <mergeCell ref="E12:E14"/>
  </mergeCells>
  <printOptions horizontalCentered="1"/>
  <pageMargins left="0.1968503937007874" right="0" top="0.1968503937007874"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Admin</cp:lastModifiedBy>
  <cp:lastPrinted>2015-04-29T05:08:57Z</cp:lastPrinted>
  <dcterms:created xsi:type="dcterms:W3CDTF">2005-02-21T06:34:52Z</dcterms:created>
  <dcterms:modified xsi:type="dcterms:W3CDTF">2015-04-29T05:09:02Z</dcterms:modified>
  <cp:category/>
  <cp:version/>
  <cp:contentType/>
  <cp:contentStatus/>
</cp:coreProperties>
</file>