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2"/>
  </bookViews>
  <sheets>
    <sheet name="2013 год (4)" sheetId="1" r:id="rId1"/>
    <sheet name="2015 год " sheetId="2" r:id="rId2"/>
    <sheet name="2015 год  с передв" sheetId="3" r:id="rId3"/>
    <sheet name="Лист1" sheetId="4" r:id="rId4"/>
  </sheets>
  <definedNames>
    <definedName name="_xlnm.Print_Area" localSheetId="0">'2013 год (4)'!$A$1:$J$290</definedName>
    <definedName name="_xlnm.Print_Area" localSheetId="1">'2015 год '!$A$1:$I$330</definedName>
    <definedName name="_xlnm.Print_Area" localSheetId="2">'2015 год  с передв'!$A$1:$K$307</definedName>
  </definedNames>
  <calcPr fullCalcOnLoad="1"/>
</workbook>
</file>

<file path=xl/sharedStrings.xml><?xml version="1.0" encoding="utf-8"?>
<sst xmlns="http://schemas.openxmlformats.org/spreadsheetml/2006/main" count="4987" uniqueCount="484">
  <si>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</si>
  <si>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</si>
  <si>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</si>
  <si>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</si>
  <si>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</si>
  <si>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</si>
  <si>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</si>
  <si>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</si>
  <si>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</si>
  <si>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</si>
  <si>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</si>
  <si>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</si>
  <si>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</si>
  <si>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</si>
  <si>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</si>
  <si>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</si>
  <si>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</si>
  <si>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</si>
  <si>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</si>
  <si>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</si>
  <si>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</si>
  <si>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</si>
  <si>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</si>
  <si>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</si>
  <si>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</si>
  <si>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</si>
  <si>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</si>
  <si>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</si>
  <si>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</si>
  <si>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</si>
  <si>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</si>
  <si>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</si>
  <si>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</si>
  <si>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</si>
  <si>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</si>
  <si>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</si>
  <si>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</si>
  <si>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</si>
  <si>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</si>
  <si>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</si>
  <si>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</si>
  <si>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</si>
  <si>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</si>
  <si>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</si>
  <si>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</si>
  <si>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</si>
  <si>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</si>
  <si>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</si>
  <si>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</si>
  <si>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</si>
  <si>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</si>
  <si>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</si>
  <si>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</si>
  <si>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</si>
  <si>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</si>
  <si>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</si>
  <si>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</si>
  <si>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</si>
  <si>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</si>
  <si>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</si>
  <si>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</si>
  <si>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</si>
  <si>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</si>
  <si>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</si>
  <si>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</si>
  <si>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</si>
  <si>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</si>
  <si>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</si>
  <si>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</si>
  <si>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</si>
  <si>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</si>
  <si>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</si>
  <si>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</si>
  <si>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</si>
  <si>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</si>
  <si>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</si>
  <si>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</si>
  <si>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</si>
  <si>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</si>
  <si>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</si>
  <si>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</si>
  <si>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</si>
  <si>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</si>
  <si>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</si>
  <si>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</si>
  <si>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</si>
  <si>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</si>
  <si>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</si>
  <si>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</si>
  <si>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</si>
  <si>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</si>
  <si>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</si>
  <si>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</si>
  <si>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</si>
  <si>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</si>
  <si>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</si>
  <si>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</si>
  <si>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</si>
  <si>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</si>
  <si>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</si>
  <si>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</si>
  <si>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</si>
  <si>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</si>
  <si>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</si>
  <si>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</si>
  <si>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</si>
  <si>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</si>
  <si>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</si>
  <si>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</si>
  <si>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</si>
  <si>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</si>
  <si>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</si>
  <si>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</si>
  <si>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</si>
  <si>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</si>
  <si>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</si>
  <si>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</si>
  <si>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</si>
  <si>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</si>
  <si>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</si>
  <si>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</si>
  <si>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</si>
  <si>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</si>
  <si>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</si>
  <si>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</si>
  <si>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</si>
  <si>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</si>
  <si>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</si>
  <si>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</si>
  <si>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</si>
  <si>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</si>
  <si>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</si>
  <si>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</si>
  <si>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</si>
  <si>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</si>
  <si>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</si>
  <si>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</si>
  <si>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</si>
  <si>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</si>
  <si>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</si>
  <si>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</si>
  <si>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</si>
  <si>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</si>
  <si>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</si>
  <si>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</si>
  <si>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</si>
  <si>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</si>
  <si>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</si>
  <si>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</si>
  <si>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</si>
  <si>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</si>
  <si>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</si>
  <si>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</si>
  <si>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</si>
  <si>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</si>
  <si>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</si>
  <si>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</si>
  <si>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</si>
  <si>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</si>
  <si>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</si>
  <si>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</si>
  <si>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</si>
  <si>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</si>
  <si>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</si>
  <si>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</si>
  <si>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</si>
  <si>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</si>
  <si>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</si>
  <si>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</si>
  <si>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</si>
  <si>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</si>
  <si>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</si>
  <si>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</si>
  <si>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</si>
  <si>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</si>
  <si>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</si>
  <si>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</si>
  <si>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</si>
  <si>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</si>
  <si>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</si>
  <si>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</si>
  <si>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</si>
  <si>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</si>
  <si>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</si>
  <si>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</si>
  <si>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</si>
  <si>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</si>
  <si>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</si>
  <si>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</si>
  <si>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</si>
  <si>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</si>
  <si>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</si>
  <si>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</si>
  <si>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</si>
  <si>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</si>
  <si>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</si>
  <si>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</si>
  <si>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</si>
  <si>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</si>
  <si>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</si>
  <si>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</si>
  <si>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</si>
  <si>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</si>
  <si>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</si>
  <si>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</si>
  <si>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</si>
  <si>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</si>
  <si>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</si>
  <si>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</si>
  <si>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</si>
  <si>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</si>
  <si>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</si>
  <si>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</si>
  <si>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</si>
  <si>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</si>
  <si>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</si>
  <si>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</si>
  <si>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</si>
  <si>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</si>
  <si>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</si>
  <si>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</si>
  <si>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</si>
  <si>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</si>
  <si>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</si>
  <si>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</si>
  <si>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</si>
  <si>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</si>
  <si>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</si>
  <si>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</si>
  <si>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</si>
  <si>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</si>
  <si>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</si>
  <si>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</si>
  <si>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</si>
  <si>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</si>
  <si>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</si>
  <si>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</si>
  <si>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</si>
  <si>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</si>
  <si>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</si>
  <si>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</si>
  <si>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</si>
  <si>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</si>
  <si>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</si>
  <si>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</si>
  <si>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</si>
  <si>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</si>
  <si>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</si>
  <si>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</si>
  <si>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</si>
  <si>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</si>
  <si>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</si>
  <si>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</si>
  <si>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</si>
  <si>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</si>
  <si>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</si>
  <si>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</si>
  <si>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</si>
  <si>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</si>
  <si>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</si>
  <si>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</si>
  <si>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</si>
  <si>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</si>
  <si>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</si>
  <si>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</si>
  <si>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</si>
  <si>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</si>
  <si>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</si>
  <si>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</si>
  <si>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</si>
  <si>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</si>
  <si>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</si>
  <si>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</si>
  <si>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</si>
  <si>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</si>
  <si>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</si>
  <si>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</si>
  <si>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</si>
  <si>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</si>
  <si>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</si>
  <si>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</si>
  <si>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</si>
  <si>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</si>
  <si>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</si>
  <si>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</si>
  <si>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</si>
  <si>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</si>
  <si>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</si>
  <si>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</si>
  <si>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</si>
  <si>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</si>
  <si>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</si>
  <si>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</si>
  <si>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</si>
  <si>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</si>
  <si>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503 44 05</t>
  </si>
  <si>
    <t>558 00 00</t>
  </si>
  <si>
    <t>558 70 89</t>
  </si>
  <si>
    <t>574 71 04</t>
  </si>
  <si>
    <t>574 71 05</t>
  </si>
  <si>
    <t>574 71 06</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</si>
  <si>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</si>
  <si>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</si>
  <si>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</si>
  <si>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</si>
  <si>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</si>
  <si>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</si>
  <si>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</si>
  <si>
    <t>0920306</t>
  </si>
  <si>
    <t>110 00 00</t>
  </si>
  <si>
    <t>503 71 32</t>
  </si>
  <si>
    <t>952 70 41</t>
  </si>
  <si>
    <t>574 70 92</t>
  </si>
  <si>
    <t>Иные выплаты персоналу государственных (муниципальных) органов, за исключением фонда оплаты труда</t>
  </si>
  <si>
    <t>Иные выплаты персоналу государствен-ных (муниципальных) органов, за исключением фонда оплаты труда</t>
  </si>
  <si>
    <t>Меры,направленные на поддержку деятельности социально ориентиро-ванных некоммерческих организаций и участие в ней граждан и юридических лиц</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</si>
  <si>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</si>
  <si>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 Муниципальная программа"Развитие малого и среднего предпринимательства на территории муниципального образования "Павловский район"</t>
  </si>
  <si>
    <t>Иные выплаты персоналу, за исключением фонда оплаты труда (аппарат управления)</t>
  </si>
  <si>
    <t>Пособия, компенсация и иные социальные выплаты гражданам, кроме публичных нормативных обязательств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</si>
  <si>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</si>
  <si>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</si>
  <si>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</si>
  <si>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</si>
  <si>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Развитие материально-технической базы системы образования, оснащение образовательных организаций оборудованием</t>
  </si>
  <si>
    <t>932 50 18</t>
  </si>
  <si>
    <t>520 15 00</t>
  </si>
  <si>
    <t>Средства ,передаваемые для компенсации дополнительных расходов, возникших в результате решений , принятых органами власти другого уровня</t>
  </si>
  <si>
    <t>Реализация функций , переданных органам местного самоуправления на мероприятия по проведению оздоровительной компании детей, обучающихся в общеобразовательных  учреждениях</t>
  </si>
  <si>
    <t>574 71 23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</si>
  <si>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</si>
  <si>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Реализация функций,переданных органам местного самоуправления, на осуществление мероприятий по обеспечению жильем граждан, проживающих  в сельской местности </t>
  </si>
  <si>
    <t>630</t>
  </si>
  <si>
    <t>Субсидии некоммерческим организациям (за исключением государственных (муниципальных) учреждений)</t>
  </si>
  <si>
    <t>558 70 90</t>
  </si>
  <si>
    <t xml:space="preserve">Межбюджетные трансферты бюджетам муниципальных районов и городских округов Ульяновской области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t>
  </si>
  <si>
    <t>558 70 91</t>
  </si>
  <si>
    <t>Межбюджетные трансферты бюджетам поселений Ульяновской области на выплату денежного поощрения лучшим муниципальным учреждениям культуры, находящимся на территориях сельских поселений, и их работникам</t>
  </si>
  <si>
    <t>" О бюджете муниципального образования"Павловский район" Ульяновской области  на 2015 год"</t>
  </si>
  <si>
    <t>831 70 09</t>
  </si>
  <si>
    <t>831 70 10</t>
  </si>
  <si>
    <t>Подпрограмма «Чистая вода» государственной программы Ульяновской области «Развитие жилищно-коммунального хозяйства в Ульяновской области» на 2014-2018 годы</t>
  </si>
  <si>
    <t>831 00 00</t>
  </si>
  <si>
    <t>Субсидии по ремонту объектов водоснабжения</t>
  </si>
  <si>
    <t>Субсидии по ремонту объектов водоснабжения (местный бюджет)</t>
  </si>
  <si>
    <t>558 51 46</t>
  </si>
  <si>
    <t>558 51 47</t>
  </si>
  <si>
    <t>Расходы бюджета муниципального образования "Павловский район" за 2015 год в соответствии с ведомственной структурой расходов бюджета муниципального образования "Павловский район"</t>
  </si>
  <si>
    <t>Исполнение за 2015 год</t>
  </si>
  <si>
    <t>Уточненные бюджетные ассигнования за 2015 год</t>
  </si>
  <si>
    <t>% исполнения</t>
  </si>
  <si>
    <t>656,7</t>
  </si>
  <si>
    <t>35,1</t>
  </si>
  <si>
    <t>7,4</t>
  </si>
  <si>
    <t>7993,6</t>
  </si>
  <si>
    <t>2,2</t>
  </si>
  <si>
    <t>2795,2</t>
  </si>
  <si>
    <t>862,3</t>
  </si>
  <si>
    <t>86,7</t>
  </si>
  <si>
    <t>2722,2</t>
  </si>
  <si>
    <t>0,3</t>
  </si>
  <si>
    <t>2044,1</t>
  </si>
  <si>
    <t>7,9</t>
  </si>
  <si>
    <t>84,4</t>
  </si>
  <si>
    <t>470,9</t>
  </si>
  <si>
    <t>81,9</t>
  </si>
  <si>
    <t>854,2</t>
  </si>
  <si>
    <t>387,8</t>
  </si>
  <si>
    <t>58,6</t>
  </si>
  <si>
    <t>138,9</t>
  </si>
  <si>
    <t>15,4</t>
  </si>
  <si>
    <t>41,1</t>
  </si>
  <si>
    <t>626,5</t>
  </si>
  <si>
    <t>255,0</t>
  </si>
  <si>
    <t>0,0</t>
  </si>
  <si>
    <t>42,4</t>
  </si>
  <si>
    <t>943,3</t>
  </si>
  <si>
    <t>29,9</t>
  </si>
  <si>
    <t>23,4</t>
  </si>
  <si>
    <t>45,6</t>
  </si>
  <si>
    <t>1932,8</t>
  </si>
  <si>
    <t>1674,5</t>
  </si>
  <si>
    <t>16,7</t>
  </si>
  <si>
    <t>140,0</t>
  </si>
  <si>
    <t>2053,6</t>
  </si>
  <si>
    <t>0,5</t>
  </si>
  <si>
    <t>268,1</t>
  </si>
  <si>
    <t>5,0</t>
  </si>
  <si>
    <t>11,1</t>
  </si>
  <si>
    <t>485,3</t>
  </si>
  <si>
    <t>2048,6</t>
  </si>
  <si>
    <t>3860,3</t>
  </si>
  <si>
    <t>37,0</t>
  </si>
  <si>
    <t>1519,44</t>
  </si>
  <si>
    <t>2066,0</t>
  </si>
  <si>
    <t>645,0</t>
  </si>
  <si>
    <t>13,0</t>
  </si>
  <si>
    <t>9675,0</t>
  </si>
  <si>
    <t>389,6</t>
  </si>
  <si>
    <t>23,1</t>
  </si>
  <si>
    <t>615,7</t>
  </si>
  <si>
    <t>32,0</t>
  </si>
  <si>
    <t>0,1</t>
  </si>
  <si>
    <t>1,0</t>
  </si>
  <si>
    <t>4,7</t>
  </si>
  <si>
    <t>10,7</t>
  </si>
  <si>
    <t>47,9</t>
  </si>
  <si>
    <t>16,3</t>
  </si>
  <si>
    <t>83,7</t>
  </si>
  <si>
    <t>500,0</t>
  </si>
  <si>
    <t>458,1</t>
  </si>
  <si>
    <t>27,0</t>
  </si>
  <si>
    <t>68,7</t>
  </si>
  <si>
    <t>3498,8</t>
  </si>
  <si>
    <t>8,1</t>
  </si>
  <si>
    <t>18,8</t>
  </si>
  <si>
    <t>4710,5</t>
  </si>
  <si>
    <t>2,1</t>
  </si>
  <si>
    <t>310,6</t>
  </si>
  <si>
    <t>13283,6</t>
  </si>
  <si>
    <t>7,5</t>
  </si>
  <si>
    <t>26,2</t>
  </si>
  <si>
    <t>4032,2</t>
  </si>
  <si>
    <t>7679,5</t>
  </si>
  <si>
    <t>5988,0</t>
  </si>
  <si>
    <t>127,9</t>
  </si>
  <si>
    <t>113,1</t>
  </si>
  <si>
    <t>2276,5</t>
  </si>
  <si>
    <t>3401,0</t>
  </si>
  <si>
    <t>39327,5</t>
  </si>
  <si>
    <t>38,4</t>
  </si>
  <si>
    <t>1341,5</t>
  </si>
  <si>
    <t>22600,0</t>
  </si>
  <si>
    <t>66,3</t>
  </si>
  <si>
    <t>45,8</t>
  </si>
  <si>
    <t>7,2</t>
  </si>
  <si>
    <t>68,0</t>
  </si>
  <si>
    <t>116,0</t>
  </si>
  <si>
    <t>57,8</t>
  </si>
  <si>
    <t>627,1</t>
  </si>
  <si>
    <t>443,1</t>
  </si>
  <si>
    <t>667,3</t>
  </si>
  <si>
    <t>190,8</t>
  </si>
  <si>
    <t>8,6</t>
  </si>
  <si>
    <t>6,8</t>
  </si>
  <si>
    <t>748,2</t>
  </si>
  <si>
    <t>246,2</t>
  </si>
  <si>
    <t>5,1</t>
  </si>
  <si>
    <t>1,5</t>
  </si>
  <si>
    <t>68,6</t>
  </si>
  <si>
    <t>1,2</t>
  </si>
  <si>
    <t>3,1</t>
  </si>
  <si>
    <t>0,4</t>
  </si>
  <si>
    <t>0,8</t>
  </si>
  <si>
    <t>216,7</t>
  </si>
  <si>
    <t>211,6</t>
  </si>
  <si>
    <t>136,1</t>
  </si>
  <si>
    <t>301,7</t>
  </si>
  <si>
    <t>6531,9</t>
  </si>
  <si>
    <t>8053,4</t>
  </si>
  <si>
    <t>509,2</t>
  </si>
  <si>
    <t>50,0</t>
  </si>
  <si>
    <t>953,8</t>
  </si>
  <si>
    <t>2707,3</t>
  </si>
  <si>
    <t>122,5</t>
  </si>
  <si>
    <t>341,1</t>
  </si>
  <si>
    <t>1495,5</t>
  </si>
  <si>
    <t>1782,3</t>
  </si>
  <si>
    <t>677,4</t>
  </si>
  <si>
    <t>3294,6</t>
  </si>
  <si>
    <t>1230,9</t>
  </si>
  <si>
    <t>12,0</t>
  </si>
  <si>
    <t>791,0</t>
  </si>
  <si>
    <t>641,1</t>
  </si>
  <si>
    <t>134,0</t>
  </si>
  <si>
    <t>3202,6</t>
  </si>
  <si>
    <t>40,5</t>
  </si>
  <si>
    <t>1820,7</t>
  </si>
  <si>
    <t xml:space="preserve">Муниципальное бюджетное  образовательное учреждение дополнительного образования детей "Павловская детская школа искусств" </t>
  </si>
  <si>
    <t xml:space="preserve">Муниципальное  учреждение культуры "Историко- краеведческий  музей" </t>
  </si>
  <si>
    <t>Муниципальное учреждение культуры "Павловская МЦБ"</t>
  </si>
  <si>
    <t>Иные межбюджетные трансферты на подключение общедоступных библиотек к сети Интернет</t>
  </si>
  <si>
    <t>Приложение № 3</t>
  </si>
  <si>
    <t xml:space="preserve">                               от___________________________№________</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</si>
</sst>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3">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8"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329">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70"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1"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70" fillId="0" borderId="10" xfId="0" applyFont="1" applyBorder="1" applyAlignment="1">
      <alignment vertical="top" wrapText="1"/>
    </xf>
    <xf numFmtId="0" fontId="70" fillId="0" borderId="10" xfId="0" applyFont="1" applyBorder="1" applyAlignment="1">
      <alignment wrapText="1"/>
    </xf>
    <xf numFmtId="49" fontId="0" fillId="33" borderId="10" xfId="0" applyNumberFormat="1" applyFill="1" applyBorder="1" applyAlignment="1">
      <alignment horizontal="right"/>
    </xf>
    <xf numFmtId="0" fontId="71" fillId="0" borderId="0" xfId="0" applyFont="1" applyAlignment="1">
      <alignment horizontal="left" vertical="justify"/>
    </xf>
    <xf numFmtId="0" fontId="71"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1"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1"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0" fontId="11" fillId="34" borderId="10" xfId="0" applyFont="1" applyFill="1" applyBorder="1" applyAlignment="1">
      <alignment horizontal="center"/>
    </xf>
    <xf numFmtId="49" fontId="11" fillId="0" borderId="11" xfId="0" applyNumberFormat="1" applyFont="1" applyBorder="1" applyAlignment="1">
      <alignment horizontal="right"/>
    </xf>
    <xf numFmtId="49" fontId="11" fillId="34" borderId="11" xfId="0" applyNumberFormat="1" applyFont="1" applyFill="1" applyBorder="1" applyAlignment="1">
      <alignment horizontal="right"/>
    </xf>
    <xf numFmtId="0" fontId="11" fillId="33" borderId="11" xfId="0" applyFont="1" applyFill="1" applyBorder="1" applyAlignment="1">
      <alignment horizontal="right"/>
    </xf>
    <xf numFmtId="0" fontId="11" fillId="33" borderId="10" xfId="0" applyNumberFormat="1" applyFont="1" applyFill="1" applyBorder="1" applyAlignment="1">
      <alignment horizontal="right"/>
    </xf>
    <xf numFmtId="1" fontId="11" fillId="33" borderId="10" xfId="0" applyNumberFormat="1" applyFont="1" applyFill="1" applyBorder="1" applyAlignment="1">
      <alignment horizontal="right"/>
    </xf>
    <xf numFmtId="0" fontId="11" fillId="33" borderId="11" xfId="0" applyFont="1" applyFill="1" applyBorder="1" applyAlignment="1">
      <alignment horizontal="right" wrapText="1"/>
    </xf>
    <xf numFmtId="0" fontId="11" fillId="34" borderId="11" xfId="0" applyFont="1" applyFill="1" applyBorder="1" applyAlignment="1">
      <alignment horizontal="right"/>
    </xf>
    <xf numFmtId="49" fontId="11" fillId="34" borderId="14" xfId="0" applyNumberFormat="1" applyFont="1" applyFill="1" applyBorder="1" applyAlignment="1">
      <alignment horizontal="right"/>
    </xf>
    <xf numFmtId="49" fontId="34" fillId="33" borderId="14" xfId="0" applyNumberFormat="1" applyFont="1" applyFill="1" applyBorder="1" applyAlignment="1">
      <alignment horizontal="right"/>
    </xf>
    <xf numFmtId="49" fontId="34" fillId="34" borderId="11" xfId="0" applyNumberFormat="1" applyFont="1" applyFill="1" applyBorder="1" applyAlignment="1">
      <alignment horizontal="right"/>
    </xf>
    <xf numFmtId="49" fontId="34" fillId="34" borderId="10" xfId="0" applyNumberFormat="1" applyFont="1" applyFill="1" applyBorder="1" applyAlignment="1">
      <alignment horizontal="right"/>
    </xf>
    <xf numFmtId="49" fontId="34" fillId="34" borderId="14" xfId="0" applyNumberFormat="1" applyFont="1" applyFill="1" applyBorder="1" applyAlignment="1">
      <alignment horizontal="right"/>
    </xf>
    <xf numFmtId="0" fontId="11" fillId="33" borderId="10" xfId="0" applyFont="1" applyFill="1" applyBorder="1" applyAlignment="1">
      <alignment horizontal="center" wrapText="1"/>
    </xf>
    <xf numFmtId="0" fontId="11" fillId="34" borderId="11" xfId="0" applyFont="1" applyFill="1" applyBorder="1" applyAlignment="1">
      <alignment horizontal="center" wrapText="1"/>
    </xf>
    <xf numFmtId="0" fontId="11" fillId="0" borderId="11" xfId="0" applyFont="1" applyBorder="1" applyAlignment="1">
      <alignment horizontal="right"/>
    </xf>
    <xf numFmtId="49" fontId="34" fillId="33" borderId="13" xfId="0" applyNumberFormat="1" applyFont="1" applyFill="1" applyBorder="1" applyAlignment="1">
      <alignment horizontal="right"/>
    </xf>
    <xf numFmtId="49" fontId="34" fillId="0" borderId="10" xfId="0" applyNumberFormat="1" applyFont="1" applyBorder="1" applyAlignment="1">
      <alignment horizontal="right"/>
    </xf>
    <xf numFmtId="49" fontId="34" fillId="0" borderId="13" xfId="0" applyNumberFormat="1" applyFont="1" applyBorder="1" applyAlignment="1">
      <alignment horizontal="right"/>
    </xf>
    <xf numFmtId="49" fontId="11" fillId="0" borderId="11" xfId="0" applyNumberFormat="1" applyFont="1" applyFill="1" applyBorder="1" applyAlignment="1">
      <alignment horizontal="right"/>
    </xf>
    <xf numFmtId="49" fontId="34" fillId="0" borderId="11" xfId="0" applyNumberFormat="1" applyFont="1" applyBorder="1" applyAlignment="1">
      <alignment horizontal="right"/>
    </xf>
    <xf numFmtId="0" fontId="34" fillId="0" borderId="10" xfId="0" applyFont="1" applyBorder="1" applyAlignment="1">
      <alignment horizontal="right"/>
    </xf>
    <xf numFmtId="0" fontId="11" fillId="34" borderId="10" xfId="0" applyFont="1" applyFill="1" applyBorder="1" applyAlignment="1">
      <alignment horizontal="right"/>
    </xf>
    <xf numFmtId="0" fontId="7" fillId="0" borderId="10" xfId="0" applyFont="1" applyBorder="1" applyAlignment="1">
      <alignment horizontal="left" vertical="justify"/>
    </xf>
    <xf numFmtId="0" fontId="7" fillId="0" borderId="10" xfId="0" applyFont="1" applyFill="1" applyBorder="1" applyAlignment="1">
      <alignment horizontal="left" wrapText="1"/>
    </xf>
    <xf numFmtId="0" fontId="11" fillId="0" borderId="10" xfId="0" applyFont="1" applyBorder="1" applyAlignment="1">
      <alignment horizontal="left"/>
    </xf>
    <xf numFmtId="0" fontId="30" fillId="34" borderId="10" xfId="0" applyFont="1" applyFill="1" applyBorder="1" applyAlignment="1">
      <alignment horizontal="left" vertical="justify"/>
    </xf>
    <xf numFmtId="49" fontId="30" fillId="34" borderId="11" xfId="0" applyNumberFormat="1" applyFont="1" applyFill="1" applyBorder="1" applyAlignment="1">
      <alignment horizontal="right"/>
    </xf>
    <xf numFmtId="49" fontId="30" fillId="34" borderId="10" xfId="0" applyNumberFormat="1" applyFont="1" applyFill="1" applyBorder="1" applyAlignment="1">
      <alignment horizontal="right"/>
    </xf>
    <xf numFmtId="0" fontId="11" fillId="0" borderId="10" xfId="0" applyFont="1" applyBorder="1" applyAlignment="1">
      <alignment horizontal="justify"/>
    </xf>
    <xf numFmtId="0" fontId="11" fillId="0" borderId="10" xfId="0" applyFont="1" applyBorder="1" applyAlignment="1">
      <alignment horizontal="justify" vertical="justify"/>
    </xf>
    <xf numFmtId="183" fontId="72" fillId="34" borderId="10" xfId="0" applyNumberFormat="1" applyFont="1" applyFill="1" applyBorder="1" applyAlignment="1">
      <alignment horizontal="right"/>
    </xf>
    <xf numFmtId="0" fontId="11" fillId="34" borderId="10" xfId="0" applyFont="1" applyFill="1" applyBorder="1" applyAlignment="1">
      <alignment horizontal="justify" wrapText="1"/>
    </xf>
    <xf numFmtId="49" fontId="11" fillId="34" borderId="11" xfId="57" applyNumberFormat="1" applyFont="1" applyFill="1" applyBorder="1" applyAlignment="1">
      <alignment horizontal="right"/>
    </xf>
    <xf numFmtId="0" fontId="11" fillId="34" borderId="10" xfId="0" applyFont="1" applyFill="1" applyBorder="1" applyAlignment="1">
      <alignment horizontal="left" wrapText="1"/>
    </xf>
    <xf numFmtId="49" fontId="34" fillId="34" borderId="13" xfId="0" applyNumberFormat="1" applyFont="1" applyFill="1" applyBorder="1" applyAlignment="1">
      <alignment horizontal="right"/>
    </xf>
    <xf numFmtId="0" fontId="11" fillId="34" borderId="10" xfId="0" applyNumberFormat="1" applyFont="1" applyFill="1" applyBorder="1" applyAlignment="1">
      <alignment horizontal="left" vertical="justify"/>
    </xf>
    <xf numFmtId="0" fontId="34" fillId="34" borderId="10" xfId="0" applyFont="1" applyFill="1" applyBorder="1" applyAlignment="1">
      <alignment horizontal="right"/>
    </xf>
    <xf numFmtId="4" fontId="8" fillId="34" borderId="10" xfId="0" applyNumberFormat="1" applyFont="1" applyFill="1" applyBorder="1" applyAlignment="1">
      <alignment horizontal="right"/>
    </xf>
    <xf numFmtId="0" fontId="0" fillId="34" borderId="0" xfId="0" applyFill="1" applyAlignment="1">
      <alignment horizontal="right"/>
    </xf>
    <xf numFmtId="49" fontId="0" fillId="34" borderId="0" xfId="0" applyNumberFormat="1" applyFill="1" applyAlignment="1">
      <alignment horizontal="right"/>
    </xf>
    <xf numFmtId="0" fontId="11" fillId="0" borderId="0" xfId="0" applyFont="1" applyAlignment="1">
      <alignment horizontal="left" vertical="justify"/>
    </xf>
    <xf numFmtId="0" fontId="11" fillId="33" borderId="10" xfId="0" applyFont="1" applyFill="1" applyBorder="1" applyAlignment="1">
      <alignment horizontal="right" wrapText="1"/>
    </xf>
    <xf numFmtId="0" fontId="0" fillId="34" borderId="0" xfId="0" applyFill="1" applyAlignment="1">
      <alignment horizontal="right"/>
    </xf>
    <xf numFmtId="49" fontId="11" fillId="34" borderId="11" xfId="57" applyNumberFormat="1" applyFont="1" applyFill="1" applyBorder="1" applyAlignment="1">
      <alignment horizontal="center"/>
    </xf>
    <xf numFmtId="0" fontId="30" fillId="34" borderId="0" xfId="0" applyFont="1" applyFill="1" applyBorder="1" applyAlignment="1">
      <alignment horizontal="left" vertical="justify"/>
    </xf>
    <xf numFmtId="49" fontId="30" fillId="34" borderId="0" xfId="0" applyNumberFormat="1" applyFont="1" applyFill="1" applyBorder="1" applyAlignment="1">
      <alignment horizontal="right"/>
    </xf>
    <xf numFmtId="4" fontId="8" fillId="34" borderId="0" xfId="0" applyNumberFormat="1" applyFont="1" applyFill="1" applyBorder="1" applyAlignment="1">
      <alignment horizontal="right"/>
    </xf>
    <xf numFmtId="0" fontId="7" fillId="0" borderId="0" xfId="0" applyFont="1" applyBorder="1" applyAlignment="1">
      <alignment horizontal="center" vertical="center" wrapText="1"/>
    </xf>
    <xf numFmtId="0" fontId="70" fillId="0" borderId="0" xfId="0" applyFont="1" applyBorder="1" applyAlignment="1">
      <alignment horizontal="center" vertical="top" wrapText="1"/>
    </xf>
    <xf numFmtId="0" fontId="70" fillId="0" borderId="0" xfId="0" applyFont="1" applyBorder="1" applyAlignment="1">
      <alignment vertical="top" wrapText="1"/>
    </xf>
    <xf numFmtId="0" fontId="70" fillId="0" borderId="0" xfId="0" applyFont="1" applyBorder="1" applyAlignment="1">
      <alignment wrapText="1"/>
    </xf>
    <xf numFmtId="0" fontId="7" fillId="0" borderId="0" xfId="0" applyFont="1" applyBorder="1" applyAlignment="1">
      <alignment horizontal="right"/>
    </xf>
    <xf numFmtId="49" fontId="7" fillId="33" borderId="10" xfId="0" applyNumberFormat="1" applyFont="1" applyFill="1" applyBorder="1" applyAlignment="1">
      <alignment horizontal="right"/>
    </xf>
    <xf numFmtId="49" fontId="7" fillId="34" borderId="14" xfId="0" applyNumberFormat="1" applyFont="1" applyFill="1" applyBorder="1" applyAlignment="1">
      <alignment horizontal="right"/>
    </xf>
    <xf numFmtId="49" fontId="9" fillId="33" borderId="14" xfId="0" applyNumberFormat="1" applyFont="1" applyFill="1" applyBorder="1" applyAlignment="1">
      <alignment horizontal="right"/>
    </xf>
    <xf numFmtId="49" fontId="9" fillId="34" borderId="14" xfId="0" applyNumberFormat="1" applyFont="1" applyFill="1" applyBorder="1" applyAlignment="1">
      <alignment horizontal="right"/>
    </xf>
    <xf numFmtId="49" fontId="7" fillId="0" borderId="10" xfId="0" applyNumberFormat="1" applyFont="1" applyBorder="1" applyAlignment="1">
      <alignment horizontal="right"/>
    </xf>
    <xf numFmtId="49" fontId="7" fillId="34" borderId="10" xfId="0" applyNumberFormat="1" applyFont="1" applyFill="1" applyBorder="1" applyAlignment="1">
      <alignment horizontal="right"/>
    </xf>
    <xf numFmtId="49" fontId="9" fillId="33" borderId="13" xfId="0" applyNumberFormat="1" applyFont="1" applyFill="1" applyBorder="1" applyAlignment="1">
      <alignment horizontal="right"/>
    </xf>
    <xf numFmtId="49" fontId="9" fillId="34" borderId="13" xfId="0" applyNumberFormat="1" applyFont="1" applyFill="1" applyBorder="1" applyAlignment="1">
      <alignment horizontal="right"/>
    </xf>
    <xf numFmtId="49" fontId="9" fillId="0" borderId="10" xfId="0" applyNumberFormat="1" applyFont="1" applyBorder="1" applyAlignment="1">
      <alignment horizontal="right"/>
    </xf>
    <xf numFmtId="49" fontId="9" fillId="34" borderId="10" xfId="0" applyNumberFormat="1" applyFont="1" applyFill="1" applyBorder="1" applyAlignment="1">
      <alignment horizontal="right"/>
    </xf>
    <xf numFmtId="49" fontId="7" fillId="0" borderId="10" xfId="0" applyNumberFormat="1" applyFont="1" applyFill="1" applyBorder="1" applyAlignment="1">
      <alignment horizontal="right"/>
    </xf>
    <xf numFmtId="49" fontId="7" fillId="34" borderId="11" xfId="0" applyNumberFormat="1" applyFont="1" applyFill="1" applyBorder="1" applyAlignment="1">
      <alignment horizontal="right"/>
    </xf>
    <xf numFmtId="49" fontId="72" fillId="33" borderId="10" xfId="0" applyNumberFormat="1" applyFont="1" applyFill="1" applyBorder="1" applyAlignment="1">
      <alignment horizontal="right"/>
    </xf>
    <xf numFmtId="4" fontId="72"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0" fontId="11" fillId="0" borderId="10" xfId="0" applyFont="1" applyFill="1" applyBorder="1" applyAlignment="1">
      <alignment vertical="justify"/>
    </xf>
    <xf numFmtId="49" fontId="0" fillId="0" borderId="15" xfId="0" applyNumberFormat="1" applyBorder="1" applyAlignment="1">
      <alignment horizontal="center"/>
    </xf>
    <xf numFmtId="49" fontId="0" fillId="0" borderId="16" xfId="0" applyNumberFormat="1" applyBorder="1" applyAlignment="1">
      <alignment horizontal="center"/>
    </xf>
    <xf numFmtId="49" fontId="0" fillId="0" borderId="1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0" fillId="0" borderId="11" xfId="0" applyNumberFormat="1" applyBorder="1" applyAlignment="1">
      <alignment horizontal="center"/>
    </xf>
    <xf numFmtId="49" fontId="25" fillId="0" borderId="10" xfId="0" applyNumberFormat="1" applyFont="1" applyBorder="1" applyAlignment="1">
      <alignment horizontal="center"/>
    </xf>
    <xf numFmtId="49" fontId="0" fillId="0" borderId="10" xfId="0" applyNumberFormat="1" applyFont="1" applyBorder="1" applyAlignment="1">
      <alignment horizontal="center"/>
    </xf>
    <xf numFmtId="0" fontId="31" fillId="0" borderId="0" xfId="0" applyFont="1" applyAlignment="1">
      <alignment horizontal="center" vertical="justify"/>
    </xf>
    <xf numFmtId="0" fontId="7" fillId="0" borderId="0" xfId="0" applyFont="1" applyBorder="1" applyAlignment="1">
      <alignment horizontal="right"/>
    </xf>
    <xf numFmtId="49" fontId="0" fillId="0" borderId="17" xfId="0" applyNumberFormat="1" applyBorder="1" applyAlignment="1">
      <alignment horizontal="center" vertical="justify"/>
    </xf>
    <xf numFmtId="49" fontId="0" fillId="0" borderId="18"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0" xfId="0" applyNumberFormat="1" applyBorder="1" applyAlignment="1">
      <alignment horizontal="center" vertical="justify"/>
    </xf>
    <xf numFmtId="49" fontId="0" fillId="0" borderId="10" xfId="0" applyNumberFormat="1" applyBorder="1" applyAlignment="1">
      <alignment horizontal="center"/>
    </xf>
    <xf numFmtId="0" fontId="7" fillId="34" borderId="0" xfId="0" applyFont="1" applyFill="1" applyAlignment="1">
      <alignment horizontal="right"/>
    </xf>
    <xf numFmtId="0" fontId="0" fillId="34" borderId="0" xfId="0" applyFill="1" applyAlignment="1">
      <alignment horizontal="right"/>
    </xf>
    <xf numFmtId="49" fontId="7" fillId="34" borderId="0" xfId="0" applyNumberFormat="1" applyFont="1" applyFill="1" applyAlignment="1">
      <alignment horizontal="right"/>
    </xf>
    <xf numFmtId="49" fontId="1" fillId="0" borderId="19" xfId="0" applyNumberFormat="1" applyFont="1" applyBorder="1" applyAlignment="1">
      <alignment horizontal="center" vertical="justify"/>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19" xfId="0" applyNumberFormat="1" applyBorder="1" applyAlignment="1">
      <alignment horizontal="center" vertical="center"/>
    </xf>
    <xf numFmtId="49" fontId="0" fillId="0" borderId="13" xfId="0" applyNumberFormat="1" applyBorder="1" applyAlignment="1">
      <alignment horizontal="center" vertical="center"/>
    </xf>
    <xf numFmtId="49" fontId="0" fillId="0" borderId="0" xfId="0" applyNumberFormat="1" applyAlignment="1">
      <alignment horizontal="left" vertical="justify"/>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6" xfId="0" applyFont="1" applyFill="1" applyBorder="1" applyAlignment="1">
      <alignment horizontal="center" vertical="justify"/>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49" fontId="0" fillId="0" borderId="20" xfId="0" applyNumberFormat="1" applyBorder="1" applyAlignment="1">
      <alignment horizontal="center" vertical="center"/>
    </xf>
    <xf numFmtId="49" fontId="1" fillId="0" borderId="20" xfId="0" applyNumberFormat="1" applyFont="1" applyBorder="1" applyAlignment="1">
      <alignment horizontal="center" vertical="justify"/>
    </xf>
    <xf numFmtId="0" fontId="7" fillId="34" borderId="0" xfId="0" applyFont="1" applyFill="1" applyAlignment="1">
      <alignment horizontal="right" vertical="justify"/>
    </xf>
    <xf numFmtId="49" fontId="0" fillId="0" borderId="19" xfId="0" applyNumberFormat="1" applyBorder="1" applyAlignment="1">
      <alignment horizontal="center" vertical="justify"/>
    </xf>
    <xf numFmtId="49" fontId="0" fillId="0" borderId="20" xfId="0" applyNumberFormat="1" applyBorder="1" applyAlignment="1">
      <alignment horizontal="center" vertical="justify"/>
    </xf>
    <xf numFmtId="49" fontId="0" fillId="0" borderId="0" xfId="0" applyNumberFormat="1" applyBorder="1" applyAlignment="1">
      <alignment horizontal="center"/>
    </xf>
    <xf numFmtId="49" fontId="0" fillId="0" borderId="0" xfId="0" applyNumberFormat="1" applyBorder="1" applyAlignment="1">
      <alignment horizontal="center" vertical="justify"/>
    </xf>
    <xf numFmtId="49" fontId="25" fillId="0" borderId="0" xfId="0" applyNumberFormat="1" applyFont="1" applyBorder="1" applyAlignment="1">
      <alignment horizontal="center"/>
    </xf>
    <xf numFmtId="49" fontId="0" fillId="0" borderId="0" xfId="0" applyNumberFormat="1" applyFont="1" applyBorder="1" applyAlignment="1">
      <alignment horizontal="center"/>
    </xf>
    <xf numFmtId="49" fontId="0" fillId="0" borderId="13" xfId="0" applyNumberFormat="1" applyBorder="1" applyAlignment="1">
      <alignment horizontal="center" vertical="justify"/>
    </xf>
    <xf numFmtId="0" fontId="35" fillId="34" borderId="0" xfId="0" applyFont="1" applyFill="1" applyAlignment="1">
      <alignment horizontal="center" vertical="justify"/>
    </xf>
    <xf numFmtId="0" fontId="35" fillId="34" borderId="16" xfId="0" applyFont="1" applyFill="1" applyBorder="1" applyAlignment="1">
      <alignment horizontal="center" vertical="justify"/>
    </xf>
    <xf numFmtId="0" fontId="31" fillId="0" borderId="0" xfId="0" applyFont="1" applyAlignment="1">
      <alignment vertical="justify"/>
    </xf>
    <xf numFmtId="0" fontId="7" fillId="34" borderId="0" xfId="0" applyFont="1" applyFill="1" applyAlignment="1">
      <alignment horizontal="left"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300" t="s">
        <v>165</v>
      </c>
      <c r="D1" s="300"/>
      <c r="E1" s="300"/>
      <c r="F1" s="300"/>
      <c r="G1" s="300"/>
      <c r="H1" s="300"/>
      <c r="I1" s="300"/>
    </row>
    <row r="2" spans="1:9" ht="17.25" customHeight="1">
      <c r="A2" s="300" t="s">
        <v>150</v>
      </c>
      <c r="B2" s="301"/>
      <c r="C2" s="301"/>
      <c r="D2" s="301"/>
      <c r="E2" s="301"/>
      <c r="F2" s="301"/>
      <c r="G2" s="301"/>
      <c r="H2" s="301"/>
      <c r="I2" s="301"/>
    </row>
    <row r="3" spans="1:9" ht="12.75" customHeight="1">
      <c r="A3" s="302" t="s">
        <v>149</v>
      </c>
      <c r="B3" s="301"/>
      <c r="C3" s="301"/>
      <c r="D3" s="301"/>
      <c r="E3" s="301"/>
      <c r="F3" s="301"/>
      <c r="G3" s="301"/>
      <c r="H3" s="301"/>
      <c r="I3" s="301"/>
    </row>
    <row r="4" spans="1:9" ht="12.75" customHeight="1">
      <c r="A4" s="160"/>
      <c r="B4" s="309" t="s">
        <v>220</v>
      </c>
      <c r="C4" s="309"/>
      <c r="D4" s="309"/>
      <c r="E4" s="309"/>
      <c r="F4" s="309"/>
      <c r="G4" s="309"/>
      <c r="H4" s="309"/>
      <c r="I4" s="309"/>
    </row>
    <row r="5" spans="1:9" ht="20.25" customHeight="1">
      <c r="A5" s="160"/>
      <c r="B5" s="309"/>
      <c r="C5" s="309"/>
      <c r="D5" s="309"/>
      <c r="E5" s="309"/>
      <c r="F5" s="309"/>
      <c r="G5" s="309"/>
      <c r="H5" s="309"/>
      <c r="I5" s="309"/>
    </row>
    <row r="6" spans="1:9" ht="12.75" hidden="1">
      <c r="A6" s="160"/>
      <c r="B6" s="309"/>
      <c r="C6" s="309"/>
      <c r="D6" s="309"/>
      <c r="E6" s="309"/>
      <c r="F6" s="309"/>
      <c r="G6" s="309"/>
      <c r="H6" s="309"/>
      <c r="I6" s="309"/>
    </row>
    <row r="7" spans="1:9" ht="14.25" customHeight="1" hidden="1">
      <c r="A7" s="160"/>
      <c r="B7" s="309"/>
      <c r="C7" s="309"/>
      <c r="D7" s="309"/>
      <c r="E7" s="309"/>
      <c r="F7" s="309"/>
      <c r="G7" s="309"/>
      <c r="H7" s="309"/>
      <c r="I7" s="309"/>
    </row>
    <row r="8" spans="1:9" ht="12.75" hidden="1">
      <c r="A8" s="160"/>
      <c r="B8" s="161"/>
      <c r="C8" s="161"/>
      <c r="D8" s="161"/>
      <c r="E8" s="161"/>
      <c r="F8" s="161"/>
      <c r="G8" s="161"/>
      <c r="H8" s="161"/>
      <c r="I8" s="162"/>
    </row>
    <row r="9" spans="1:9" ht="12.75">
      <c r="A9" s="310" t="s">
        <v>221</v>
      </c>
      <c r="B9" s="310"/>
      <c r="C9" s="310"/>
      <c r="D9" s="310"/>
      <c r="E9" s="310"/>
      <c r="F9" s="310"/>
      <c r="G9" s="310"/>
      <c r="H9" s="310"/>
      <c r="I9" s="310"/>
    </row>
    <row r="10" spans="1:9" ht="12.75">
      <c r="A10" s="310"/>
      <c r="B10" s="310"/>
      <c r="C10" s="310"/>
      <c r="D10" s="310"/>
      <c r="E10" s="310"/>
      <c r="F10" s="310"/>
      <c r="G10" s="310"/>
      <c r="H10" s="310"/>
      <c r="I10" s="310"/>
    </row>
    <row r="11" spans="1:9" ht="19.5" customHeight="1">
      <c r="A11" s="311"/>
      <c r="B11" s="311"/>
      <c r="C11" s="311"/>
      <c r="D11" s="311"/>
      <c r="E11" s="311"/>
      <c r="F11" s="311"/>
      <c r="G11" s="311"/>
      <c r="H11" s="311"/>
      <c r="I11" s="311"/>
    </row>
    <row r="12" spans="1:9" ht="37.5" customHeight="1">
      <c r="A12" s="312" t="s">
        <v>145</v>
      </c>
      <c r="B12" s="306" t="s">
        <v>0</v>
      </c>
      <c r="C12" s="306" t="s">
        <v>1</v>
      </c>
      <c r="D12" s="306" t="s">
        <v>2</v>
      </c>
      <c r="E12" s="306" t="s">
        <v>3</v>
      </c>
      <c r="F12" s="306" t="s">
        <v>4</v>
      </c>
      <c r="G12" s="303" t="s">
        <v>93</v>
      </c>
      <c r="H12" s="303" t="s">
        <v>94</v>
      </c>
      <c r="I12" s="306" t="s">
        <v>164</v>
      </c>
    </row>
    <row r="13" spans="1:9" ht="36" customHeight="1">
      <c r="A13" s="313"/>
      <c r="B13" s="315"/>
      <c r="C13" s="315"/>
      <c r="D13" s="315"/>
      <c r="E13" s="315"/>
      <c r="F13" s="315"/>
      <c r="G13" s="316"/>
      <c r="H13" s="304"/>
      <c r="I13" s="307"/>
    </row>
    <row r="14" spans="1:9" ht="4.5" customHeight="1" hidden="1">
      <c r="A14" s="314"/>
      <c r="B14" s="307"/>
      <c r="C14" s="307"/>
      <c r="D14" s="307"/>
      <c r="E14" s="307"/>
      <c r="F14" s="307"/>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305"/>
      <c r="M119" s="305"/>
      <c r="N119" s="305"/>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308" t="s">
        <v>206</v>
      </c>
      <c r="F278" s="308"/>
      <c r="G278" s="308"/>
      <c r="H278" s="308"/>
      <c r="I278" s="308"/>
    </row>
    <row r="279" spans="1:11" ht="44.25" customHeight="1">
      <c r="A279" s="293" t="s">
        <v>219</v>
      </c>
      <c r="B279" s="293"/>
      <c r="C279" s="293"/>
      <c r="D279" s="293"/>
      <c r="E279" s="293"/>
      <c r="F279" s="293"/>
      <c r="G279" s="293"/>
      <c r="H279" s="293"/>
      <c r="I279" s="293"/>
      <c r="J279" s="293"/>
      <c r="K279" s="293"/>
    </row>
    <row r="280" spans="1:10" ht="15.75">
      <c r="A280" s="294"/>
      <c r="B280" s="294"/>
      <c r="C280" s="294"/>
      <c r="D280" s="294"/>
      <c r="E280" s="294"/>
      <c r="F280" s="294"/>
      <c r="I280" s="152" t="s">
        <v>152</v>
      </c>
      <c r="J280" s="1"/>
    </row>
    <row r="281" ht="12.75">
      <c r="I281" s="1"/>
    </row>
    <row r="282" spans="1:9" ht="79.5" customHeight="1">
      <c r="A282" s="153" t="s">
        <v>153</v>
      </c>
      <c r="B282" s="295" t="s">
        <v>154</v>
      </c>
      <c r="C282" s="296"/>
      <c r="D282" s="296"/>
      <c r="E282" s="297"/>
      <c r="F282" s="298" t="s">
        <v>155</v>
      </c>
      <c r="G282" s="298"/>
      <c r="H282" s="298"/>
      <c r="I282" s="298"/>
    </row>
    <row r="283" spans="1:9" ht="15.75">
      <c r="A283" s="154">
        <v>1</v>
      </c>
      <c r="B283" s="288" t="s">
        <v>156</v>
      </c>
      <c r="C283" s="289"/>
      <c r="D283" s="289"/>
      <c r="E283" s="290"/>
      <c r="F283" s="299" t="s">
        <v>157</v>
      </c>
      <c r="G283" s="299"/>
      <c r="H283" s="299"/>
      <c r="I283" s="299"/>
    </row>
    <row r="284" spans="1:9" ht="23.25" customHeight="1">
      <c r="A284" s="201" t="s">
        <v>158</v>
      </c>
      <c r="B284" s="288" t="s">
        <v>207</v>
      </c>
      <c r="C284" s="289"/>
      <c r="D284" s="289"/>
      <c r="E284" s="290"/>
      <c r="F284" s="299" t="s">
        <v>207</v>
      </c>
      <c r="G284" s="299"/>
      <c r="H284" s="299"/>
      <c r="I284" s="299"/>
    </row>
    <row r="285" spans="1:9" ht="15.75">
      <c r="A285" s="202" t="s">
        <v>159</v>
      </c>
      <c r="B285" s="285" t="s">
        <v>213</v>
      </c>
      <c r="C285" s="286"/>
      <c r="D285" s="286"/>
      <c r="E285" s="287"/>
      <c r="F285" s="299" t="s">
        <v>208</v>
      </c>
      <c r="G285" s="299"/>
      <c r="H285" s="299"/>
      <c r="I285" s="299"/>
    </row>
    <row r="286" spans="1:9" ht="31.5">
      <c r="A286" s="202" t="s">
        <v>160</v>
      </c>
      <c r="B286" s="288" t="s">
        <v>214</v>
      </c>
      <c r="C286" s="289"/>
      <c r="D286" s="289"/>
      <c r="E286" s="290"/>
      <c r="F286" s="299" t="s">
        <v>209</v>
      </c>
      <c r="G286" s="299"/>
      <c r="H286" s="299"/>
      <c r="I286" s="299"/>
    </row>
    <row r="287" spans="1:9" ht="15.75">
      <c r="A287" s="202" t="s">
        <v>161</v>
      </c>
      <c r="B287" s="288" t="s">
        <v>215</v>
      </c>
      <c r="C287" s="289"/>
      <c r="D287" s="289"/>
      <c r="E287" s="290"/>
      <c r="F287" s="299" t="s">
        <v>210</v>
      </c>
      <c r="G287" s="299"/>
      <c r="H287" s="299"/>
      <c r="I287" s="299"/>
    </row>
    <row r="288" spans="1:9" ht="15.75">
      <c r="A288" s="202" t="s">
        <v>162</v>
      </c>
      <c r="B288" s="288" t="s">
        <v>216</v>
      </c>
      <c r="C288" s="289"/>
      <c r="D288" s="289"/>
      <c r="E288" s="290"/>
      <c r="F288" s="299" t="s">
        <v>209</v>
      </c>
      <c r="G288" s="299"/>
      <c r="H288" s="299"/>
      <c r="I288" s="299"/>
    </row>
    <row r="289" spans="1:9" ht="18" customHeight="1">
      <c r="A289" s="202" t="s">
        <v>163</v>
      </c>
      <c r="B289" s="288" t="s">
        <v>217</v>
      </c>
      <c r="C289" s="289"/>
      <c r="D289" s="289"/>
      <c r="E289" s="290"/>
      <c r="F289" s="299" t="s">
        <v>211</v>
      </c>
      <c r="G289" s="299"/>
      <c r="H289" s="299"/>
      <c r="I289" s="299"/>
    </row>
    <row r="290" spans="1:9" ht="15.75">
      <c r="A290" s="202" t="s">
        <v>164</v>
      </c>
      <c r="B290" s="291" t="s">
        <v>218</v>
      </c>
      <c r="C290" s="292"/>
      <c r="D290" s="292"/>
      <c r="E290" s="292"/>
      <c r="F290" s="291" t="s">
        <v>212</v>
      </c>
      <c r="G290" s="291"/>
      <c r="H290" s="291"/>
      <c r="I290" s="291"/>
    </row>
    <row r="291" ht="12.75">
      <c r="I291" s="1"/>
    </row>
  </sheetData>
  <sheetProtection/>
  <mergeCells count="36">
    <mergeCell ref="F285:I285"/>
    <mergeCell ref="F286:I286"/>
    <mergeCell ref="F287:I287"/>
    <mergeCell ref="F288:I288"/>
    <mergeCell ref="F289:I289"/>
    <mergeCell ref="F290:I290"/>
    <mergeCell ref="C1:I1"/>
    <mergeCell ref="B4:I7"/>
    <mergeCell ref="A9:I11"/>
    <mergeCell ref="A12:A14"/>
    <mergeCell ref="B12:B14"/>
    <mergeCell ref="C12:C14"/>
    <mergeCell ref="D12:D14"/>
    <mergeCell ref="E12:E14"/>
    <mergeCell ref="F12:F14"/>
    <mergeCell ref="G12:G13"/>
    <mergeCell ref="A2:I2"/>
    <mergeCell ref="A3:I3"/>
    <mergeCell ref="H12:H13"/>
    <mergeCell ref="L119:N119"/>
    <mergeCell ref="I12:I13"/>
    <mergeCell ref="E278:I278"/>
    <mergeCell ref="A279:K279"/>
    <mergeCell ref="A280:F280"/>
    <mergeCell ref="B282:E282"/>
    <mergeCell ref="B283:E283"/>
    <mergeCell ref="B284:E284"/>
    <mergeCell ref="F282:I282"/>
    <mergeCell ref="F283:I283"/>
    <mergeCell ref="F284:I284"/>
    <mergeCell ref="B285:E285"/>
    <mergeCell ref="B286:E286"/>
    <mergeCell ref="B287:E287"/>
    <mergeCell ref="B288:E288"/>
    <mergeCell ref="B289:E289"/>
    <mergeCell ref="B290:E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30"/>
  <sheetViews>
    <sheetView view="pageBreakPreview" zoomScaleNormal="85" zoomScaleSheetLayoutView="100" zoomScalePageLayoutView="0" workbookViewId="0" topLeftCell="A314">
      <selection activeCell="G204" sqref="G20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8.25390625" style="1" customWidth="1"/>
    <col min="7" max="7" width="13.125" style="1" customWidth="1"/>
    <col min="8" max="9" width="9.125" style="0" hidden="1" customWidth="1"/>
    <col min="10" max="10" width="10.125" style="0" bestFit="1" customWidth="1"/>
  </cols>
  <sheetData>
    <row r="1" spans="1:9" ht="21" customHeight="1">
      <c r="A1" s="255"/>
      <c r="B1" s="256"/>
      <c r="C1" s="300" t="s">
        <v>165</v>
      </c>
      <c r="D1" s="300"/>
      <c r="E1" s="300"/>
      <c r="F1" s="300"/>
      <c r="G1" s="300"/>
      <c r="H1" s="300"/>
      <c r="I1" s="300"/>
    </row>
    <row r="2" spans="1:9" ht="17.25" customHeight="1">
      <c r="A2" s="300" t="s">
        <v>150</v>
      </c>
      <c r="B2" s="301"/>
      <c r="C2" s="301"/>
      <c r="D2" s="301"/>
      <c r="E2" s="301"/>
      <c r="F2" s="301"/>
      <c r="G2" s="301"/>
      <c r="H2" s="301"/>
      <c r="I2" s="301"/>
    </row>
    <row r="3" spans="1:9" ht="12.75" customHeight="1">
      <c r="A3" s="302" t="s">
        <v>149</v>
      </c>
      <c r="B3" s="301"/>
      <c r="C3" s="301"/>
      <c r="D3" s="301"/>
      <c r="E3" s="301"/>
      <c r="F3" s="301"/>
      <c r="G3" s="301"/>
      <c r="H3" s="301"/>
      <c r="I3" s="301"/>
    </row>
    <row r="4" spans="1:9" ht="22.5" customHeight="1">
      <c r="A4" s="255"/>
      <c r="B4" s="317" t="s">
        <v>338</v>
      </c>
      <c r="C4" s="317"/>
      <c r="D4" s="317"/>
      <c r="E4" s="317"/>
      <c r="F4" s="317"/>
      <c r="G4" s="317"/>
      <c r="H4" s="317"/>
      <c r="I4" s="317"/>
    </row>
    <row r="5" spans="1:9" ht="20.25" customHeight="1" hidden="1">
      <c r="A5" s="255"/>
      <c r="B5" s="317"/>
      <c r="C5" s="317"/>
      <c r="D5" s="317"/>
      <c r="E5" s="317"/>
      <c r="F5" s="317"/>
      <c r="G5" s="317"/>
      <c r="H5" s="317"/>
      <c r="I5" s="317"/>
    </row>
    <row r="6" spans="1:9" ht="12.75" customHeight="1" hidden="1">
      <c r="A6" s="255"/>
      <c r="B6" s="317"/>
      <c r="C6" s="317"/>
      <c r="D6" s="317"/>
      <c r="E6" s="317"/>
      <c r="F6" s="317"/>
      <c r="G6" s="317"/>
      <c r="H6" s="317"/>
      <c r="I6" s="317"/>
    </row>
    <row r="7" spans="1:9" ht="25.5" customHeight="1">
      <c r="A7" s="255"/>
      <c r="B7" s="317"/>
      <c r="C7" s="317"/>
      <c r="D7" s="317"/>
      <c r="E7" s="317"/>
      <c r="F7" s="317"/>
      <c r="G7" s="317"/>
      <c r="H7" s="317"/>
      <c r="I7" s="317"/>
    </row>
    <row r="8" spans="1:9" ht="19.5" customHeight="1">
      <c r="A8" s="160"/>
      <c r="B8" s="161"/>
      <c r="C8" s="161"/>
      <c r="D8" s="161"/>
      <c r="E8" s="161"/>
      <c r="F8" s="161"/>
      <c r="G8" s="161"/>
      <c r="H8" s="161"/>
      <c r="I8" s="162"/>
    </row>
    <row r="9" spans="1:9" ht="12.75" customHeight="1">
      <c r="A9" s="310" t="s">
        <v>221</v>
      </c>
      <c r="B9" s="310"/>
      <c r="C9" s="310"/>
      <c r="D9" s="310"/>
      <c r="E9" s="310"/>
      <c r="F9" s="310"/>
      <c r="G9" s="310"/>
      <c r="H9" s="310"/>
      <c r="I9" s="310"/>
    </row>
    <row r="10" spans="1:9" ht="12.75" customHeight="1">
      <c r="A10" s="310"/>
      <c r="B10" s="310"/>
      <c r="C10" s="310"/>
      <c r="D10" s="310"/>
      <c r="E10" s="310"/>
      <c r="F10" s="310"/>
      <c r="G10" s="310"/>
      <c r="H10" s="310"/>
      <c r="I10" s="310"/>
    </row>
    <row r="11" spans="1:9" ht="26.25" customHeight="1">
      <c r="A11" s="311"/>
      <c r="B11" s="311"/>
      <c r="C11" s="311"/>
      <c r="D11" s="311"/>
      <c r="E11" s="311"/>
      <c r="F11" s="311"/>
      <c r="G11" s="311"/>
      <c r="H11" s="311"/>
      <c r="I11" s="311"/>
    </row>
    <row r="12" spans="1:9" ht="37.5" customHeight="1">
      <c r="A12" s="312" t="s">
        <v>145</v>
      </c>
      <c r="B12" s="306" t="s">
        <v>0</v>
      </c>
      <c r="C12" s="306" t="s">
        <v>1</v>
      </c>
      <c r="D12" s="306" t="s">
        <v>2</v>
      </c>
      <c r="E12" s="306" t="s">
        <v>3</v>
      </c>
      <c r="F12" s="306" t="s">
        <v>4</v>
      </c>
      <c r="G12" s="306" t="s">
        <v>164</v>
      </c>
      <c r="H12" s="303" t="s">
        <v>94</v>
      </c>
      <c r="I12" s="306" t="s">
        <v>164</v>
      </c>
    </row>
    <row r="13" spans="1:9" ht="36" customHeight="1">
      <c r="A13" s="313"/>
      <c r="B13" s="315"/>
      <c r="C13" s="315"/>
      <c r="D13" s="315"/>
      <c r="E13" s="315"/>
      <c r="F13" s="315"/>
      <c r="G13" s="307"/>
      <c r="H13" s="304"/>
      <c r="I13" s="307"/>
    </row>
    <row r="14" spans="1:9" ht="4.5" customHeight="1" hidden="1">
      <c r="A14" s="314"/>
      <c r="B14" s="307"/>
      <c r="C14" s="307"/>
      <c r="D14" s="307"/>
      <c r="E14" s="307"/>
      <c r="F14" s="307"/>
      <c r="G14" s="12"/>
      <c r="H14" s="12"/>
      <c r="I14" s="145"/>
    </row>
    <row r="15" spans="1:7" ht="34.5" customHeight="1">
      <c r="A15" s="93" t="s">
        <v>89</v>
      </c>
      <c r="B15" s="218" t="s">
        <v>46</v>
      </c>
      <c r="C15" s="141" t="s">
        <v>14</v>
      </c>
      <c r="D15" s="141" t="s">
        <v>14</v>
      </c>
      <c r="E15" s="141" t="s">
        <v>27</v>
      </c>
      <c r="F15" s="141" t="s">
        <v>5</v>
      </c>
      <c r="G15" s="191">
        <f>G16+G62+G67+G97+G93+G116+G84</f>
        <v>23942.138160000002</v>
      </c>
    </row>
    <row r="16" spans="1:7" ht="21.75" customHeight="1">
      <c r="A16" s="11" t="s">
        <v>15</v>
      </c>
      <c r="B16" s="218" t="s">
        <v>46</v>
      </c>
      <c r="C16" s="77" t="s">
        <v>6</v>
      </c>
      <c r="D16" s="77" t="s">
        <v>14</v>
      </c>
      <c r="E16" s="77" t="s">
        <v>27</v>
      </c>
      <c r="F16" s="77" t="s">
        <v>5</v>
      </c>
      <c r="G16" s="191">
        <f>G17+G24+G33+G37</f>
        <v>16458.272320000004</v>
      </c>
    </row>
    <row r="17" spans="1:7" ht="75" customHeight="1">
      <c r="A17" s="147" t="s">
        <v>52</v>
      </c>
      <c r="B17" s="219">
        <v>503</v>
      </c>
      <c r="C17" s="77" t="s">
        <v>6</v>
      </c>
      <c r="D17" s="77" t="s">
        <v>22</v>
      </c>
      <c r="E17" s="77" t="s">
        <v>27</v>
      </c>
      <c r="F17" s="77" t="s">
        <v>5</v>
      </c>
      <c r="G17" s="191">
        <f>G18</f>
        <v>633.2</v>
      </c>
    </row>
    <row r="18" spans="1:7" ht="78.75" customHeight="1">
      <c r="A18" s="147" t="s">
        <v>53</v>
      </c>
      <c r="B18" s="219">
        <v>503</v>
      </c>
      <c r="C18" s="77" t="s">
        <v>6</v>
      </c>
      <c r="D18" s="77" t="s">
        <v>22</v>
      </c>
      <c r="E18" s="77" t="s">
        <v>130</v>
      </c>
      <c r="F18" s="77" t="s">
        <v>5</v>
      </c>
      <c r="G18" s="191">
        <f>G19</f>
        <v>633.2</v>
      </c>
    </row>
    <row r="19" spans="1:7" ht="22.5" customHeight="1">
      <c r="A19" s="127" t="s">
        <v>16</v>
      </c>
      <c r="B19" s="219">
        <v>503</v>
      </c>
      <c r="C19" s="77" t="s">
        <v>6</v>
      </c>
      <c r="D19" s="77" t="s">
        <v>22</v>
      </c>
      <c r="E19" s="77" t="s">
        <v>58</v>
      </c>
      <c r="F19" s="77" t="s">
        <v>5</v>
      </c>
      <c r="G19" s="191">
        <f>G20+G21+G22+G23</f>
        <v>633.2</v>
      </c>
    </row>
    <row r="20" spans="1:7" ht="48.75" customHeight="1">
      <c r="A20" s="129" t="s">
        <v>168</v>
      </c>
      <c r="B20" s="219">
        <v>503</v>
      </c>
      <c r="C20" s="77" t="s">
        <v>6</v>
      </c>
      <c r="D20" s="77" t="s">
        <v>22</v>
      </c>
      <c r="E20" s="77" t="s">
        <v>58</v>
      </c>
      <c r="F20" s="77" t="s">
        <v>105</v>
      </c>
      <c r="G20" s="191">
        <v>578.1</v>
      </c>
    </row>
    <row r="21" spans="1:7" ht="45" customHeight="1">
      <c r="A21" s="104" t="s">
        <v>302</v>
      </c>
      <c r="B21" s="219">
        <v>503</v>
      </c>
      <c r="C21" s="77" t="s">
        <v>6</v>
      </c>
      <c r="D21" s="77" t="s">
        <v>22</v>
      </c>
      <c r="E21" s="77" t="s">
        <v>58</v>
      </c>
      <c r="F21" s="77" t="s">
        <v>106</v>
      </c>
      <c r="G21" s="191">
        <v>1</v>
      </c>
    </row>
    <row r="22" spans="1:7" ht="47.25" customHeight="1">
      <c r="A22" s="104" t="s">
        <v>202</v>
      </c>
      <c r="B22" s="219">
        <v>503</v>
      </c>
      <c r="C22" s="77" t="s">
        <v>6</v>
      </c>
      <c r="D22" s="77" t="s">
        <v>22</v>
      </c>
      <c r="E22" s="77" t="s">
        <v>58</v>
      </c>
      <c r="F22" s="77" t="s">
        <v>107</v>
      </c>
      <c r="G22" s="191">
        <f>70.8-16.8</f>
        <v>54</v>
      </c>
    </row>
    <row r="23" spans="1:7" ht="33.75" customHeight="1">
      <c r="A23" s="129" t="s">
        <v>113</v>
      </c>
      <c r="B23" s="219">
        <v>503</v>
      </c>
      <c r="C23" s="77" t="s">
        <v>6</v>
      </c>
      <c r="D23" s="77" t="s">
        <v>22</v>
      </c>
      <c r="E23" s="77" t="s">
        <v>58</v>
      </c>
      <c r="F23" s="77" t="s">
        <v>112</v>
      </c>
      <c r="G23" s="191">
        <v>0.1</v>
      </c>
    </row>
    <row r="24" spans="1:7" ht="71.25" customHeight="1">
      <c r="A24" s="127" t="s">
        <v>54</v>
      </c>
      <c r="B24" s="219">
        <v>503</v>
      </c>
      <c r="C24" s="77" t="s">
        <v>6</v>
      </c>
      <c r="D24" s="77" t="s">
        <v>13</v>
      </c>
      <c r="E24" s="77" t="s">
        <v>27</v>
      </c>
      <c r="F24" s="77" t="s">
        <v>5</v>
      </c>
      <c r="G24" s="191">
        <f>G25</f>
        <v>9663.760320000001</v>
      </c>
    </row>
    <row r="25" spans="1:7" ht="80.25" customHeight="1">
      <c r="A25" s="127" t="s">
        <v>53</v>
      </c>
      <c r="B25" s="219">
        <v>503</v>
      </c>
      <c r="C25" s="77" t="s">
        <v>6</v>
      </c>
      <c r="D25" s="77" t="s">
        <v>13</v>
      </c>
      <c r="E25" s="77" t="s">
        <v>57</v>
      </c>
      <c r="F25" s="77" t="s">
        <v>5</v>
      </c>
      <c r="G25" s="191">
        <f>G26+G31</f>
        <v>9663.760320000001</v>
      </c>
    </row>
    <row r="26" spans="1:7" ht="21.75" customHeight="1">
      <c r="A26" s="127" t="s">
        <v>16</v>
      </c>
      <c r="B26" s="219">
        <v>503</v>
      </c>
      <c r="C26" s="77" t="s">
        <v>6</v>
      </c>
      <c r="D26" s="77" t="s">
        <v>13</v>
      </c>
      <c r="E26" s="77" t="s">
        <v>58</v>
      </c>
      <c r="F26" s="77" t="s">
        <v>5</v>
      </c>
      <c r="G26" s="191">
        <f>G27+G28+G29+G30</f>
        <v>9013.760320000001</v>
      </c>
    </row>
    <row r="27" spans="1:7" ht="48.75" customHeight="1">
      <c r="A27" s="129" t="s">
        <v>168</v>
      </c>
      <c r="B27" s="219">
        <v>503</v>
      </c>
      <c r="C27" s="77" t="s">
        <v>6</v>
      </c>
      <c r="D27" s="77" t="s">
        <v>13</v>
      </c>
      <c r="E27" s="77" t="s">
        <v>58</v>
      </c>
      <c r="F27" s="77" t="s">
        <v>105</v>
      </c>
      <c r="G27" s="191">
        <v>6220.3</v>
      </c>
    </row>
    <row r="28" spans="1:7" ht="60.75" customHeight="1">
      <c r="A28" s="104" t="s">
        <v>302</v>
      </c>
      <c r="B28" s="219">
        <v>503</v>
      </c>
      <c r="C28" s="77" t="s">
        <v>6</v>
      </c>
      <c r="D28" s="77" t="s">
        <v>13</v>
      </c>
      <c r="E28" s="77" t="s">
        <v>58</v>
      </c>
      <c r="F28" s="77" t="s">
        <v>106</v>
      </c>
      <c r="G28" s="191">
        <v>5</v>
      </c>
    </row>
    <row r="29" spans="1:7" ht="46.5" customHeight="1">
      <c r="A29" s="104" t="s">
        <v>202</v>
      </c>
      <c r="B29" s="219">
        <v>503</v>
      </c>
      <c r="C29" s="77" t="s">
        <v>6</v>
      </c>
      <c r="D29" s="77" t="s">
        <v>13</v>
      </c>
      <c r="E29" s="77" t="s">
        <v>58</v>
      </c>
      <c r="F29" s="77" t="s">
        <v>107</v>
      </c>
      <c r="G29" s="191">
        <f>2854.8-42.41984-4.5-42.41984</f>
        <v>2765.46032</v>
      </c>
    </row>
    <row r="30" spans="1:13" ht="34.5" customHeight="1">
      <c r="A30" s="129" t="s">
        <v>113</v>
      </c>
      <c r="B30" s="219">
        <v>503</v>
      </c>
      <c r="C30" s="77" t="s">
        <v>6</v>
      </c>
      <c r="D30" s="77" t="s">
        <v>13</v>
      </c>
      <c r="E30" s="77" t="s">
        <v>58</v>
      </c>
      <c r="F30" s="77" t="s">
        <v>112</v>
      </c>
      <c r="G30" s="191">
        <f>35-12</f>
        <v>23</v>
      </c>
      <c r="H30" s="92"/>
      <c r="I30" s="92"/>
      <c r="J30" s="92"/>
      <c r="K30" s="92"/>
      <c r="L30" s="92"/>
      <c r="M30" s="92"/>
    </row>
    <row r="31" spans="1:7" ht="48" customHeight="1">
      <c r="A31" s="127" t="s">
        <v>55</v>
      </c>
      <c r="B31" s="219">
        <v>503</v>
      </c>
      <c r="C31" s="77" t="s">
        <v>6</v>
      </c>
      <c r="D31" s="77" t="s">
        <v>13</v>
      </c>
      <c r="E31" s="77" t="s">
        <v>131</v>
      </c>
      <c r="F31" s="77" t="s">
        <v>5</v>
      </c>
      <c r="G31" s="191">
        <f>G32</f>
        <v>650</v>
      </c>
    </row>
    <row r="32" spans="1:7" ht="46.5" customHeight="1">
      <c r="A32" s="129" t="s">
        <v>168</v>
      </c>
      <c r="B32" s="219">
        <v>503</v>
      </c>
      <c r="C32" s="77" t="s">
        <v>6</v>
      </c>
      <c r="D32" s="77" t="s">
        <v>13</v>
      </c>
      <c r="E32" s="77" t="s">
        <v>131</v>
      </c>
      <c r="F32" s="77" t="s">
        <v>105</v>
      </c>
      <c r="G32" s="191">
        <v>650</v>
      </c>
    </row>
    <row r="33" spans="1:7" ht="21.75" customHeight="1">
      <c r="A33" s="11" t="s">
        <v>26</v>
      </c>
      <c r="B33" s="218" t="s">
        <v>46</v>
      </c>
      <c r="C33" s="77" t="s">
        <v>6</v>
      </c>
      <c r="D33" s="220">
        <v>11</v>
      </c>
      <c r="E33" s="77" t="s">
        <v>27</v>
      </c>
      <c r="F33" s="77" t="s">
        <v>5</v>
      </c>
      <c r="G33" s="191">
        <f>G34</f>
        <v>100</v>
      </c>
    </row>
    <row r="34" spans="1:7" ht="22.5" customHeight="1">
      <c r="A34" s="148" t="s">
        <v>26</v>
      </c>
      <c r="B34" s="218" t="s">
        <v>46</v>
      </c>
      <c r="C34" s="77" t="s">
        <v>6</v>
      </c>
      <c r="D34" s="220">
        <v>11</v>
      </c>
      <c r="E34" s="77" t="s">
        <v>29</v>
      </c>
      <c r="F34" s="77" t="s">
        <v>5</v>
      </c>
      <c r="G34" s="191">
        <f>G35</f>
        <v>100</v>
      </c>
    </row>
    <row r="35" spans="1:7" ht="28.5" customHeight="1">
      <c r="A35" s="127" t="s">
        <v>74</v>
      </c>
      <c r="B35" s="219">
        <v>503</v>
      </c>
      <c r="C35" s="77" t="s">
        <v>6</v>
      </c>
      <c r="D35" s="220">
        <v>11</v>
      </c>
      <c r="E35" s="221" t="s">
        <v>87</v>
      </c>
      <c r="F35" s="77" t="s">
        <v>5</v>
      </c>
      <c r="G35" s="191">
        <f>G36</f>
        <v>100</v>
      </c>
    </row>
    <row r="36" spans="1:7" ht="23.25" customHeight="1">
      <c r="A36" s="127" t="s">
        <v>118</v>
      </c>
      <c r="B36" s="219">
        <v>503</v>
      </c>
      <c r="C36" s="77" t="s">
        <v>6</v>
      </c>
      <c r="D36" s="77" t="s">
        <v>40</v>
      </c>
      <c r="E36" s="77" t="s">
        <v>87</v>
      </c>
      <c r="F36" s="77" t="s">
        <v>110</v>
      </c>
      <c r="G36" s="191">
        <f>50+50</f>
        <v>100</v>
      </c>
    </row>
    <row r="37" spans="1:7" ht="19.5" customHeight="1">
      <c r="A37" s="127" t="s">
        <v>17</v>
      </c>
      <c r="B37" s="219">
        <v>503</v>
      </c>
      <c r="C37" s="77" t="s">
        <v>6</v>
      </c>
      <c r="D37" s="77" t="s">
        <v>97</v>
      </c>
      <c r="E37" s="77" t="s">
        <v>27</v>
      </c>
      <c r="F37" s="77" t="s">
        <v>5</v>
      </c>
      <c r="G37" s="192">
        <f>G39+G47+G50+G38</f>
        <v>6061.312000000001</v>
      </c>
    </row>
    <row r="38" spans="1:7" ht="30" customHeight="1">
      <c r="A38" s="127" t="s">
        <v>288</v>
      </c>
      <c r="B38" s="219">
        <v>503</v>
      </c>
      <c r="C38" s="77" t="s">
        <v>6</v>
      </c>
      <c r="D38" s="77" t="s">
        <v>97</v>
      </c>
      <c r="E38" s="77" t="s">
        <v>308</v>
      </c>
      <c r="F38" s="77" t="s">
        <v>107</v>
      </c>
      <c r="G38" s="192">
        <f>25.7+35.652</f>
        <v>61.352000000000004</v>
      </c>
    </row>
    <row r="39" spans="1:7" ht="33.75" customHeight="1">
      <c r="A39" s="11" t="s">
        <v>92</v>
      </c>
      <c r="B39" s="219">
        <v>503</v>
      </c>
      <c r="C39" s="77" t="s">
        <v>6</v>
      </c>
      <c r="D39" s="77" t="s">
        <v>97</v>
      </c>
      <c r="E39" s="77" t="s">
        <v>27</v>
      </c>
      <c r="F39" s="77" t="s">
        <v>5</v>
      </c>
      <c r="G39" s="191">
        <f>G40+G45</f>
        <v>4714.1</v>
      </c>
    </row>
    <row r="40" spans="1:7" ht="33" customHeight="1">
      <c r="A40" s="127" t="s">
        <v>18</v>
      </c>
      <c r="B40" s="219">
        <v>503</v>
      </c>
      <c r="C40" s="77" t="s">
        <v>6</v>
      </c>
      <c r="D40" s="77" t="s">
        <v>97</v>
      </c>
      <c r="E40" s="77" t="s">
        <v>132</v>
      </c>
      <c r="F40" s="77" t="s">
        <v>5</v>
      </c>
      <c r="G40" s="191">
        <f>G41+G42+G43+G44</f>
        <v>4292.3</v>
      </c>
    </row>
    <row r="41" spans="1:7" ht="46.5" customHeight="1">
      <c r="A41" s="129" t="s">
        <v>171</v>
      </c>
      <c r="B41" s="219">
        <v>503</v>
      </c>
      <c r="C41" s="77" t="s">
        <v>6</v>
      </c>
      <c r="D41" s="77" t="s">
        <v>97</v>
      </c>
      <c r="E41" s="77" t="s">
        <v>132</v>
      </c>
      <c r="F41" s="77" t="s">
        <v>111</v>
      </c>
      <c r="G41" s="191">
        <v>2830</v>
      </c>
    </row>
    <row r="42" spans="1:7" ht="42.75" customHeight="1">
      <c r="A42" s="129" t="s">
        <v>314</v>
      </c>
      <c r="B42" s="219">
        <v>503</v>
      </c>
      <c r="C42" s="77" t="s">
        <v>6</v>
      </c>
      <c r="D42" s="77" t="s">
        <v>97</v>
      </c>
      <c r="E42" s="77" t="s">
        <v>132</v>
      </c>
      <c r="F42" s="77" t="s">
        <v>301</v>
      </c>
      <c r="G42" s="191">
        <v>0.4</v>
      </c>
    </row>
    <row r="43" spans="1:7" ht="48.75" customHeight="1">
      <c r="A43" s="104" t="s">
        <v>202</v>
      </c>
      <c r="B43" s="219">
        <v>503</v>
      </c>
      <c r="C43" s="77" t="s">
        <v>6</v>
      </c>
      <c r="D43" s="77" t="s">
        <v>97</v>
      </c>
      <c r="E43" s="77" t="s">
        <v>132</v>
      </c>
      <c r="F43" s="77" t="s">
        <v>107</v>
      </c>
      <c r="G43" s="191">
        <f>968.1+100+100+282.3</f>
        <v>1450.3999999999999</v>
      </c>
    </row>
    <row r="44" spans="1:7" ht="34.5" customHeight="1">
      <c r="A44" s="129" t="s">
        <v>113</v>
      </c>
      <c r="B44" s="219">
        <v>503</v>
      </c>
      <c r="C44" s="77" t="s">
        <v>6</v>
      </c>
      <c r="D44" s="77" t="s">
        <v>97</v>
      </c>
      <c r="E44" s="77" t="s">
        <v>132</v>
      </c>
      <c r="F44" s="77" t="s">
        <v>112</v>
      </c>
      <c r="G44" s="191">
        <v>11.5</v>
      </c>
    </row>
    <row r="45" spans="1:7" ht="194.25" customHeight="1">
      <c r="A45" s="173" t="s">
        <v>323</v>
      </c>
      <c r="B45" s="135">
        <v>503</v>
      </c>
      <c r="C45" s="77" t="s">
        <v>6</v>
      </c>
      <c r="D45" s="77" t="s">
        <v>97</v>
      </c>
      <c r="E45" s="77" t="s">
        <v>311</v>
      </c>
      <c r="F45" s="77" t="s">
        <v>5</v>
      </c>
      <c r="G45" s="191">
        <f>G46</f>
        <v>421.8</v>
      </c>
    </row>
    <row r="46" spans="1:7" ht="45" customHeight="1">
      <c r="A46" s="129" t="s">
        <v>171</v>
      </c>
      <c r="B46" s="135">
        <v>503</v>
      </c>
      <c r="C46" s="77" t="s">
        <v>6</v>
      </c>
      <c r="D46" s="77" t="s">
        <v>97</v>
      </c>
      <c r="E46" s="77" t="s">
        <v>311</v>
      </c>
      <c r="F46" s="77" t="s">
        <v>111</v>
      </c>
      <c r="G46" s="191">
        <f>187.9+233.9</f>
        <v>421.8</v>
      </c>
    </row>
    <row r="47" spans="1:7" ht="123" customHeight="1">
      <c r="A47" s="205" t="s">
        <v>227</v>
      </c>
      <c r="B47" s="135">
        <v>503</v>
      </c>
      <c r="C47" s="77" t="s">
        <v>6</v>
      </c>
      <c r="D47" s="77" t="s">
        <v>97</v>
      </c>
      <c r="E47" s="77" t="s">
        <v>309</v>
      </c>
      <c r="F47" s="77" t="s">
        <v>5</v>
      </c>
      <c r="G47" s="191">
        <f>G48+G49</f>
        <v>382.8</v>
      </c>
    </row>
    <row r="48" spans="1:7" ht="47.25" customHeight="1">
      <c r="A48" s="129" t="s">
        <v>171</v>
      </c>
      <c r="B48" s="219">
        <v>503</v>
      </c>
      <c r="C48" s="77" t="s">
        <v>6</v>
      </c>
      <c r="D48" s="77" t="s">
        <v>97</v>
      </c>
      <c r="E48" s="77" t="s">
        <v>303</v>
      </c>
      <c r="F48" s="77" t="s">
        <v>111</v>
      </c>
      <c r="G48" s="191">
        <v>328.5</v>
      </c>
    </row>
    <row r="49" spans="1:7" ht="47.25" customHeight="1">
      <c r="A49" s="104" t="s">
        <v>202</v>
      </c>
      <c r="B49" s="219">
        <v>503</v>
      </c>
      <c r="C49" s="77" t="s">
        <v>6</v>
      </c>
      <c r="D49" s="77" t="s">
        <v>97</v>
      </c>
      <c r="E49" s="77" t="s">
        <v>303</v>
      </c>
      <c r="F49" s="77" t="s">
        <v>107</v>
      </c>
      <c r="G49" s="191">
        <v>54.3</v>
      </c>
    </row>
    <row r="50" spans="1:7" ht="120" customHeight="1">
      <c r="A50" s="129" t="s">
        <v>120</v>
      </c>
      <c r="B50" s="219">
        <v>503</v>
      </c>
      <c r="C50" s="77" t="s">
        <v>6</v>
      </c>
      <c r="D50" s="77" t="s">
        <v>97</v>
      </c>
      <c r="E50" s="77" t="s">
        <v>273</v>
      </c>
      <c r="F50" s="77" t="s">
        <v>5</v>
      </c>
      <c r="G50" s="191">
        <f>G53+G56+G51+G59</f>
        <v>903.06</v>
      </c>
    </row>
    <row r="51" spans="1:7" ht="75" customHeight="1">
      <c r="A51" s="210" t="s">
        <v>315</v>
      </c>
      <c r="B51" s="219">
        <v>503</v>
      </c>
      <c r="C51" s="77" t="s">
        <v>6</v>
      </c>
      <c r="D51" s="77" t="s">
        <v>97</v>
      </c>
      <c r="E51" s="216" t="s">
        <v>294</v>
      </c>
      <c r="F51" s="77" t="s">
        <v>5</v>
      </c>
      <c r="G51" s="192">
        <f>G52</f>
        <v>200</v>
      </c>
    </row>
    <row r="52" spans="1:7" ht="51" customHeight="1">
      <c r="A52" s="104" t="s">
        <v>333</v>
      </c>
      <c r="B52" s="219">
        <v>503</v>
      </c>
      <c r="C52" s="77" t="s">
        <v>6</v>
      </c>
      <c r="D52" s="77" t="s">
        <v>97</v>
      </c>
      <c r="E52" s="216" t="s">
        <v>294</v>
      </c>
      <c r="F52" s="77" t="s">
        <v>332</v>
      </c>
      <c r="G52" s="192">
        <v>200</v>
      </c>
    </row>
    <row r="53" spans="1:7" ht="110.25" customHeight="1">
      <c r="A53" s="93" t="s">
        <v>184</v>
      </c>
      <c r="B53" s="222">
        <v>503</v>
      </c>
      <c r="C53" s="77" t="s">
        <v>6</v>
      </c>
      <c r="D53" s="77" t="s">
        <v>97</v>
      </c>
      <c r="E53" s="141" t="s">
        <v>228</v>
      </c>
      <c r="F53" s="77" t="s">
        <v>5</v>
      </c>
      <c r="G53" s="191">
        <f>G54+G55</f>
        <v>543</v>
      </c>
    </row>
    <row r="54" spans="1:7" ht="48" customHeight="1">
      <c r="A54" s="129" t="s">
        <v>168</v>
      </c>
      <c r="B54" s="222">
        <v>503</v>
      </c>
      <c r="C54" s="77" t="s">
        <v>6</v>
      </c>
      <c r="D54" s="77" t="s">
        <v>97</v>
      </c>
      <c r="E54" s="141" t="s">
        <v>228</v>
      </c>
      <c r="F54" s="77" t="s">
        <v>105</v>
      </c>
      <c r="G54" s="191">
        <v>429.5</v>
      </c>
    </row>
    <row r="55" spans="1:7" ht="44.25" customHeight="1">
      <c r="A55" s="104" t="s">
        <v>202</v>
      </c>
      <c r="B55" s="222">
        <v>503</v>
      </c>
      <c r="C55" s="77" t="s">
        <v>6</v>
      </c>
      <c r="D55" s="77" t="s">
        <v>97</v>
      </c>
      <c r="E55" s="141" t="s">
        <v>228</v>
      </c>
      <c r="F55" s="77" t="s">
        <v>107</v>
      </c>
      <c r="G55" s="191">
        <v>113.5</v>
      </c>
    </row>
    <row r="56" spans="1:7" ht="163.5" customHeight="1">
      <c r="A56" s="95" t="s">
        <v>316</v>
      </c>
      <c r="B56" s="219">
        <v>503</v>
      </c>
      <c r="C56" s="77" t="s">
        <v>6</v>
      </c>
      <c r="D56" s="77" t="s">
        <v>97</v>
      </c>
      <c r="E56" s="96" t="s">
        <v>229</v>
      </c>
      <c r="F56" s="77" t="s">
        <v>5</v>
      </c>
      <c r="G56" s="192">
        <f>G57+G58</f>
        <v>5.76</v>
      </c>
    </row>
    <row r="57" spans="1:7" ht="48.75" customHeight="1">
      <c r="A57" s="129" t="s">
        <v>168</v>
      </c>
      <c r="B57" s="219">
        <v>503</v>
      </c>
      <c r="C57" s="77" t="s">
        <v>6</v>
      </c>
      <c r="D57" s="77" t="s">
        <v>97</v>
      </c>
      <c r="E57" s="96" t="s">
        <v>229</v>
      </c>
      <c r="F57" s="77" t="s">
        <v>105</v>
      </c>
      <c r="G57" s="192">
        <v>5.04</v>
      </c>
    </row>
    <row r="58" spans="1:7" ht="45" customHeight="1">
      <c r="A58" s="104" t="s">
        <v>202</v>
      </c>
      <c r="B58" s="219">
        <v>503</v>
      </c>
      <c r="C58" s="77" t="s">
        <v>6</v>
      </c>
      <c r="D58" s="77" t="s">
        <v>97</v>
      </c>
      <c r="E58" s="96" t="s">
        <v>229</v>
      </c>
      <c r="F58" s="77" t="s">
        <v>107</v>
      </c>
      <c r="G58" s="192">
        <v>0.72</v>
      </c>
    </row>
    <row r="59" spans="1:7" ht="150" customHeight="1">
      <c r="A59" s="11" t="s">
        <v>185</v>
      </c>
      <c r="B59" s="219">
        <v>503</v>
      </c>
      <c r="C59" s="77" t="s">
        <v>6</v>
      </c>
      <c r="D59" s="77" t="s">
        <v>97</v>
      </c>
      <c r="E59" s="141" t="s">
        <v>295</v>
      </c>
      <c r="F59" s="77" t="s">
        <v>5</v>
      </c>
      <c r="G59" s="191">
        <f>G60+G61</f>
        <v>154.3</v>
      </c>
    </row>
    <row r="60" spans="1:7" ht="48" customHeight="1">
      <c r="A60" s="129" t="s">
        <v>168</v>
      </c>
      <c r="B60" s="219">
        <v>503</v>
      </c>
      <c r="C60" s="77" t="s">
        <v>6</v>
      </c>
      <c r="D60" s="77" t="s">
        <v>97</v>
      </c>
      <c r="E60" s="141" t="s">
        <v>310</v>
      </c>
      <c r="F60" s="77" t="s">
        <v>105</v>
      </c>
      <c r="G60" s="191">
        <v>99.2</v>
      </c>
    </row>
    <row r="61" spans="1:7" ht="44.25" customHeight="1">
      <c r="A61" s="104" t="s">
        <v>202</v>
      </c>
      <c r="B61" s="219">
        <v>503</v>
      </c>
      <c r="C61" s="77" t="s">
        <v>6</v>
      </c>
      <c r="D61" s="77" t="s">
        <v>97</v>
      </c>
      <c r="E61" s="141" t="s">
        <v>310</v>
      </c>
      <c r="F61" s="77" t="s">
        <v>107</v>
      </c>
      <c r="G61" s="191">
        <v>55.1</v>
      </c>
    </row>
    <row r="62" spans="1:7" ht="33" customHeight="1">
      <c r="A62" s="129" t="s">
        <v>98</v>
      </c>
      <c r="B62" s="222">
        <v>503</v>
      </c>
      <c r="C62" s="141" t="s">
        <v>22</v>
      </c>
      <c r="D62" s="141" t="s">
        <v>14</v>
      </c>
      <c r="E62" s="141" t="s">
        <v>27</v>
      </c>
      <c r="F62" s="141" t="s">
        <v>5</v>
      </c>
      <c r="G62" s="191">
        <f>G63</f>
        <v>50</v>
      </c>
    </row>
    <row r="63" spans="1:7" ht="66" customHeight="1">
      <c r="A63" s="127" t="s">
        <v>77</v>
      </c>
      <c r="B63" s="222">
        <v>503</v>
      </c>
      <c r="C63" s="77" t="s">
        <v>22</v>
      </c>
      <c r="D63" s="77" t="s">
        <v>20</v>
      </c>
      <c r="E63" s="77" t="s">
        <v>27</v>
      </c>
      <c r="F63" s="77" t="s">
        <v>5</v>
      </c>
      <c r="G63" s="191">
        <f>G64</f>
        <v>50</v>
      </c>
    </row>
    <row r="64" spans="1:7" ht="48" customHeight="1">
      <c r="A64" s="127" t="s">
        <v>30</v>
      </c>
      <c r="B64" s="222">
        <v>503</v>
      </c>
      <c r="C64" s="77" t="s">
        <v>22</v>
      </c>
      <c r="D64" s="77" t="s">
        <v>20</v>
      </c>
      <c r="E64" s="77" t="s">
        <v>133</v>
      </c>
      <c r="F64" s="77" t="s">
        <v>5</v>
      </c>
      <c r="G64" s="191">
        <f>G65</f>
        <v>50</v>
      </c>
    </row>
    <row r="65" spans="1:7" ht="59.25" customHeight="1">
      <c r="A65" s="127" t="s">
        <v>31</v>
      </c>
      <c r="B65" s="222">
        <v>503</v>
      </c>
      <c r="C65" s="77" t="s">
        <v>22</v>
      </c>
      <c r="D65" s="77" t="s">
        <v>20</v>
      </c>
      <c r="E65" s="77" t="s">
        <v>134</v>
      </c>
      <c r="F65" s="77" t="s">
        <v>5</v>
      </c>
      <c r="G65" s="191">
        <f>G66</f>
        <v>50</v>
      </c>
    </row>
    <row r="66" spans="1:7" ht="49.5" customHeight="1">
      <c r="A66" s="104" t="s">
        <v>202</v>
      </c>
      <c r="B66" s="222">
        <v>503</v>
      </c>
      <c r="C66" s="77" t="s">
        <v>22</v>
      </c>
      <c r="D66" s="77" t="s">
        <v>20</v>
      </c>
      <c r="E66" s="77" t="s">
        <v>134</v>
      </c>
      <c r="F66" s="77" t="s">
        <v>107</v>
      </c>
      <c r="G66" s="191">
        <v>50</v>
      </c>
    </row>
    <row r="67" spans="1:7" ht="19.5" customHeight="1">
      <c r="A67" s="127" t="s">
        <v>47</v>
      </c>
      <c r="B67" s="222">
        <v>503</v>
      </c>
      <c r="C67" s="77" t="s">
        <v>13</v>
      </c>
      <c r="D67" s="77" t="s">
        <v>14</v>
      </c>
      <c r="E67" s="77" t="s">
        <v>27</v>
      </c>
      <c r="F67" s="77" t="s">
        <v>5</v>
      </c>
      <c r="G67" s="191">
        <f>G78+G81+G71</f>
        <v>1113.6</v>
      </c>
    </row>
    <row r="68" spans="1:7" ht="18" customHeight="1" hidden="1">
      <c r="A68" s="127" t="s">
        <v>83</v>
      </c>
      <c r="B68" s="222">
        <v>503</v>
      </c>
      <c r="C68" s="77" t="s">
        <v>13</v>
      </c>
      <c r="D68" s="77" t="s">
        <v>7</v>
      </c>
      <c r="E68" s="77" t="s">
        <v>49</v>
      </c>
      <c r="F68" s="77" t="s">
        <v>5</v>
      </c>
      <c r="G68" s="191">
        <f>G69</f>
        <v>0</v>
      </c>
    </row>
    <row r="69" spans="1:7" ht="54" customHeight="1" hidden="1">
      <c r="A69" s="127" t="s">
        <v>82</v>
      </c>
      <c r="B69" s="222">
        <v>503</v>
      </c>
      <c r="C69" s="77" t="s">
        <v>13</v>
      </c>
      <c r="D69" s="77" t="s">
        <v>7</v>
      </c>
      <c r="E69" s="77" t="s">
        <v>95</v>
      </c>
      <c r="F69" s="77" t="s">
        <v>5</v>
      </c>
      <c r="G69" s="191">
        <f>G70</f>
        <v>0</v>
      </c>
    </row>
    <row r="70" spans="1:7" ht="52.5" customHeight="1" hidden="1">
      <c r="A70" s="104" t="s">
        <v>96</v>
      </c>
      <c r="B70" s="222">
        <v>503</v>
      </c>
      <c r="C70" s="77" t="s">
        <v>13</v>
      </c>
      <c r="D70" s="77" t="s">
        <v>7</v>
      </c>
      <c r="E70" s="77" t="s">
        <v>95</v>
      </c>
      <c r="F70" s="77" t="s">
        <v>91</v>
      </c>
      <c r="G70" s="191"/>
    </row>
    <row r="71" spans="1:7" ht="18.75" customHeight="1">
      <c r="A71" s="128" t="s">
        <v>121</v>
      </c>
      <c r="B71" s="222">
        <v>503</v>
      </c>
      <c r="C71" s="77" t="s">
        <v>13</v>
      </c>
      <c r="D71" s="77" t="s">
        <v>42</v>
      </c>
      <c r="E71" s="77" t="s">
        <v>27</v>
      </c>
      <c r="F71" s="77" t="s">
        <v>5</v>
      </c>
      <c r="G71" s="191">
        <f>G72+G74+G76</f>
        <v>937.6</v>
      </c>
    </row>
    <row r="72" spans="1:7" ht="49.5" customHeight="1">
      <c r="A72" s="104" t="s">
        <v>180</v>
      </c>
      <c r="B72" s="222">
        <v>503</v>
      </c>
      <c r="C72" s="77" t="s">
        <v>13</v>
      </c>
      <c r="D72" s="77" t="s">
        <v>42</v>
      </c>
      <c r="E72" s="77" t="s">
        <v>179</v>
      </c>
      <c r="F72" s="77" t="s">
        <v>5</v>
      </c>
      <c r="G72" s="191">
        <f>G73</f>
        <v>800</v>
      </c>
    </row>
    <row r="73" spans="1:7" ht="87.75" customHeight="1">
      <c r="A73" s="104" t="s">
        <v>177</v>
      </c>
      <c r="B73" s="222">
        <v>503</v>
      </c>
      <c r="C73" s="77" t="s">
        <v>13</v>
      </c>
      <c r="D73" s="77" t="s">
        <v>42</v>
      </c>
      <c r="E73" s="77" t="s">
        <v>179</v>
      </c>
      <c r="F73" s="77" t="s">
        <v>116</v>
      </c>
      <c r="G73" s="191">
        <v>800</v>
      </c>
    </row>
    <row r="74" spans="1:7" ht="57.75" customHeight="1">
      <c r="A74" s="2" t="s">
        <v>187</v>
      </c>
      <c r="B74" s="217" t="s">
        <v>46</v>
      </c>
      <c r="C74" s="77" t="s">
        <v>13</v>
      </c>
      <c r="D74" s="77" t="s">
        <v>42</v>
      </c>
      <c r="E74" s="77" t="s">
        <v>135</v>
      </c>
      <c r="F74" s="77" t="s">
        <v>5</v>
      </c>
      <c r="G74" s="191">
        <f>G75</f>
        <v>41.1</v>
      </c>
    </row>
    <row r="75" spans="1:7" ht="45.75" customHeight="1">
      <c r="A75" s="104" t="s">
        <v>202</v>
      </c>
      <c r="B75" s="217" t="s">
        <v>46</v>
      </c>
      <c r="C75" s="77" t="s">
        <v>13</v>
      </c>
      <c r="D75" s="77" t="s">
        <v>42</v>
      </c>
      <c r="E75" s="77" t="s">
        <v>135</v>
      </c>
      <c r="F75" s="77" t="s">
        <v>107</v>
      </c>
      <c r="G75" s="191">
        <v>41.1</v>
      </c>
    </row>
    <row r="76" spans="1:7" ht="194.25" customHeight="1">
      <c r="A76" s="173" t="s">
        <v>323</v>
      </c>
      <c r="B76" s="217" t="s">
        <v>46</v>
      </c>
      <c r="C76" s="77" t="s">
        <v>13</v>
      </c>
      <c r="D76" s="77" t="s">
        <v>42</v>
      </c>
      <c r="E76" s="77" t="s">
        <v>311</v>
      </c>
      <c r="F76" s="77" t="s">
        <v>5</v>
      </c>
      <c r="G76" s="191">
        <f>G77</f>
        <v>96.5</v>
      </c>
    </row>
    <row r="77" spans="1:7" ht="49.5" customHeight="1">
      <c r="A77" s="129" t="s">
        <v>171</v>
      </c>
      <c r="B77" s="217" t="s">
        <v>46</v>
      </c>
      <c r="C77" s="77" t="s">
        <v>13</v>
      </c>
      <c r="D77" s="77" t="s">
        <v>42</v>
      </c>
      <c r="E77" s="77" t="s">
        <v>311</v>
      </c>
      <c r="F77" s="77" t="s">
        <v>111</v>
      </c>
      <c r="G77" s="191">
        <f>40+56.5</f>
        <v>96.5</v>
      </c>
    </row>
    <row r="78" spans="1:7" ht="27" customHeight="1">
      <c r="A78" s="130" t="s">
        <v>148</v>
      </c>
      <c r="B78" s="223">
        <v>503</v>
      </c>
      <c r="C78" s="140" t="s">
        <v>13</v>
      </c>
      <c r="D78" s="140" t="s">
        <v>20</v>
      </c>
      <c r="E78" s="140" t="s">
        <v>27</v>
      </c>
      <c r="F78" s="141" t="s">
        <v>5</v>
      </c>
      <c r="G78" s="191">
        <f>G79</f>
        <v>56</v>
      </c>
    </row>
    <row r="79" spans="1:7" ht="62.25" customHeight="1">
      <c r="A79" s="93" t="s">
        <v>204</v>
      </c>
      <c r="B79" s="218" t="s">
        <v>46</v>
      </c>
      <c r="C79" s="141" t="s">
        <v>13</v>
      </c>
      <c r="D79" s="141" t="s">
        <v>20</v>
      </c>
      <c r="E79" s="141" t="s">
        <v>234</v>
      </c>
      <c r="F79" s="224" t="s">
        <v>5</v>
      </c>
      <c r="G79" s="191">
        <f>G80</f>
        <v>56</v>
      </c>
    </row>
    <row r="80" spans="1:7" ht="45.75" customHeight="1">
      <c r="A80" s="93" t="s">
        <v>202</v>
      </c>
      <c r="B80" s="218" t="s">
        <v>46</v>
      </c>
      <c r="C80" s="141" t="s">
        <v>13</v>
      </c>
      <c r="D80" s="141" t="s">
        <v>20</v>
      </c>
      <c r="E80" s="141" t="s">
        <v>235</v>
      </c>
      <c r="F80" s="224" t="s">
        <v>107</v>
      </c>
      <c r="G80" s="191">
        <v>56</v>
      </c>
    </row>
    <row r="81" spans="1:7" ht="28.5" customHeight="1">
      <c r="A81" s="127" t="s">
        <v>86</v>
      </c>
      <c r="B81" s="222">
        <v>503</v>
      </c>
      <c r="C81" s="77" t="s">
        <v>13</v>
      </c>
      <c r="D81" s="77" t="s">
        <v>48</v>
      </c>
      <c r="E81" s="77" t="s">
        <v>27</v>
      </c>
      <c r="F81" s="224" t="s">
        <v>5</v>
      </c>
      <c r="G81" s="191">
        <f>G82</f>
        <v>120</v>
      </c>
    </row>
    <row r="82" spans="1:7" ht="60.75" customHeight="1">
      <c r="A82" s="165" t="s">
        <v>317</v>
      </c>
      <c r="B82" s="222">
        <v>503</v>
      </c>
      <c r="C82" s="77" t="s">
        <v>13</v>
      </c>
      <c r="D82" s="77" t="s">
        <v>48</v>
      </c>
      <c r="E82" s="224" t="s">
        <v>260</v>
      </c>
      <c r="F82" s="77" t="s">
        <v>5</v>
      </c>
      <c r="G82" s="191">
        <f>G83</f>
        <v>120</v>
      </c>
    </row>
    <row r="83" spans="1:7" ht="59.25" customHeight="1">
      <c r="A83" s="127" t="s">
        <v>175</v>
      </c>
      <c r="B83" s="222">
        <v>503</v>
      </c>
      <c r="C83" s="77" t="s">
        <v>13</v>
      </c>
      <c r="D83" s="77" t="s">
        <v>48</v>
      </c>
      <c r="E83" s="224" t="s">
        <v>260</v>
      </c>
      <c r="F83" s="77" t="s">
        <v>143</v>
      </c>
      <c r="G83" s="191">
        <v>120</v>
      </c>
    </row>
    <row r="84" spans="1:7" ht="23.25" customHeight="1">
      <c r="A84" s="127" t="s">
        <v>79</v>
      </c>
      <c r="B84" s="222">
        <v>503</v>
      </c>
      <c r="C84" s="77" t="s">
        <v>42</v>
      </c>
      <c r="D84" s="77" t="s">
        <v>14</v>
      </c>
      <c r="E84" s="224" t="s">
        <v>27</v>
      </c>
      <c r="F84" s="77" t="s">
        <v>5</v>
      </c>
      <c r="G84" s="191">
        <f>G85</f>
        <v>842.41984</v>
      </c>
    </row>
    <row r="85" spans="1:7" ht="31.5" customHeight="1">
      <c r="A85" s="127" t="s">
        <v>127</v>
      </c>
      <c r="B85" s="222">
        <v>503</v>
      </c>
      <c r="C85" s="77" t="s">
        <v>42</v>
      </c>
      <c r="D85" s="77" t="s">
        <v>42</v>
      </c>
      <c r="E85" s="224" t="s">
        <v>27</v>
      </c>
      <c r="F85" s="77" t="s">
        <v>5</v>
      </c>
      <c r="G85" s="191">
        <f>G86+G88</f>
        <v>842.41984</v>
      </c>
    </row>
    <row r="86" spans="1:7" ht="76.5" customHeight="1">
      <c r="A86" s="127" t="s">
        <v>188</v>
      </c>
      <c r="B86" s="222">
        <v>503</v>
      </c>
      <c r="C86" s="77" t="s">
        <v>42</v>
      </c>
      <c r="D86" s="77" t="s">
        <v>42</v>
      </c>
      <c r="E86" s="224" t="s">
        <v>233</v>
      </c>
      <c r="F86" s="77" t="s">
        <v>5</v>
      </c>
      <c r="G86" s="191">
        <f>G87</f>
        <v>9</v>
      </c>
    </row>
    <row r="87" spans="1:7" ht="49.5" customHeight="1">
      <c r="A87" s="104" t="s">
        <v>202</v>
      </c>
      <c r="B87" s="222">
        <v>503</v>
      </c>
      <c r="C87" s="77" t="s">
        <v>42</v>
      </c>
      <c r="D87" s="77" t="s">
        <v>42</v>
      </c>
      <c r="E87" s="224" t="s">
        <v>233</v>
      </c>
      <c r="F87" s="224" t="s">
        <v>107</v>
      </c>
      <c r="G87" s="191">
        <v>9</v>
      </c>
    </row>
    <row r="88" spans="1:7" ht="81" customHeight="1">
      <c r="A88" s="257" t="s">
        <v>341</v>
      </c>
      <c r="B88" s="258">
        <v>503</v>
      </c>
      <c r="C88" s="218" t="s">
        <v>42</v>
      </c>
      <c r="D88" s="218" t="s">
        <v>42</v>
      </c>
      <c r="E88" s="224" t="s">
        <v>342</v>
      </c>
      <c r="F88" s="224" t="s">
        <v>5</v>
      </c>
      <c r="G88" s="191">
        <f>G89+G91</f>
        <v>833.41984</v>
      </c>
    </row>
    <row r="89" spans="1:7" ht="30.75" customHeight="1">
      <c r="A89" s="104" t="s">
        <v>343</v>
      </c>
      <c r="B89" s="222">
        <v>503</v>
      </c>
      <c r="C89" s="218" t="s">
        <v>42</v>
      </c>
      <c r="D89" s="218" t="s">
        <v>42</v>
      </c>
      <c r="E89" s="224" t="s">
        <v>339</v>
      </c>
      <c r="F89" s="224" t="s">
        <v>5</v>
      </c>
      <c r="G89" s="191">
        <f>G90</f>
        <v>791</v>
      </c>
    </row>
    <row r="90" spans="1:7" ht="49.5" customHeight="1">
      <c r="A90" s="104" t="s">
        <v>202</v>
      </c>
      <c r="B90" s="222">
        <v>503</v>
      </c>
      <c r="C90" s="218" t="s">
        <v>42</v>
      </c>
      <c r="D90" s="218" t="s">
        <v>42</v>
      </c>
      <c r="E90" s="224" t="s">
        <v>339</v>
      </c>
      <c r="F90" s="224" t="s">
        <v>107</v>
      </c>
      <c r="G90" s="191">
        <v>791</v>
      </c>
    </row>
    <row r="91" spans="1:7" ht="35.25" customHeight="1">
      <c r="A91" s="104" t="s">
        <v>344</v>
      </c>
      <c r="B91" s="222">
        <v>503</v>
      </c>
      <c r="C91" s="218" t="s">
        <v>42</v>
      </c>
      <c r="D91" s="218" t="s">
        <v>42</v>
      </c>
      <c r="E91" s="224" t="s">
        <v>340</v>
      </c>
      <c r="F91" s="224" t="s">
        <v>5</v>
      </c>
      <c r="G91" s="191">
        <f>G92</f>
        <v>42.41984</v>
      </c>
    </row>
    <row r="92" spans="1:7" ht="49.5" customHeight="1">
      <c r="A92" s="104" t="s">
        <v>202</v>
      </c>
      <c r="B92" s="222">
        <v>503</v>
      </c>
      <c r="C92" s="218" t="s">
        <v>42</v>
      </c>
      <c r="D92" s="218" t="s">
        <v>42</v>
      </c>
      <c r="E92" s="224" t="s">
        <v>340</v>
      </c>
      <c r="F92" s="224" t="s">
        <v>107</v>
      </c>
      <c r="G92" s="191">
        <v>42.41984</v>
      </c>
    </row>
    <row r="93" spans="1:7" ht="29.25" customHeight="1">
      <c r="A93" s="104" t="s">
        <v>10</v>
      </c>
      <c r="B93" s="218" t="s">
        <v>46</v>
      </c>
      <c r="C93" s="218" t="s">
        <v>9</v>
      </c>
      <c r="D93" s="218" t="s">
        <v>14</v>
      </c>
      <c r="E93" s="224" t="s">
        <v>27</v>
      </c>
      <c r="F93" s="225" t="s">
        <v>5</v>
      </c>
      <c r="G93" s="191">
        <f>G94</f>
        <v>18</v>
      </c>
    </row>
    <row r="94" spans="1:7" ht="30.75" customHeight="1">
      <c r="A94" s="104" t="s">
        <v>25</v>
      </c>
      <c r="B94" s="218" t="s">
        <v>46</v>
      </c>
      <c r="C94" s="218" t="s">
        <v>9</v>
      </c>
      <c r="D94" s="218" t="s">
        <v>9</v>
      </c>
      <c r="E94" s="224" t="s">
        <v>27</v>
      </c>
      <c r="F94" s="225" t="s">
        <v>5</v>
      </c>
      <c r="G94" s="191">
        <f>G95</f>
        <v>18</v>
      </c>
    </row>
    <row r="95" spans="1:7" ht="74.25" customHeight="1">
      <c r="A95" s="127" t="s">
        <v>291</v>
      </c>
      <c r="B95" s="218" t="s">
        <v>46</v>
      </c>
      <c r="C95" s="218" t="s">
        <v>9</v>
      </c>
      <c r="D95" s="218" t="s">
        <v>9</v>
      </c>
      <c r="E95" s="224" t="s">
        <v>236</v>
      </c>
      <c r="F95" s="225" t="s">
        <v>5</v>
      </c>
      <c r="G95" s="191">
        <f>G96</f>
        <v>18</v>
      </c>
    </row>
    <row r="96" spans="1:7" ht="45" customHeight="1">
      <c r="A96" s="104" t="s">
        <v>202</v>
      </c>
      <c r="B96" s="218" t="s">
        <v>46</v>
      </c>
      <c r="C96" s="218" t="s">
        <v>9</v>
      </c>
      <c r="D96" s="218" t="s">
        <v>9</v>
      </c>
      <c r="E96" s="224" t="s">
        <v>236</v>
      </c>
      <c r="F96" s="225" t="s">
        <v>107</v>
      </c>
      <c r="G96" s="191">
        <v>18</v>
      </c>
    </row>
    <row r="97" spans="1:7" ht="23.25" customHeight="1">
      <c r="A97" s="130" t="s">
        <v>38</v>
      </c>
      <c r="B97" s="226" t="s">
        <v>46</v>
      </c>
      <c r="C97" s="227" t="s">
        <v>21</v>
      </c>
      <c r="D97" s="227" t="s">
        <v>14</v>
      </c>
      <c r="E97" s="227" t="s">
        <v>27</v>
      </c>
      <c r="F97" s="228" t="s">
        <v>5</v>
      </c>
      <c r="G97" s="191">
        <f>G99+G103</f>
        <v>5319.8460000000005</v>
      </c>
    </row>
    <row r="98" spans="1:7" ht="22.5" customHeight="1">
      <c r="A98" s="130" t="s">
        <v>284</v>
      </c>
      <c r="B98" s="226" t="s">
        <v>46</v>
      </c>
      <c r="C98" s="227" t="s">
        <v>21</v>
      </c>
      <c r="D98" s="227" t="s">
        <v>6</v>
      </c>
      <c r="E98" s="227" t="s">
        <v>27</v>
      </c>
      <c r="F98" s="228" t="s">
        <v>5</v>
      </c>
      <c r="G98" s="191">
        <f>G99</f>
        <v>1200</v>
      </c>
    </row>
    <row r="99" spans="1:7" ht="24" customHeight="1">
      <c r="A99" s="165" t="s">
        <v>285</v>
      </c>
      <c r="B99" s="226" t="s">
        <v>46</v>
      </c>
      <c r="C99" s="227" t="s">
        <v>21</v>
      </c>
      <c r="D99" s="227" t="s">
        <v>6</v>
      </c>
      <c r="E99" s="227" t="s">
        <v>27</v>
      </c>
      <c r="F99" s="225" t="s">
        <v>5</v>
      </c>
      <c r="G99" s="191">
        <f>G100</f>
        <v>1200</v>
      </c>
    </row>
    <row r="100" spans="1:7" ht="33" customHeight="1">
      <c r="A100" s="127" t="s">
        <v>65</v>
      </c>
      <c r="B100" s="226" t="s">
        <v>46</v>
      </c>
      <c r="C100" s="227" t="s">
        <v>21</v>
      </c>
      <c r="D100" s="227" t="s">
        <v>6</v>
      </c>
      <c r="E100" s="227" t="s">
        <v>66</v>
      </c>
      <c r="F100" s="225" t="s">
        <v>5</v>
      </c>
      <c r="G100" s="191">
        <f>G101</f>
        <v>1200</v>
      </c>
    </row>
    <row r="101" spans="1:7" ht="31.5" customHeight="1">
      <c r="A101" s="127" t="s">
        <v>67</v>
      </c>
      <c r="B101" s="226" t="s">
        <v>46</v>
      </c>
      <c r="C101" s="227" t="s">
        <v>21</v>
      </c>
      <c r="D101" s="227" t="s">
        <v>6</v>
      </c>
      <c r="E101" s="227" t="s">
        <v>68</v>
      </c>
      <c r="F101" s="225" t="s">
        <v>5</v>
      </c>
      <c r="G101" s="191">
        <f>G102</f>
        <v>1200</v>
      </c>
    </row>
    <row r="102" spans="1:7" ht="46.5" customHeight="1">
      <c r="A102" s="130" t="s">
        <v>172</v>
      </c>
      <c r="B102" s="226" t="s">
        <v>46</v>
      </c>
      <c r="C102" s="227" t="s">
        <v>21</v>
      </c>
      <c r="D102" s="227" t="s">
        <v>6</v>
      </c>
      <c r="E102" s="227" t="s">
        <v>68</v>
      </c>
      <c r="F102" s="225" t="s">
        <v>128</v>
      </c>
      <c r="G102" s="191">
        <v>1200</v>
      </c>
    </row>
    <row r="103" spans="1:7" ht="23.25" customHeight="1">
      <c r="A103" s="130" t="s">
        <v>39</v>
      </c>
      <c r="B103" s="226" t="s">
        <v>46</v>
      </c>
      <c r="C103" s="227" t="s">
        <v>21</v>
      </c>
      <c r="D103" s="227" t="s">
        <v>22</v>
      </c>
      <c r="E103" s="227" t="s">
        <v>27</v>
      </c>
      <c r="F103" s="225" t="s">
        <v>5</v>
      </c>
      <c r="G103" s="191">
        <f>G106+G111+G104</f>
        <v>4119.8460000000005</v>
      </c>
    </row>
    <row r="104" spans="1:7" ht="105" customHeight="1">
      <c r="A104" s="104" t="s">
        <v>191</v>
      </c>
      <c r="B104" s="217" t="s">
        <v>46</v>
      </c>
      <c r="C104" s="136" t="s">
        <v>21</v>
      </c>
      <c r="D104" s="136" t="s">
        <v>22</v>
      </c>
      <c r="E104" s="136" t="s">
        <v>245</v>
      </c>
      <c r="F104" s="224" t="s">
        <v>5</v>
      </c>
      <c r="G104" s="191">
        <f>G105</f>
        <v>42.5</v>
      </c>
    </row>
    <row r="105" spans="1:7" ht="48" customHeight="1">
      <c r="A105" s="130" t="s">
        <v>172</v>
      </c>
      <c r="B105" s="217" t="s">
        <v>46</v>
      </c>
      <c r="C105" s="136" t="s">
        <v>21</v>
      </c>
      <c r="D105" s="136" t="s">
        <v>22</v>
      </c>
      <c r="E105" s="136" t="s">
        <v>245</v>
      </c>
      <c r="F105" s="224" t="s">
        <v>128</v>
      </c>
      <c r="G105" s="191">
        <v>42.5</v>
      </c>
    </row>
    <row r="106" spans="1:7" ht="25.5" customHeight="1">
      <c r="A106" s="127" t="s">
        <v>73</v>
      </c>
      <c r="B106" s="226" t="s">
        <v>46</v>
      </c>
      <c r="C106" s="227" t="s">
        <v>21</v>
      </c>
      <c r="D106" s="227" t="s">
        <v>22</v>
      </c>
      <c r="E106" s="227" t="s">
        <v>124</v>
      </c>
      <c r="F106" s="225" t="s">
        <v>5</v>
      </c>
      <c r="G106" s="191">
        <f>G107</f>
        <v>420</v>
      </c>
    </row>
    <row r="107" spans="1:7" ht="29.25" customHeight="1">
      <c r="A107" s="127" t="s">
        <v>23</v>
      </c>
      <c r="B107" s="226" t="s">
        <v>46</v>
      </c>
      <c r="C107" s="227" t="s">
        <v>21</v>
      </c>
      <c r="D107" s="227" t="s">
        <v>22</v>
      </c>
      <c r="E107" s="227" t="s">
        <v>136</v>
      </c>
      <c r="F107" s="225" t="s">
        <v>5</v>
      </c>
      <c r="G107" s="191">
        <f>G108+G109</f>
        <v>420</v>
      </c>
    </row>
    <row r="108" spans="1:7" ht="45.75" customHeight="1">
      <c r="A108" s="104" t="s">
        <v>202</v>
      </c>
      <c r="B108" s="226" t="s">
        <v>46</v>
      </c>
      <c r="C108" s="227" t="s">
        <v>21</v>
      </c>
      <c r="D108" s="227" t="s">
        <v>22</v>
      </c>
      <c r="E108" s="227" t="s">
        <v>136</v>
      </c>
      <c r="F108" s="224" t="s">
        <v>107</v>
      </c>
      <c r="G108" s="191">
        <v>100</v>
      </c>
    </row>
    <row r="109" spans="1:7" ht="42.75" customHeight="1">
      <c r="A109" s="127" t="s">
        <v>173</v>
      </c>
      <c r="B109" s="226" t="s">
        <v>46</v>
      </c>
      <c r="C109" s="227" t="s">
        <v>21</v>
      </c>
      <c r="D109" s="227" t="s">
        <v>22</v>
      </c>
      <c r="E109" s="227" t="s">
        <v>136</v>
      </c>
      <c r="F109" s="224" t="s">
        <v>174</v>
      </c>
      <c r="G109" s="191">
        <v>320</v>
      </c>
    </row>
    <row r="110" spans="1:7" ht="89.25" customHeight="1">
      <c r="A110" s="205" t="s">
        <v>241</v>
      </c>
      <c r="B110" s="226" t="s">
        <v>46</v>
      </c>
      <c r="C110" s="227" t="s">
        <v>21</v>
      </c>
      <c r="D110" s="227" t="s">
        <v>22</v>
      </c>
      <c r="E110" s="227" t="s">
        <v>242</v>
      </c>
      <c r="F110" s="225" t="s">
        <v>5</v>
      </c>
      <c r="G110" s="191">
        <f>G111</f>
        <v>3657.3460000000005</v>
      </c>
    </row>
    <row r="111" spans="1:7" ht="120.75" customHeight="1">
      <c r="A111" s="205" t="s">
        <v>239</v>
      </c>
      <c r="B111" s="226" t="s">
        <v>46</v>
      </c>
      <c r="C111" s="227" t="s">
        <v>21</v>
      </c>
      <c r="D111" s="227" t="s">
        <v>22</v>
      </c>
      <c r="E111" s="227" t="s">
        <v>240</v>
      </c>
      <c r="F111" s="225" t="s">
        <v>5</v>
      </c>
      <c r="G111" s="191">
        <f>G113+G112</f>
        <v>3657.3460000000005</v>
      </c>
    </row>
    <row r="112" spans="1:7" ht="96.75" customHeight="1">
      <c r="A112" s="130" t="s">
        <v>189</v>
      </c>
      <c r="B112" s="226" t="s">
        <v>46</v>
      </c>
      <c r="C112" s="227" t="s">
        <v>21</v>
      </c>
      <c r="D112" s="227" t="s">
        <v>22</v>
      </c>
      <c r="E112" s="227" t="s">
        <v>325</v>
      </c>
      <c r="F112" s="228" t="s">
        <v>128</v>
      </c>
      <c r="G112" s="191">
        <f>1932.8+922.326</f>
        <v>2855.126</v>
      </c>
    </row>
    <row r="113" spans="1:7" ht="78.75" customHeight="1">
      <c r="A113" s="127" t="s">
        <v>331</v>
      </c>
      <c r="B113" s="229">
        <v>503</v>
      </c>
      <c r="C113" s="140" t="s">
        <v>21</v>
      </c>
      <c r="D113" s="140" t="s">
        <v>22</v>
      </c>
      <c r="E113" s="140" t="s">
        <v>237</v>
      </c>
      <c r="F113" s="77" t="s">
        <v>5</v>
      </c>
      <c r="G113" s="191">
        <f>G114+G115</f>
        <v>802.22</v>
      </c>
    </row>
    <row r="114" spans="1:7" ht="48" customHeight="1">
      <c r="A114" s="130" t="s">
        <v>172</v>
      </c>
      <c r="B114" s="230">
        <v>503</v>
      </c>
      <c r="C114" s="140" t="s">
        <v>21</v>
      </c>
      <c r="D114" s="140" t="s">
        <v>22</v>
      </c>
      <c r="E114" s="140" t="s">
        <v>237</v>
      </c>
      <c r="F114" s="224" t="s">
        <v>128</v>
      </c>
      <c r="G114" s="191">
        <f>1851.3-1099.08</f>
        <v>752.22</v>
      </c>
    </row>
    <row r="115" spans="1:7" ht="62.25" customHeight="1">
      <c r="A115" s="130" t="s">
        <v>274</v>
      </c>
      <c r="B115" s="230">
        <v>503</v>
      </c>
      <c r="C115" s="140" t="s">
        <v>21</v>
      </c>
      <c r="D115" s="140" t="s">
        <v>22</v>
      </c>
      <c r="E115" s="140" t="s">
        <v>286</v>
      </c>
      <c r="F115" s="224" t="s">
        <v>128</v>
      </c>
      <c r="G115" s="191">
        <v>50</v>
      </c>
    </row>
    <row r="116" spans="1:7" ht="24" customHeight="1">
      <c r="A116" s="128" t="s">
        <v>99</v>
      </c>
      <c r="B116" s="226" t="s">
        <v>46</v>
      </c>
      <c r="C116" s="227" t="s">
        <v>48</v>
      </c>
      <c r="D116" s="227" t="s">
        <v>14</v>
      </c>
      <c r="E116" s="227" t="s">
        <v>27</v>
      </c>
      <c r="F116" s="225" t="s">
        <v>5</v>
      </c>
      <c r="G116" s="191">
        <f>G117</f>
        <v>140</v>
      </c>
    </row>
    <row r="117" spans="1:7" ht="21" customHeight="1">
      <c r="A117" s="127" t="s">
        <v>84</v>
      </c>
      <c r="B117" s="218" t="s">
        <v>46</v>
      </c>
      <c r="C117" s="227" t="s">
        <v>48</v>
      </c>
      <c r="D117" s="77" t="s">
        <v>8</v>
      </c>
      <c r="E117" s="77" t="s">
        <v>27</v>
      </c>
      <c r="F117" s="224" t="s">
        <v>5</v>
      </c>
      <c r="G117" s="191">
        <f>G118</f>
        <v>140</v>
      </c>
    </row>
    <row r="118" spans="1:7" ht="46.5" customHeight="1">
      <c r="A118" s="127" t="s">
        <v>85</v>
      </c>
      <c r="B118" s="218" t="s">
        <v>46</v>
      </c>
      <c r="C118" s="227" t="s">
        <v>48</v>
      </c>
      <c r="D118" s="77" t="s">
        <v>8</v>
      </c>
      <c r="E118" s="77" t="s">
        <v>137</v>
      </c>
      <c r="F118" s="224" t="s">
        <v>5</v>
      </c>
      <c r="G118" s="191">
        <f>G119</f>
        <v>140</v>
      </c>
    </row>
    <row r="119" spans="1:7" ht="48" customHeight="1">
      <c r="A119" s="104" t="s">
        <v>202</v>
      </c>
      <c r="B119" s="218" t="s">
        <v>46</v>
      </c>
      <c r="C119" s="227" t="s">
        <v>48</v>
      </c>
      <c r="D119" s="77" t="s">
        <v>8</v>
      </c>
      <c r="E119" s="77" t="s">
        <v>137</v>
      </c>
      <c r="F119" s="224" t="s">
        <v>107</v>
      </c>
      <c r="G119" s="191">
        <f>100+40</f>
        <v>140</v>
      </c>
    </row>
    <row r="120" spans="1:7" ht="51" customHeight="1">
      <c r="A120" s="93" t="s">
        <v>102</v>
      </c>
      <c r="B120" s="218" t="s">
        <v>78</v>
      </c>
      <c r="C120" s="141" t="s">
        <v>14</v>
      </c>
      <c r="D120" s="141" t="s">
        <v>14</v>
      </c>
      <c r="E120" s="141" t="s">
        <v>27</v>
      </c>
      <c r="F120" s="141" t="s">
        <v>5</v>
      </c>
      <c r="G120" s="192">
        <f>G122+G143+G129+G135+G136+G142</f>
        <v>21007.736999999997</v>
      </c>
    </row>
    <row r="121" spans="1:7" ht="22.5" customHeight="1">
      <c r="A121" s="148" t="s">
        <v>15</v>
      </c>
      <c r="B121" s="218" t="s">
        <v>78</v>
      </c>
      <c r="C121" s="77" t="s">
        <v>6</v>
      </c>
      <c r="D121" s="77" t="s">
        <v>14</v>
      </c>
      <c r="E121" s="77" t="s">
        <v>27</v>
      </c>
      <c r="F121" s="77" t="s">
        <v>5</v>
      </c>
      <c r="G121" s="192">
        <f>G122+G129</f>
        <v>3130.0899999999997</v>
      </c>
    </row>
    <row r="122" spans="1:7" ht="61.5" customHeight="1">
      <c r="A122" s="165" t="s">
        <v>88</v>
      </c>
      <c r="B122" s="218" t="s">
        <v>78</v>
      </c>
      <c r="C122" s="77" t="s">
        <v>6</v>
      </c>
      <c r="D122" s="77" t="s">
        <v>7</v>
      </c>
      <c r="E122" s="77" t="s">
        <v>27</v>
      </c>
      <c r="F122" s="77" t="s">
        <v>5</v>
      </c>
      <c r="G122" s="192">
        <f>G123</f>
        <v>2532.49</v>
      </c>
    </row>
    <row r="123" spans="1:7" ht="77.25" customHeight="1">
      <c r="A123" s="129" t="s">
        <v>53</v>
      </c>
      <c r="B123" s="231">
        <v>528</v>
      </c>
      <c r="C123" s="136" t="s">
        <v>6</v>
      </c>
      <c r="D123" s="136" t="s">
        <v>7</v>
      </c>
      <c r="E123" s="136" t="s">
        <v>57</v>
      </c>
      <c r="F123" s="136" t="s">
        <v>5</v>
      </c>
      <c r="G123" s="193">
        <f>G124</f>
        <v>2532.49</v>
      </c>
    </row>
    <row r="124" spans="1:7" ht="19.5" customHeight="1">
      <c r="A124" s="129" t="s">
        <v>16</v>
      </c>
      <c r="B124" s="231">
        <v>528</v>
      </c>
      <c r="C124" s="136" t="s">
        <v>6</v>
      </c>
      <c r="D124" s="136" t="s">
        <v>7</v>
      </c>
      <c r="E124" s="136" t="s">
        <v>58</v>
      </c>
      <c r="F124" s="136" t="s">
        <v>5</v>
      </c>
      <c r="G124" s="193">
        <f>G125+G126+G127+G128</f>
        <v>2532.49</v>
      </c>
    </row>
    <row r="125" spans="1:7" ht="45" customHeight="1">
      <c r="A125" s="129" t="s">
        <v>168</v>
      </c>
      <c r="B125" s="231">
        <v>528</v>
      </c>
      <c r="C125" s="136" t="s">
        <v>6</v>
      </c>
      <c r="D125" s="136" t="s">
        <v>7</v>
      </c>
      <c r="E125" s="136" t="s">
        <v>58</v>
      </c>
      <c r="F125" s="136" t="s">
        <v>105</v>
      </c>
      <c r="G125" s="194">
        <f>1692.6+1.9+257.59</f>
        <v>1952.09</v>
      </c>
    </row>
    <row r="126" spans="1:7" ht="45.75" customHeight="1">
      <c r="A126" s="104" t="s">
        <v>202</v>
      </c>
      <c r="B126" s="223">
        <v>528</v>
      </c>
      <c r="C126" s="141" t="s">
        <v>6</v>
      </c>
      <c r="D126" s="141" t="s">
        <v>7</v>
      </c>
      <c r="E126" s="141" t="s">
        <v>58</v>
      </c>
      <c r="F126" s="141" t="s">
        <v>107</v>
      </c>
      <c r="G126" s="192">
        <f>595-24.6</f>
        <v>570.4</v>
      </c>
    </row>
    <row r="127" spans="1:7" ht="45.75" customHeight="1">
      <c r="A127" s="130" t="s">
        <v>172</v>
      </c>
      <c r="B127" s="223">
        <v>528</v>
      </c>
      <c r="C127" s="141" t="s">
        <v>6</v>
      </c>
      <c r="D127" s="141" t="s">
        <v>7</v>
      </c>
      <c r="E127" s="141" t="s">
        <v>58</v>
      </c>
      <c r="F127" s="141" t="s">
        <v>128</v>
      </c>
      <c r="G127" s="192">
        <v>5</v>
      </c>
    </row>
    <row r="128" spans="1:7" ht="31.5" customHeight="1">
      <c r="A128" s="129" t="s">
        <v>109</v>
      </c>
      <c r="B128" s="223">
        <v>528</v>
      </c>
      <c r="C128" s="141" t="s">
        <v>6</v>
      </c>
      <c r="D128" s="141" t="s">
        <v>7</v>
      </c>
      <c r="E128" s="141" t="s">
        <v>58</v>
      </c>
      <c r="F128" s="141" t="s">
        <v>108</v>
      </c>
      <c r="G128" s="192">
        <v>5</v>
      </c>
    </row>
    <row r="129" spans="1:7" ht="20.25" customHeight="1">
      <c r="A129" s="2" t="s">
        <v>17</v>
      </c>
      <c r="B129" s="219">
        <v>528</v>
      </c>
      <c r="C129" s="77" t="s">
        <v>6</v>
      </c>
      <c r="D129" s="77" t="s">
        <v>97</v>
      </c>
      <c r="E129" s="77" t="s">
        <v>27</v>
      </c>
      <c r="F129" s="77" t="s">
        <v>5</v>
      </c>
      <c r="G129" s="191">
        <f>G131</f>
        <v>597.6</v>
      </c>
    </row>
    <row r="130" spans="1:7" ht="47.25" customHeight="1">
      <c r="A130" s="127" t="s">
        <v>289</v>
      </c>
      <c r="B130" s="223">
        <v>528</v>
      </c>
      <c r="C130" s="141" t="s">
        <v>6</v>
      </c>
      <c r="D130" s="141" t="s">
        <v>97</v>
      </c>
      <c r="E130" s="141" t="s">
        <v>290</v>
      </c>
      <c r="F130" s="77" t="s">
        <v>5</v>
      </c>
      <c r="G130" s="191">
        <f>G131</f>
        <v>597.6</v>
      </c>
    </row>
    <row r="131" spans="1:12" ht="33" customHeight="1">
      <c r="A131" s="131" t="s">
        <v>288</v>
      </c>
      <c r="B131" s="223">
        <v>528</v>
      </c>
      <c r="C131" s="141" t="s">
        <v>6</v>
      </c>
      <c r="D131" s="141" t="s">
        <v>97</v>
      </c>
      <c r="E131" s="141" t="s">
        <v>287</v>
      </c>
      <c r="F131" s="141" t="s">
        <v>5</v>
      </c>
      <c r="G131" s="191">
        <f>G132</f>
        <v>597.6</v>
      </c>
      <c r="J131" s="305"/>
      <c r="K131" s="305"/>
      <c r="L131" s="305"/>
    </row>
    <row r="132" spans="1:7" ht="49.5" customHeight="1">
      <c r="A132" s="104" t="s">
        <v>202</v>
      </c>
      <c r="B132" s="219">
        <v>528</v>
      </c>
      <c r="C132" s="77" t="s">
        <v>6</v>
      </c>
      <c r="D132" s="77" t="s">
        <v>97</v>
      </c>
      <c r="E132" s="141" t="s">
        <v>287</v>
      </c>
      <c r="F132" s="77" t="s">
        <v>107</v>
      </c>
      <c r="G132" s="191">
        <f>478+100+19.6</f>
        <v>597.6</v>
      </c>
    </row>
    <row r="133" spans="1:7" ht="21" customHeight="1">
      <c r="A133" s="130" t="s">
        <v>148</v>
      </c>
      <c r="B133" s="223">
        <v>528</v>
      </c>
      <c r="C133" s="140" t="s">
        <v>13</v>
      </c>
      <c r="D133" s="140" t="s">
        <v>20</v>
      </c>
      <c r="E133" s="140" t="s">
        <v>27</v>
      </c>
      <c r="F133" s="141" t="s">
        <v>5</v>
      </c>
      <c r="G133" s="191">
        <f>G134</f>
        <v>2048.6</v>
      </c>
    </row>
    <row r="134" spans="1:7" ht="61.5" customHeight="1">
      <c r="A134" s="93" t="s">
        <v>204</v>
      </c>
      <c r="B134" s="218" t="s">
        <v>78</v>
      </c>
      <c r="C134" s="141" t="s">
        <v>13</v>
      </c>
      <c r="D134" s="141" t="s">
        <v>20</v>
      </c>
      <c r="E134" s="141" t="s">
        <v>234</v>
      </c>
      <c r="F134" s="224" t="s">
        <v>5</v>
      </c>
      <c r="G134" s="191">
        <f>G135</f>
        <v>2048.6</v>
      </c>
    </row>
    <row r="135" spans="1:7" ht="20.25" customHeight="1">
      <c r="A135" s="93" t="s">
        <v>293</v>
      </c>
      <c r="B135" s="218" t="s">
        <v>78</v>
      </c>
      <c r="C135" s="141" t="s">
        <v>13</v>
      </c>
      <c r="D135" s="141" t="s">
        <v>20</v>
      </c>
      <c r="E135" s="141" t="s">
        <v>235</v>
      </c>
      <c r="F135" s="224" t="s">
        <v>292</v>
      </c>
      <c r="G135" s="191">
        <f>2104.6-56</f>
        <v>2048.6</v>
      </c>
    </row>
    <row r="136" spans="1:7" ht="19.5" customHeight="1">
      <c r="A136" s="127" t="s">
        <v>79</v>
      </c>
      <c r="B136" s="218" t="s">
        <v>78</v>
      </c>
      <c r="C136" s="141" t="s">
        <v>42</v>
      </c>
      <c r="D136" s="141" t="s">
        <v>14</v>
      </c>
      <c r="E136" s="141" t="s">
        <v>27</v>
      </c>
      <c r="F136" s="224" t="s">
        <v>5</v>
      </c>
      <c r="G136" s="191">
        <f>G137</f>
        <v>3860.3</v>
      </c>
    </row>
    <row r="137" spans="1:7" ht="32.25" customHeight="1">
      <c r="A137" s="127" t="s">
        <v>127</v>
      </c>
      <c r="B137" s="218" t="s">
        <v>78</v>
      </c>
      <c r="C137" s="141" t="s">
        <v>42</v>
      </c>
      <c r="D137" s="141" t="s">
        <v>42</v>
      </c>
      <c r="E137" s="141" t="s">
        <v>27</v>
      </c>
      <c r="F137" s="224" t="s">
        <v>5</v>
      </c>
      <c r="G137" s="191">
        <f>G138</f>
        <v>3860.3</v>
      </c>
    </row>
    <row r="138" spans="1:7" ht="92.25" customHeight="1">
      <c r="A138" s="104" t="s">
        <v>241</v>
      </c>
      <c r="B138" s="218" t="s">
        <v>78</v>
      </c>
      <c r="C138" s="141" t="s">
        <v>42</v>
      </c>
      <c r="D138" s="141" t="s">
        <v>42</v>
      </c>
      <c r="E138" s="224" t="s">
        <v>240</v>
      </c>
      <c r="F138" s="141" t="s">
        <v>5</v>
      </c>
      <c r="G138" s="191">
        <f>G139</f>
        <v>3860.3</v>
      </c>
    </row>
    <row r="139" spans="1:7" ht="106.5" customHeight="1">
      <c r="A139" s="165" t="s">
        <v>304</v>
      </c>
      <c r="B139" s="218" t="s">
        <v>78</v>
      </c>
      <c r="C139" s="77" t="s">
        <v>42</v>
      </c>
      <c r="D139" s="77" t="s">
        <v>42</v>
      </c>
      <c r="E139" s="224" t="s">
        <v>306</v>
      </c>
      <c r="F139" s="77" t="s">
        <v>5</v>
      </c>
      <c r="G139" s="191">
        <f>G140</f>
        <v>3860.3</v>
      </c>
    </row>
    <row r="140" spans="1:7" ht="62.25" customHeight="1">
      <c r="A140" s="165" t="s">
        <v>305</v>
      </c>
      <c r="B140" s="218" t="s">
        <v>78</v>
      </c>
      <c r="C140" s="77" t="s">
        <v>42</v>
      </c>
      <c r="D140" s="77" t="s">
        <v>42</v>
      </c>
      <c r="E140" s="224" t="s">
        <v>306</v>
      </c>
      <c r="F140" s="77" t="s">
        <v>307</v>
      </c>
      <c r="G140" s="191">
        <v>3860.3</v>
      </c>
    </row>
    <row r="141" spans="1:7" ht="93" customHeight="1">
      <c r="A141" s="165" t="s">
        <v>337</v>
      </c>
      <c r="B141" s="218" t="s">
        <v>78</v>
      </c>
      <c r="C141" s="77" t="s">
        <v>43</v>
      </c>
      <c r="D141" s="77" t="s">
        <v>6</v>
      </c>
      <c r="E141" s="141" t="s">
        <v>336</v>
      </c>
      <c r="F141" s="77" t="s">
        <v>5</v>
      </c>
      <c r="G141" s="191">
        <f>G142</f>
        <v>100</v>
      </c>
    </row>
    <row r="142" spans="1:7" ht="30" customHeight="1">
      <c r="A142" s="165" t="s">
        <v>293</v>
      </c>
      <c r="B142" s="218" t="s">
        <v>78</v>
      </c>
      <c r="C142" s="77" t="s">
        <v>43</v>
      </c>
      <c r="D142" s="77" t="s">
        <v>6</v>
      </c>
      <c r="E142" s="141" t="s">
        <v>336</v>
      </c>
      <c r="F142" s="77" t="s">
        <v>292</v>
      </c>
      <c r="G142" s="191">
        <v>100</v>
      </c>
    </row>
    <row r="143" spans="1:7" ht="63.75" customHeight="1">
      <c r="A143" s="11" t="s">
        <v>142</v>
      </c>
      <c r="B143" s="218" t="s">
        <v>78</v>
      </c>
      <c r="C143" s="77" t="s">
        <v>56</v>
      </c>
      <c r="D143" s="77" t="s">
        <v>14</v>
      </c>
      <c r="E143" s="77" t="s">
        <v>27</v>
      </c>
      <c r="F143" s="77" t="s">
        <v>5</v>
      </c>
      <c r="G143" s="192">
        <f>G144+G148+G150</f>
        <v>11868.747</v>
      </c>
    </row>
    <row r="144" spans="1:7" ht="50.25" customHeight="1">
      <c r="A144" s="10" t="s">
        <v>103</v>
      </c>
      <c r="B144" s="226" t="s">
        <v>78</v>
      </c>
      <c r="C144" s="227" t="s">
        <v>56</v>
      </c>
      <c r="D144" s="227" t="s">
        <v>6</v>
      </c>
      <c r="E144" s="227" t="s">
        <v>27</v>
      </c>
      <c r="F144" s="232" t="s">
        <v>5</v>
      </c>
      <c r="G144" s="195">
        <f>G145</f>
        <v>10722.31</v>
      </c>
    </row>
    <row r="145" spans="1:7" ht="32.25" customHeight="1">
      <c r="A145" s="127" t="s">
        <v>75</v>
      </c>
      <c r="B145" s="226" t="s">
        <v>78</v>
      </c>
      <c r="C145" s="227" t="s">
        <v>56</v>
      </c>
      <c r="D145" s="227" t="s">
        <v>6</v>
      </c>
      <c r="E145" s="227" t="s">
        <v>138</v>
      </c>
      <c r="F145" s="232" t="s">
        <v>5</v>
      </c>
      <c r="G145" s="195">
        <f>G146</f>
        <v>10722.31</v>
      </c>
    </row>
    <row r="146" spans="1:7" ht="45.75" customHeight="1">
      <c r="A146" s="127" t="s">
        <v>76</v>
      </c>
      <c r="B146" s="226" t="s">
        <v>78</v>
      </c>
      <c r="C146" s="227" t="s">
        <v>56</v>
      </c>
      <c r="D146" s="227" t="s">
        <v>6</v>
      </c>
      <c r="E146" s="233" t="s">
        <v>139</v>
      </c>
      <c r="F146" s="234" t="s">
        <v>5</v>
      </c>
      <c r="G146" s="195">
        <f>G147</f>
        <v>10722.31</v>
      </c>
    </row>
    <row r="147" spans="1:7" ht="34.5" customHeight="1">
      <c r="A147" s="10" t="s">
        <v>176</v>
      </c>
      <c r="B147" s="226" t="s">
        <v>78</v>
      </c>
      <c r="C147" s="227" t="s">
        <v>56</v>
      </c>
      <c r="D147" s="227" t="s">
        <v>6</v>
      </c>
      <c r="E147" s="233" t="s">
        <v>139</v>
      </c>
      <c r="F147" s="232" t="s">
        <v>117</v>
      </c>
      <c r="G147" s="195">
        <v>10722.31</v>
      </c>
    </row>
    <row r="148" spans="1:7" ht="79.5" customHeight="1">
      <c r="A148" s="250" t="s">
        <v>327</v>
      </c>
      <c r="B148" s="226" t="s">
        <v>78</v>
      </c>
      <c r="C148" s="227" t="s">
        <v>56</v>
      </c>
      <c r="D148" s="227" t="s">
        <v>22</v>
      </c>
      <c r="E148" s="227" t="s">
        <v>326</v>
      </c>
      <c r="F148" s="251" t="s">
        <v>292</v>
      </c>
      <c r="G148" s="195">
        <v>37</v>
      </c>
    </row>
    <row r="149" spans="1:7" ht="204.75" customHeight="1">
      <c r="A149" s="252" t="s">
        <v>323</v>
      </c>
      <c r="B149" s="226" t="s">
        <v>78</v>
      </c>
      <c r="C149" s="227" t="s">
        <v>56</v>
      </c>
      <c r="D149" s="227" t="s">
        <v>22</v>
      </c>
      <c r="E149" s="227" t="s">
        <v>311</v>
      </c>
      <c r="F149" s="251" t="s">
        <v>5</v>
      </c>
      <c r="G149" s="195">
        <f>G150</f>
        <v>1109.437</v>
      </c>
    </row>
    <row r="150" spans="1:7" ht="36" customHeight="1">
      <c r="A150" s="165" t="s">
        <v>293</v>
      </c>
      <c r="B150" s="226" t="s">
        <v>78</v>
      </c>
      <c r="C150" s="227" t="s">
        <v>56</v>
      </c>
      <c r="D150" s="227" t="s">
        <v>22</v>
      </c>
      <c r="E150" s="227" t="s">
        <v>311</v>
      </c>
      <c r="F150" s="251" t="s">
        <v>292</v>
      </c>
      <c r="G150" s="195">
        <f>52.82+1056.617</f>
        <v>1109.437</v>
      </c>
    </row>
    <row r="151" spans="1:7" ht="50.25" customHeight="1">
      <c r="A151" s="93" t="s">
        <v>119</v>
      </c>
      <c r="B151" s="218" t="s">
        <v>59</v>
      </c>
      <c r="C151" s="141" t="s">
        <v>14</v>
      </c>
      <c r="D151" s="141" t="s">
        <v>14</v>
      </c>
      <c r="E151" s="141" t="s">
        <v>27</v>
      </c>
      <c r="F151" s="141" t="s">
        <v>5</v>
      </c>
      <c r="G151" s="191">
        <f>G152+G160</f>
        <v>20406.296</v>
      </c>
    </row>
    <row r="152" spans="1:7" ht="27" customHeight="1">
      <c r="A152" s="166" t="s">
        <v>51</v>
      </c>
      <c r="B152" s="235" t="s">
        <v>59</v>
      </c>
      <c r="C152" s="114" t="s">
        <v>9</v>
      </c>
      <c r="D152" s="114" t="s">
        <v>14</v>
      </c>
      <c r="E152" s="114" t="s">
        <v>27</v>
      </c>
      <c r="F152" s="114" t="s">
        <v>5</v>
      </c>
      <c r="G152" s="196">
        <f>G153+G158</f>
        <v>2675</v>
      </c>
    </row>
    <row r="153" spans="1:7" ht="18" customHeight="1">
      <c r="A153" s="104" t="s">
        <v>10</v>
      </c>
      <c r="B153" s="217" t="s">
        <v>59</v>
      </c>
      <c r="C153" s="136" t="s">
        <v>9</v>
      </c>
      <c r="D153" s="136" t="s">
        <v>14</v>
      </c>
      <c r="E153" s="136" t="s">
        <v>27</v>
      </c>
      <c r="F153" s="136" t="s">
        <v>5</v>
      </c>
      <c r="G153" s="194">
        <f>G154</f>
        <v>2500</v>
      </c>
    </row>
    <row r="154" spans="1:7" ht="22.5" customHeight="1">
      <c r="A154" s="104" t="s">
        <v>11</v>
      </c>
      <c r="B154" s="217" t="s">
        <v>59</v>
      </c>
      <c r="C154" s="136" t="s">
        <v>9</v>
      </c>
      <c r="D154" s="136" t="s">
        <v>8</v>
      </c>
      <c r="E154" s="136" t="s">
        <v>27</v>
      </c>
      <c r="F154" s="136" t="s">
        <v>5</v>
      </c>
      <c r="G154" s="194">
        <f>G155</f>
        <v>2500</v>
      </c>
    </row>
    <row r="155" spans="1:7" ht="28.5" customHeight="1">
      <c r="A155" s="129" t="s">
        <v>12</v>
      </c>
      <c r="B155" s="236" t="s">
        <v>59</v>
      </c>
      <c r="C155" s="233" t="s">
        <v>9</v>
      </c>
      <c r="D155" s="233" t="s">
        <v>8</v>
      </c>
      <c r="E155" s="237" t="s">
        <v>32</v>
      </c>
      <c r="F155" s="233" t="s">
        <v>5</v>
      </c>
      <c r="G155" s="197">
        <f>G156</f>
        <v>2500</v>
      </c>
    </row>
    <row r="156" spans="1:7" ht="27.75" customHeight="1">
      <c r="A156" s="129" t="s">
        <v>18</v>
      </c>
      <c r="B156" s="236" t="s">
        <v>59</v>
      </c>
      <c r="C156" s="233" t="s">
        <v>9</v>
      </c>
      <c r="D156" s="233" t="s">
        <v>8</v>
      </c>
      <c r="E156" s="237" t="s">
        <v>60</v>
      </c>
      <c r="F156" s="233" t="s">
        <v>5</v>
      </c>
      <c r="G156" s="197">
        <f>G157</f>
        <v>2500</v>
      </c>
    </row>
    <row r="157" spans="1:7" ht="75.75" customHeight="1">
      <c r="A157" s="104" t="s">
        <v>330</v>
      </c>
      <c r="B157" s="236" t="s">
        <v>59</v>
      </c>
      <c r="C157" s="233" t="s">
        <v>9</v>
      </c>
      <c r="D157" s="233" t="s">
        <v>8</v>
      </c>
      <c r="E157" s="237" t="s">
        <v>60</v>
      </c>
      <c r="F157" s="233" t="s">
        <v>116</v>
      </c>
      <c r="G157" s="194">
        <v>2500</v>
      </c>
    </row>
    <row r="158" spans="1:7" ht="201.75" customHeight="1">
      <c r="A158" s="104" t="s">
        <v>323</v>
      </c>
      <c r="B158" s="226" t="s">
        <v>59</v>
      </c>
      <c r="C158" s="227" t="s">
        <v>9</v>
      </c>
      <c r="D158" s="227" t="s">
        <v>8</v>
      </c>
      <c r="E158" s="253" t="s">
        <v>311</v>
      </c>
      <c r="F158" s="227" t="s">
        <v>5</v>
      </c>
      <c r="G158" s="191">
        <f>G159</f>
        <v>175</v>
      </c>
    </row>
    <row r="159" spans="1:7" ht="86.25" customHeight="1">
      <c r="A159" s="245" t="s">
        <v>177</v>
      </c>
      <c r="B159" s="226" t="s">
        <v>59</v>
      </c>
      <c r="C159" s="227" t="s">
        <v>9</v>
      </c>
      <c r="D159" s="227" t="s">
        <v>8</v>
      </c>
      <c r="E159" s="253" t="s">
        <v>311</v>
      </c>
      <c r="F159" s="227" t="s">
        <v>116</v>
      </c>
      <c r="G159" s="191">
        <f>20+155</f>
        <v>175</v>
      </c>
    </row>
    <row r="160" spans="1:7" ht="25.5" customHeight="1">
      <c r="A160" s="239" t="s">
        <v>100</v>
      </c>
      <c r="B160" s="217" t="s">
        <v>59</v>
      </c>
      <c r="C160" s="136" t="s">
        <v>43</v>
      </c>
      <c r="D160" s="136" t="s">
        <v>14</v>
      </c>
      <c r="E160" s="136" t="s">
        <v>27</v>
      </c>
      <c r="F160" s="136" t="s">
        <v>5</v>
      </c>
      <c r="G160" s="194">
        <f>G161+G192</f>
        <v>17731.296</v>
      </c>
    </row>
    <row r="161" spans="1:7" ht="24" customHeight="1">
      <c r="A161" s="240" t="s">
        <v>61</v>
      </c>
      <c r="B161" s="113" t="s">
        <v>59</v>
      </c>
      <c r="C161" s="114" t="s">
        <v>43</v>
      </c>
      <c r="D161" s="114" t="s">
        <v>6</v>
      </c>
      <c r="E161" s="114" t="s">
        <v>27</v>
      </c>
      <c r="F161" s="114" t="s">
        <v>5</v>
      </c>
      <c r="G161" s="196">
        <f>G162+G168+G174+G190+G166</f>
        <v>17331.296</v>
      </c>
    </row>
    <row r="162" spans="1:7" ht="34.5" customHeight="1">
      <c r="A162" s="104" t="s">
        <v>151</v>
      </c>
      <c r="B162" s="113" t="s">
        <v>59</v>
      </c>
      <c r="C162" s="114" t="s">
        <v>43</v>
      </c>
      <c r="D162" s="114" t="s">
        <v>6</v>
      </c>
      <c r="E162" s="114" t="s">
        <v>44</v>
      </c>
      <c r="F162" s="114" t="s">
        <v>5</v>
      </c>
      <c r="G162" s="196">
        <f>G163</f>
        <v>11234.9</v>
      </c>
    </row>
    <row r="163" spans="1:7" ht="31.5" customHeight="1">
      <c r="A163" s="2" t="s">
        <v>62</v>
      </c>
      <c r="B163" s="113" t="s">
        <v>59</v>
      </c>
      <c r="C163" s="114" t="s">
        <v>43</v>
      </c>
      <c r="D163" s="114" t="s">
        <v>6</v>
      </c>
      <c r="E163" s="114" t="s">
        <v>63</v>
      </c>
      <c r="F163" s="114" t="s">
        <v>5</v>
      </c>
      <c r="G163" s="191">
        <f>G164+G165</f>
        <v>11234.9</v>
      </c>
    </row>
    <row r="164" spans="1:7" ht="45.75" customHeight="1">
      <c r="A164" s="127" t="s">
        <v>173</v>
      </c>
      <c r="B164" s="113" t="s">
        <v>59</v>
      </c>
      <c r="C164" s="114" t="s">
        <v>43</v>
      </c>
      <c r="D164" s="114" t="s">
        <v>6</v>
      </c>
      <c r="E164" s="114" t="s">
        <v>63</v>
      </c>
      <c r="F164" s="114" t="s">
        <v>174</v>
      </c>
      <c r="G164" s="191">
        <v>13</v>
      </c>
    </row>
    <row r="165" spans="1:7" ht="60" customHeight="1">
      <c r="A165" s="104" t="s">
        <v>320</v>
      </c>
      <c r="B165" s="113" t="s">
        <v>59</v>
      </c>
      <c r="C165" s="114" t="s">
        <v>43</v>
      </c>
      <c r="D165" s="114" t="s">
        <v>6</v>
      </c>
      <c r="E165" s="114" t="s">
        <v>63</v>
      </c>
      <c r="F165" s="114" t="s">
        <v>116</v>
      </c>
      <c r="G165" s="191">
        <f>11721.9-200-100-200</f>
        <v>11221.9</v>
      </c>
    </row>
    <row r="166" spans="1:7" ht="193.5" customHeight="1">
      <c r="A166" s="173" t="s">
        <v>323</v>
      </c>
      <c r="B166" s="135">
        <v>558</v>
      </c>
      <c r="C166" s="77" t="s">
        <v>43</v>
      </c>
      <c r="D166" s="77" t="s">
        <v>6</v>
      </c>
      <c r="E166" s="77" t="s">
        <v>311</v>
      </c>
      <c r="F166" s="77" t="s">
        <v>5</v>
      </c>
      <c r="G166" s="191">
        <f>G167</f>
        <v>752.996</v>
      </c>
    </row>
    <row r="167" spans="1:7" ht="88.5" customHeight="1">
      <c r="A167" s="104" t="s">
        <v>320</v>
      </c>
      <c r="B167" s="135">
        <v>558</v>
      </c>
      <c r="C167" s="77" t="s">
        <v>43</v>
      </c>
      <c r="D167" s="77" t="s">
        <v>6</v>
      </c>
      <c r="E167" s="77" t="s">
        <v>311</v>
      </c>
      <c r="F167" s="77" t="s">
        <v>116</v>
      </c>
      <c r="G167" s="191">
        <f>246.4+506.596</f>
        <v>752.996</v>
      </c>
    </row>
    <row r="168" spans="1:7" ht="24.75" customHeight="1">
      <c r="A168" s="2" t="s">
        <v>80</v>
      </c>
      <c r="B168" s="113" t="s">
        <v>59</v>
      </c>
      <c r="C168" s="114" t="s">
        <v>43</v>
      </c>
      <c r="D168" s="114" t="s">
        <v>6</v>
      </c>
      <c r="E168" s="114" t="s">
        <v>27</v>
      </c>
      <c r="F168" s="114" t="s">
        <v>5</v>
      </c>
      <c r="G168" s="191">
        <f>G169+G172</f>
        <v>420</v>
      </c>
    </row>
    <row r="169" spans="1:7" ht="27" customHeight="1">
      <c r="A169" s="2" t="s">
        <v>18</v>
      </c>
      <c r="B169" s="113" t="s">
        <v>59</v>
      </c>
      <c r="C169" s="114" t="s">
        <v>43</v>
      </c>
      <c r="D169" s="114" t="s">
        <v>6</v>
      </c>
      <c r="E169" s="114" t="s">
        <v>140</v>
      </c>
      <c r="F169" s="114" t="s">
        <v>5</v>
      </c>
      <c r="G169" s="191">
        <f>G170+G171</f>
        <v>400</v>
      </c>
    </row>
    <row r="170" spans="1:7" ht="44.25" customHeight="1">
      <c r="A170" s="129" t="s">
        <v>171</v>
      </c>
      <c r="B170" s="113" t="s">
        <v>59</v>
      </c>
      <c r="C170" s="114" t="s">
        <v>43</v>
      </c>
      <c r="D170" s="114" t="s">
        <v>6</v>
      </c>
      <c r="E170" s="114" t="s">
        <v>140</v>
      </c>
      <c r="F170" s="114" t="s">
        <v>111</v>
      </c>
      <c r="G170" s="191">
        <v>376</v>
      </c>
    </row>
    <row r="171" spans="1:7" ht="44.25" customHeight="1">
      <c r="A171" s="104" t="s">
        <v>202</v>
      </c>
      <c r="B171" s="113" t="s">
        <v>59</v>
      </c>
      <c r="C171" s="114" t="s">
        <v>43</v>
      </c>
      <c r="D171" s="114" t="s">
        <v>6</v>
      </c>
      <c r="E171" s="114" t="s">
        <v>140</v>
      </c>
      <c r="F171" s="114" t="s">
        <v>107</v>
      </c>
      <c r="G171" s="191">
        <v>24</v>
      </c>
    </row>
    <row r="172" spans="1:7" ht="165" customHeight="1">
      <c r="A172" s="104" t="s">
        <v>323</v>
      </c>
      <c r="B172" s="135">
        <v>558</v>
      </c>
      <c r="C172" s="77" t="s">
        <v>43</v>
      </c>
      <c r="D172" s="77" t="s">
        <v>6</v>
      </c>
      <c r="E172" s="77" t="s">
        <v>311</v>
      </c>
      <c r="F172" s="77" t="s">
        <v>5</v>
      </c>
      <c r="G172" s="247">
        <v>20</v>
      </c>
    </row>
    <row r="173" spans="1:7" ht="51.75" customHeight="1">
      <c r="A173" s="129" t="s">
        <v>171</v>
      </c>
      <c r="B173" s="135">
        <v>558</v>
      </c>
      <c r="C173" s="77" t="s">
        <v>43</v>
      </c>
      <c r="D173" s="77" t="s">
        <v>6</v>
      </c>
      <c r="E173" s="77" t="s">
        <v>311</v>
      </c>
      <c r="F173" s="77" t="s">
        <v>111</v>
      </c>
      <c r="G173" s="247">
        <v>20</v>
      </c>
    </row>
    <row r="174" spans="1:7" ht="26.25" customHeight="1">
      <c r="A174" s="2" t="s">
        <v>45</v>
      </c>
      <c r="B174" s="113" t="s">
        <v>59</v>
      </c>
      <c r="C174" s="114" t="s">
        <v>43</v>
      </c>
      <c r="D174" s="114" t="s">
        <v>6</v>
      </c>
      <c r="E174" s="114" t="s">
        <v>27</v>
      </c>
      <c r="F174" s="114" t="s">
        <v>41</v>
      </c>
      <c r="G174" s="191">
        <f>G175+G183+G181+G188</f>
        <v>4908.4</v>
      </c>
    </row>
    <row r="175" spans="1:7" ht="33" customHeight="1">
      <c r="A175" s="2" t="s">
        <v>62</v>
      </c>
      <c r="B175" s="113" t="s">
        <v>59</v>
      </c>
      <c r="C175" s="114" t="s">
        <v>43</v>
      </c>
      <c r="D175" s="114" t="s">
        <v>6</v>
      </c>
      <c r="E175" s="114" t="s">
        <v>64</v>
      </c>
      <c r="F175" s="114" t="s">
        <v>5</v>
      </c>
      <c r="G175" s="191">
        <f>G176+G177+G178+G179+G180</f>
        <v>3912</v>
      </c>
    </row>
    <row r="176" spans="1:7" ht="45" customHeight="1">
      <c r="A176" s="129" t="s">
        <v>171</v>
      </c>
      <c r="B176" s="113" t="s">
        <v>59</v>
      </c>
      <c r="C176" s="114" t="s">
        <v>43</v>
      </c>
      <c r="D176" s="114" t="s">
        <v>6</v>
      </c>
      <c r="E176" s="114" t="s">
        <v>64</v>
      </c>
      <c r="F176" s="114" t="s">
        <v>111</v>
      </c>
      <c r="G176" s="247">
        <f>3215.5-3.2</f>
        <v>3212.3</v>
      </c>
    </row>
    <row r="177" spans="1:7" ht="45.75" customHeight="1">
      <c r="A177" s="104" t="s">
        <v>202</v>
      </c>
      <c r="B177" s="113" t="s">
        <v>59</v>
      </c>
      <c r="C177" s="114" t="s">
        <v>43</v>
      </c>
      <c r="D177" s="114" t="s">
        <v>6</v>
      </c>
      <c r="E177" s="114" t="s">
        <v>64</v>
      </c>
      <c r="F177" s="114" t="s">
        <v>107</v>
      </c>
      <c r="G177" s="191">
        <v>633.7</v>
      </c>
    </row>
    <row r="178" spans="1:7" ht="48.75" customHeight="1">
      <c r="A178" s="127" t="s">
        <v>173</v>
      </c>
      <c r="B178" s="113" t="s">
        <v>59</v>
      </c>
      <c r="C178" s="114" t="s">
        <v>43</v>
      </c>
      <c r="D178" s="114" t="s">
        <v>6</v>
      </c>
      <c r="E178" s="114" t="s">
        <v>64</v>
      </c>
      <c r="F178" s="114" t="s">
        <v>174</v>
      </c>
      <c r="G178" s="191">
        <f>24+30</f>
        <v>54</v>
      </c>
    </row>
    <row r="179" spans="1:7" ht="38.25" customHeight="1">
      <c r="A179" s="129" t="s">
        <v>109</v>
      </c>
      <c r="B179" s="109" t="s">
        <v>59</v>
      </c>
      <c r="C179" s="77" t="s">
        <v>43</v>
      </c>
      <c r="D179" s="77" t="s">
        <v>6</v>
      </c>
      <c r="E179" s="77" t="s">
        <v>64</v>
      </c>
      <c r="F179" s="114" t="s">
        <v>108</v>
      </c>
      <c r="G179" s="191">
        <v>2</v>
      </c>
    </row>
    <row r="180" spans="1:7" ht="29.25" customHeight="1">
      <c r="A180" s="129" t="s">
        <v>113</v>
      </c>
      <c r="B180" s="109" t="s">
        <v>59</v>
      </c>
      <c r="C180" s="77" t="s">
        <v>43</v>
      </c>
      <c r="D180" s="77" t="s">
        <v>6</v>
      </c>
      <c r="E180" s="77" t="s">
        <v>64</v>
      </c>
      <c r="F180" s="114" t="s">
        <v>112</v>
      </c>
      <c r="G180" s="191">
        <v>10</v>
      </c>
    </row>
    <row r="181" spans="1:7" ht="91.5" customHeight="1">
      <c r="A181" s="93" t="s">
        <v>192</v>
      </c>
      <c r="B181" s="212" t="s">
        <v>59</v>
      </c>
      <c r="C181" s="140" t="s">
        <v>43</v>
      </c>
      <c r="D181" s="140" t="s">
        <v>6</v>
      </c>
      <c r="E181" s="213" t="s">
        <v>223</v>
      </c>
      <c r="F181" s="141" t="s">
        <v>5</v>
      </c>
      <c r="G181" s="191">
        <f>G182</f>
        <v>10.700000000000001</v>
      </c>
    </row>
    <row r="182" spans="1:7" ht="49.5" customHeight="1">
      <c r="A182" s="93" t="s">
        <v>202</v>
      </c>
      <c r="B182" s="212" t="s">
        <v>59</v>
      </c>
      <c r="C182" s="140" t="s">
        <v>43</v>
      </c>
      <c r="D182" s="140" t="s">
        <v>6</v>
      </c>
      <c r="E182" s="213" t="s">
        <v>223</v>
      </c>
      <c r="F182" s="141" t="s">
        <v>107</v>
      </c>
      <c r="G182" s="191">
        <f>11.9-1.2</f>
        <v>10.700000000000001</v>
      </c>
    </row>
    <row r="183" spans="1:7" ht="78" customHeight="1">
      <c r="A183" s="205" t="s">
        <v>222</v>
      </c>
      <c r="B183" s="85" t="s">
        <v>59</v>
      </c>
      <c r="C183" s="3" t="s">
        <v>43</v>
      </c>
      <c r="D183" s="3" t="s">
        <v>6</v>
      </c>
      <c r="E183" s="141" t="s">
        <v>296</v>
      </c>
      <c r="F183" s="77" t="s">
        <v>5</v>
      </c>
      <c r="G183" s="198">
        <f>G184+G187</f>
        <v>547.9</v>
      </c>
    </row>
    <row r="184" spans="1:7" ht="62.25" customHeight="1">
      <c r="A184" s="205" t="s">
        <v>225</v>
      </c>
      <c r="B184" s="85" t="s">
        <v>59</v>
      </c>
      <c r="C184" s="3" t="s">
        <v>43</v>
      </c>
      <c r="D184" s="3" t="s">
        <v>6</v>
      </c>
      <c r="E184" s="141" t="s">
        <v>297</v>
      </c>
      <c r="F184" s="77" t="s">
        <v>5</v>
      </c>
      <c r="G184" s="198">
        <f>G185</f>
        <v>500</v>
      </c>
    </row>
    <row r="185" spans="1:7" ht="46.5" customHeight="1">
      <c r="A185" s="104" t="s">
        <v>202</v>
      </c>
      <c r="B185" s="85" t="s">
        <v>59</v>
      </c>
      <c r="C185" s="3" t="s">
        <v>43</v>
      </c>
      <c r="D185" s="3" t="s">
        <v>6</v>
      </c>
      <c r="E185" s="141" t="s">
        <v>297</v>
      </c>
      <c r="F185" s="77" t="s">
        <v>107</v>
      </c>
      <c r="G185" s="198">
        <v>500</v>
      </c>
    </row>
    <row r="186" spans="1:7" ht="129" customHeight="1">
      <c r="A186" s="104" t="s">
        <v>335</v>
      </c>
      <c r="B186" s="85" t="s">
        <v>59</v>
      </c>
      <c r="C186" s="3" t="s">
        <v>43</v>
      </c>
      <c r="D186" s="3" t="s">
        <v>6</v>
      </c>
      <c r="E186" s="141" t="s">
        <v>334</v>
      </c>
      <c r="F186" s="77" t="s">
        <v>5</v>
      </c>
      <c r="G186" s="198">
        <f>G187</f>
        <v>47.9</v>
      </c>
    </row>
    <row r="187" spans="1:7" ht="54.75" customHeight="1">
      <c r="A187" s="104" t="s">
        <v>202</v>
      </c>
      <c r="B187" s="85" t="s">
        <v>59</v>
      </c>
      <c r="C187" s="3" t="s">
        <v>43</v>
      </c>
      <c r="D187" s="3" t="s">
        <v>6</v>
      </c>
      <c r="E187" s="141" t="s">
        <v>334</v>
      </c>
      <c r="F187" s="77" t="s">
        <v>107</v>
      </c>
      <c r="G187" s="198">
        <v>47.9</v>
      </c>
    </row>
    <row r="188" spans="1:7" ht="192.75" customHeight="1">
      <c r="A188" s="93" t="s">
        <v>323</v>
      </c>
      <c r="B188" s="238">
        <v>558</v>
      </c>
      <c r="C188" s="141" t="s">
        <v>43</v>
      </c>
      <c r="D188" s="141" t="s">
        <v>6</v>
      </c>
      <c r="E188" s="141" t="s">
        <v>311</v>
      </c>
      <c r="F188" s="141" t="s">
        <v>5</v>
      </c>
      <c r="G188" s="198">
        <f>G189</f>
        <v>437.8</v>
      </c>
    </row>
    <row r="189" spans="1:7" ht="42.75" customHeight="1">
      <c r="A189" s="130" t="s">
        <v>171</v>
      </c>
      <c r="B189" s="238">
        <v>558</v>
      </c>
      <c r="C189" s="141" t="s">
        <v>43</v>
      </c>
      <c r="D189" s="141" t="s">
        <v>6</v>
      </c>
      <c r="E189" s="141" t="s">
        <v>311</v>
      </c>
      <c r="F189" s="141" t="s">
        <v>111</v>
      </c>
      <c r="G189" s="198">
        <f>237.8+200</f>
        <v>437.8</v>
      </c>
    </row>
    <row r="190" spans="1:7" ht="81.75" customHeight="1">
      <c r="A190" s="127" t="s">
        <v>126</v>
      </c>
      <c r="B190" s="85" t="s">
        <v>59</v>
      </c>
      <c r="C190" s="3" t="s">
        <v>43</v>
      </c>
      <c r="D190" s="3" t="s">
        <v>6</v>
      </c>
      <c r="E190" s="3" t="s">
        <v>257</v>
      </c>
      <c r="F190" s="77" t="s">
        <v>5</v>
      </c>
      <c r="G190" s="198">
        <f>G191</f>
        <v>15</v>
      </c>
    </row>
    <row r="191" spans="1:7" ht="35.25" customHeight="1">
      <c r="A191" s="104" t="s">
        <v>146</v>
      </c>
      <c r="B191" s="85" t="s">
        <v>59</v>
      </c>
      <c r="C191" s="3" t="s">
        <v>43</v>
      </c>
      <c r="D191" s="3" t="s">
        <v>6</v>
      </c>
      <c r="E191" s="3" t="s">
        <v>257</v>
      </c>
      <c r="F191" s="77" t="s">
        <v>147</v>
      </c>
      <c r="G191" s="198">
        <v>15</v>
      </c>
    </row>
    <row r="192" spans="1:7" ht="31.5" customHeight="1">
      <c r="A192" s="11" t="s">
        <v>101</v>
      </c>
      <c r="B192" s="218" t="s">
        <v>59</v>
      </c>
      <c r="C192" s="77" t="s">
        <v>43</v>
      </c>
      <c r="D192" s="77" t="s">
        <v>13</v>
      </c>
      <c r="E192" s="77" t="s">
        <v>27</v>
      </c>
      <c r="F192" s="77" t="s">
        <v>5</v>
      </c>
      <c r="G192" s="191">
        <f>G193</f>
        <v>400</v>
      </c>
    </row>
    <row r="193" spans="1:7" ht="82.5" customHeight="1">
      <c r="A193" s="129" t="s">
        <v>53</v>
      </c>
      <c r="B193" s="113" t="s">
        <v>59</v>
      </c>
      <c r="C193" s="114" t="s">
        <v>43</v>
      </c>
      <c r="D193" s="114" t="s">
        <v>13</v>
      </c>
      <c r="E193" s="114" t="s">
        <v>57</v>
      </c>
      <c r="F193" s="114" t="s">
        <v>5</v>
      </c>
      <c r="G193" s="196">
        <f>G194</f>
        <v>400</v>
      </c>
    </row>
    <row r="194" spans="1:7" ht="24.75" customHeight="1">
      <c r="A194" s="129" t="s">
        <v>16</v>
      </c>
      <c r="B194" s="113" t="s">
        <v>59</v>
      </c>
      <c r="C194" s="114" t="s">
        <v>43</v>
      </c>
      <c r="D194" s="114" t="s">
        <v>13</v>
      </c>
      <c r="E194" s="114" t="s">
        <v>58</v>
      </c>
      <c r="F194" s="114" t="s">
        <v>5</v>
      </c>
      <c r="G194" s="196">
        <f>G195+G196+G197</f>
        <v>400</v>
      </c>
    </row>
    <row r="195" spans="1:7" ht="30" customHeight="1">
      <c r="A195" s="129" t="s">
        <v>168</v>
      </c>
      <c r="B195" s="113" t="s">
        <v>59</v>
      </c>
      <c r="C195" s="114" t="s">
        <v>43</v>
      </c>
      <c r="D195" s="114" t="s">
        <v>13</v>
      </c>
      <c r="E195" s="114" t="s">
        <v>58</v>
      </c>
      <c r="F195" s="114" t="s">
        <v>105</v>
      </c>
      <c r="G195" s="196">
        <v>303.3</v>
      </c>
    </row>
    <row r="196" spans="1:7" ht="48.75" customHeight="1">
      <c r="A196" s="104" t="s">
        <v>202</v>
      </c>
      <c r="B196" s="113" t="s">
        <v>59</v>
      </c>
      <c r="C196" s="114" t="s">
        <v>43</v>
      </c>
      <c r="D196" s="114" t="s">
        <v>13</v>
      </c>
      <c r="E196" s="114" t="s">
        <v>58</v>
      </c>
      <c r="F196" s="114" t="s">
        <v>107</v>
      </c>
      <c r="G196" s="196">
        <v>28</v>
      </c>
    </row>
    <row r="197" spans="1:7" ht="45" customHeight="1">
      <c r="A197" s="130" t="s">
        <v>172</v>
      </c>
      <c r="B197" s="113" t="s">
        <v>59</v>
      </c>
      <c r="C197" s="114" t="s">
        <v>43</v>
      </c>
      <c r="D197" s="114" t="s">
        <v>13</v>
      </c>
      <c r="E197" s="114" t="s">
        <v>58</v>
      </c>
      <c r="F197" s="114" t="s">
        <v>128</v>
      </c>
      <c r="G197" s="196">
        <v>68.7</v>
      </c>
    </row>
    <row r="198" spans="1:7" ht="42.75" customHeight="1">
      <c r="A198" s="93" t="s">
        <v>90</v>
      </c>
      <c r="B198" s="218" t="s">
        <v>69</v>
      </c>
      <c r="C198" s="141" t="s">
        <v>14</v>
      </c>
      <c r="D198" s="141" t="s">
        <v>14</v>
      </c>
      <c r="E198" s="141" t="s">
        <v>27</v>
      </c>
      <c r="F198" s="141" t="s">
        <v>5</v>
      </c>
      <c r="G198" s="191">
        <f>G200+G221+G264+G269+G305</f>
        <v>119056.59000000003</v>
      </c>
    </row>
    <row r="199" spans="1:7" ht="25.5" customHeight="1">
      <c r="A199" s="104" t="s">
        <v>10</v>
      </c>
      <c r="B199" s="217" t="s">
        <v>69</v>
      </c>
      <c r="C199" s="136" t="s">
        <v>9</v>
      </c>
      <c r="D199" s="136" t="s">
        <v>24</v>
      </c>
      <c r="E199" s="136" t="s">
        <v>27</v>
      </c>
      <c r="F199" s="136" t="s">
        <v>5</v>
      </c>
      <c r="G199" s="191">
        <f>G200+G221+G264+G269</f>
        <v>105215.99000000002</v>
      </c>
    </row>
    <row r="200" spans="1:7" ht="18.75" customHeight="1">
      <c r="A200" s="104" t="s">
        <v>33</v>
      </c>
      <c r="B200" s="217" t="s">
        <v>69</v>
      </c>
      <c r="C200" s="136" t="s">
        <v>9</v>
      </c>
      <c r="D200" s="136" t="s">
        <v>6</v>
      </c>
      <c r="E200" s="136" t="s">
        <v>27</v>
      </c>
      <c r="F200" s="136" t="s">
        <v>5</v>
      </c>
      <c r="G200" s="191">
        <f>G201+G214+G208+G217</f>
        <v>22867.89</v>
      </c>
    </row>
    <row r="201" spans="1:7" ht="22.5" customHeight="1">
      <c r="A201" s="104" t="s">
        <v>34</v>
      </c>
      <c r="B201" s="217" t="s">
        <v>69</v>
      </c>
      <c r="C201" s="136" t="s">
        <v>9</v>
      </c>
      <c r="D201" s="136" t="s">
        <v>6</v>
      </c>
      <c r="E201" s="136" t="s">
        <v>35</v>
      </c>
      <c r="F201" s="136" t="s">
        <v>5</v>
      </c>
      <c r="G201" s="191">
        <f>G202</f>
        <v>6242.39</v>
      </c>
    </row>
    <row r="202" spans="1:7" ht="29.25" customHeight="1">
      <c r="A202" s="11" t="s">
        <v>18</v>
      </c>
      <c r="B202" s="218" t="s">
        <v>69</v>
      </c>
      <c r="C202" s="77" t="s">
        <v>9</v>
      </c>
      <c r="D202" s="77" t="s">
        <v>6</v>
      </c>
      <c r="E202" s="77" t="s">
        <v>70</v>
      </c>
      <c r="F202" s="77" t="s">
        <v>5</v>
      </c>
      <c r="G202" s="191">
        <f>G203+G204+G205+G206+G207</f>
        <v>6242.39</v>
      </c>
    </row>
    <row r="203" spans="1:7" ht="45" customHeight="1">
      <c r="A203" s="129" t="s">
        <v>171</v>
      </c>
      <c r="B203" s="218" t="s">
        <v>69</v>
      </c>
      <c r="C203" s="77" t="s">
        <v>9</v>
      </c>
      <c r="D203" s="77" t="s">
        <v>6</v>
      </c>
      <c r="E203" s="77" t="s">
        <v>70</v>
      </c>
      <c r="F203" s="114" t="s">
        <v>111</v>
      </c>
      <c r="G203" s="191">
        <f>729.1-42.8+0.08</f>
        <v>686.3800000000001</v>
      </c>
    </row>
    <row r="204" spans="1:7" ht="42.75" customHeight="1">
      <c r="A204" s="104" t="s">
        <v>170</v>
      </c>
      <c r="B204" s="218" t="s">
        <v>69</v>
      </c>
      <c r="C204" s="77" t="s">
        <v>9</v>
      </c>
      <c r="D204" s="77" t="s">
        <v>6</v>
      </c>
      <c r="E204" s="77" t="s">
        <v>70</v>
      </c>
      <c r="F204" s="114" t="s">
        <v>107</v>
      </c>
      <c r="G204" s="191">
        <f>1347.8+60+150-20.3+0.11</f>
        <v>1537.61</v>
      </c>
    </row>
    <row r="205" spans="1:7" ht="89.25" customHeight="1">
      <c r="A205" s="104" t="s">
        <v>177</v>
      </c>
      <c r="B205" s="218" t="s">
        <v>69</v>
      </c>
      <c r="C205" s="77" t="s">
        <v>9</v>
      </c>
      <c r="D205" s="77" t="s">
        <v>6</v>
      </c>
      <c r="E205" s="77" t="s">
        <v>70</v>
      </c>
      <c r="F205" s="114" t="s">
        <v>116</v>
      </c>
      <c r="G205" s="191">
        <f>4078-97.4</f>
        <v>3980.6</v>
      </c>
    </row>
    <row r="206" spans="1:7" ht="33.75" customHeight="1">
      <c r="A206" s="129" t="s">
        <v>109</v>
      </c>
      <c r="B206" s="218" t="s">
        <v>69</v>
      </c>
      <c r="C206" s="77" t="s">
        <v>9</v>
      </c>
      <c r="D206" s="77" t="s">
        <v>6</v>
      </c>
      <c r="E206" s="77" t="s">
        <v>70</v>
      </c>
      <c r="F206" s="114" t="s">
        <v>108</v>
      </c>
      <c r="G206" s="191">
        <f>50.4-36.1</f>
        <v>14.299999999999997</v>
      </c>
    </row>
    <row r="207" spans="1:7" ht="29.25" customHeight="1">
      <c r="A207" s="129" t="s">
        <v>113</v>
      </c>
      <c r="B207" s="218" t="s">
        <v>69</v>
      </c>
      <c r="C207" s="77" t="s">
        <v>9</v>
      </c>
      <c r="D207" s="77" t="s">
        <v>6</v>
      </c>
      <c r="E207" s="77" t="s">
        <v>70</v>
      </c>
      <c r="F207" s="114" t="s">
        <v>112</v>
      </c>
      <c r="G207" s="191">
        <f>36-12.5</f>
        <v>23.5</v>
      </c>
    </row>
    <row r="208" spans="1:7" ht="125.25" customHeight="1">
      <c r="A208" s="129" t="s">
        <v>120</v>
      </c>
      <c r="B208" s="218" t="s">
        <v>69</v>
      </c>
      <c r="C208" s="77" t="s">
        <v>9</v>
      </c>
      <c r="D208" s="77" t="s">
        <v>6</v>
      </c>
      <c r="E208" s="77" t="s">
        <v>247</v>
      </c>
      <c r="F208" s="114" t="s">
        <v>5</v>
      </c>
      <c r="G208" s="191">
        <f>G209</f>
        <v>15106.800000000001</v>
      </c>
    </row>
    <row r="209" spans="1:7" ht="109.5" customHeight="1">
      <c r="A209" s="129" t="s">
        <v>253</v>
      </c>
      <c r="B209" s="218" t="s">
        <v>69</v>
      </c>
      <c r="C209" s="77" t="s">
        <v>9</v>
      </c>
      <c r="D209" s="77" t="s">
        <v>6</v>
      </c>
      <c r="E209" s="77" t="s">
        <v>254</v>
      </c>
      <c r="F209" s="114" t="s">
        <v>5</v>
      </c>
      <c r="G209" s="191">
        <f>G210+G212+G213+G211</f>
        <v>15106.800000000001</v>
      </c>
    </row>
    <row r="210" spans="1:7" ht="46.5" customHeight="1">
      <c r="A210" s="129" t="s">
        <v>171</v>
      </c>
      <c r="B210" s="218" t="s">
        <v>69</v>
      </c>
      <c r="C210" s="77" t="s">
        <v>9</v>
      </c>
      <c r="D210" s="77" t="s">
        <v>6</v>
      </c>
      <c r="E210" s="77" t="s">
        <v>254</v>
      </c>
      <c r="F210" s="114" t="s">
        <v>111</v>
      </c>
      <c r="G210" s="191">
        <f>4473.5+2114-5.4</f>
        <v>6582.1</v>
      </c>
    </row>
    <row r="211" spans="1:7" ht="57" customHeight="1">
      <c r="A211" s="104" t="s">
        <v>313</v>
      </c>
      <c r="B211" s="218" t="s">
        <v>69</v>
      </c>
      <c r="C211" s="77" t="s">
        <v>9</v>
      </c>
      <c r="D211" s="77" t="s">
        <v>6</v>
      </c>
      <c r="E211" s="77" t="s">
        <v>254</v>
      </c>
      <c r="F211" s="114" t="s">
        <v>301</v>
      </c>
      <c r="G211" s="191">
        <v>2.1</v>
      </c>
    </row>
    <row r="212" spans="1:7" ht="47.25" customHeight="1">
      <c r="A212" s="104" t="s">
        <v>202</v>
      </c>
      <c r="B212" s="218" t="s">
        <v>69</v>
      </c>
      <c r="C212" s="77" t="s">
        <v>9</v>
      </c>
      <c r="D212" s="77" t="s">
        <v>6</v>
      </c>
      <c r="E212" s="77" t="s">
        <v>254</v>
      </c>
      <c r="F212" s="114" t="s">
        <v>107</v>
      </c>
      <c r="G212" s="191">
        <f>205.7+5.2</f>
        <v>210.89999999999998</v>
      </c>
    </row>
    <row r="213" spans="1:7" ht="43.5" customHeight="1">
      <c r="A213" s="104" t="s">
        <v>177</v>
      </c>
      <c r="B213" s="218" t="s">
        <v>69</v>
      </c>
      <c r="C213" s="77" t="s">
        <v>9</v>
      </c>
      <c r="D213" s="77" t="s">
        <v>6</v>
      </c>
      <c r="E213" s="77" t="s">
        <v>254</v>
      </c>
      <c r="F213" s="114" t="s">
        <v>116</v>
      </c>
      <c r="G213" s="191">
        <v>8311.7</v>
      </c>
    </row>
    <row r="214" spans="1:7" ht="162.75" customHeight="1">
      <c r="A214" s="173" t="s">
        <v>196</v>
      </c>
      <c r="B214" s="218" t="s">
        <v>69</v>
      </c>
      <c r="C214" s="77" t="s">
        <v>9</v>
      </c>
      <c r="D214" s="77" t="s">
        <v>6</v>
      </c>
      <c r="E214" s="77" t="s">
        <v>249</v>
      </c>
      <c r="F214" s="114" t="s">
        <v>5</v>
      </c>
      <c r="G214" s="191">
        <f>G215+G216</f>
        <v>37.4</v>
      </c>
    </row>
    <row r="215" spans="1:7" ht="48.75" customHeight="1">
      <c r="A215" s="104" t="s">
        <v>202</v>
      </c>
      <c r="B215" s="218" t="s">
        <v>69</v>
      </c>
      <c r="C215" s="77" t="s">
        <v>9</v>
      </c>
      <c r="D215" s="77" t="s">
        <v>6</v>
      </c>
      <c r="E215" s="77" t="s">
        <v>249</v>
      </c>
      <c r="F215" s="114" t="s">
        <v>107</v>
      </c>
      <c r="G215" s="191">
        <v>7.5</v>
      </c>
    </row>
    <row r="216" spans="1:7" ht="34.5" customHeight="1">
      <c r="A216" s="104" t="s">
        <v>146</v>
      </c>
      <c r="B216" s="218" t="s">
        <v>69</v>
      </c>
      <c r="C216" s="77" t="s">
        <v>9</v>
      </c>
      <c r="D216" s="77" t="s">
        <v>6</v>
      </c>
      <c r="E216" s="77" t="s">
        <v>249</v>
      </c>
      <c r="F216" s="114" t="s">
        <v>147</v>
      </c>
      <c r="G216" s="191">
        <v>29.9</v>
      </c>
    </row>
    <row r="217" spans="1:7" ht="193.5" customHeight="1">
      <c r="A217" s="104" t="s">
        <v>323</v>
      </c>
      <c r="B217" s="135">
        <v>574</v>
      </c>
      <c r="C217" s="77" t="s">
        <v>9</v>
      </c>
      <c r="D217" s="77" t="s">
        <v>6</v>
      </c>
      <c r="E217" s="77" t="s">
        <v>311</v>
      </c>
      <c r="F217" s="114" t="s">
        <v>5</v>
      </c>
      <c r="G217" s="191">
        <f>G218+G220+G219</f>
        <v>1481.3</v>
      </c>
    </row>
    <row r="218" spans="1:7" ht="51.75" customHeight="1">
      <c r="A218" s="129" t="s">
        <v>171</v>
      </c>
      <c r="B218" s="135">
        <v>574</v>
      </c>
      <c r="C218" s="77" t="s">
        <v>9</v>
      </c>
      <c r="D218" s="77" t="s">
        <v>6</v>
      </c>
      <c r="E218" s="77" t="s">
        <v>311</v>
      </c>
      <c r="F218" s="114" t="s">
        <v>111</v>
      </c>
      <c r="G218" s="191">
        <f>60+394.5</f>
        <v>454.5</v>
      </c>
    </row>
    <row r="219" spans="1:7" ht="50.25" customHeight="1">
      <c r="A219" s="93" t="s">
        <v>202</v>
      </c>
      <c r="B219" s="223">
        <v>574</v>
      </c>
      <c r="C219" s="141" t="s">
        <v>9</v>
      </c>
      <c r="D219" s="141" t="s">
        <v>6</v>
      </c>
      <c r="E219" s="141" t="s">
        <v>311</v>
      </c>
      <c r="F219" s="141" t="s">
        <v>107</v>
      </c>
      <c r="G219" s="191">
        <f>31+75</f>
        <v>106</v>
      </c>
    </row>
    <row r="220" spans="1:7" ht="48" customHeight="1">
      <c r="A220" s="104" t="s">
        <v>177</v>
      </c>
      <c r="B220" s="219">
        <v>574</v>
      </c>
      <c r="C220" s="77" t="s">
        <v>9</v>
      </c>
      <c r="D220" s="77" t="s">
        <v>6</v>
      </c>
      <c r="E220" s="77" t="s">
        <v>311</v>
      </c>
      <c r="F220" s="114" t="s">
        <v>116</v>
      </c>
      <c r="G220" s="191">
        <f>140+780.8</f>
        <v>920.8</v>
      </c>
    </row>
    <row r="221" spans="1:7" ht="26.25" customHeight="1">
      <c r="A221" s="148" t="s">
        <v>11</v>
      </c>
      <c r="B221" s="218" t="s">
        <v>69</v>
      </c>
      <c r="C221" s="77" t="s">
        <v>9</v>
      </c>
      <c r="D221" s="77" t="s">
        <v>8</v>
      </c>
      <c r="E221" s="77" t="s">
        <v>27</v>
      </c>
      <c r="F221" s="77" t="s">
        <v>5</v>
      </c>
      <c r="G221" s="191">
        <f>G222+G229+G232+G241+G251+G260</f>
        <v>79196.00000000001</v>
      </c>
    </row>
    <row r="222" spans="1:8" ht="20.25" customHeight="1">
      <c r="A222" s="93" t="s">
        <v>144</v>
      </c>
      <c r="B222" s="218" t="s">
        <v>69</v>
      </c>
      <c r="C222" s="141" t="s">
        <v>9</v>
      </c>
      <c r="D222" s="141" t="s">
        <v>8</v>
      </c>
      <c r="E222" s="141" t="s">
        <v>36</v>
      </c>
      <c r="F222" s="141" t="s">
        <v>5</v>
      </c>
      <c r="G222" s="191">
        <f>G223</f>
        <v>17724.600000000002</v>
      </c>
      <c r="H222" s="9"/>
    </row>
    <row r="223" spans="1:7" ht="33.75" customHeight="1">
      <c r="A223" s="10" t="s">
        <v>18</v>
      </c>
      <c r="B223" s="109" t="s">
        <v>69</v>
      </c>
      <c r="C223" s="77" t="s">
        <v>9</v>
      </c>
      <c r="D223" s="77" t="s">
        <v>8</v>
      </c>
      <c r="E223" s="77" t="s">
        <v>71</v>
      </c>
      <c r="F223" s="77" t="s">
        <v>5</v>
      </c>
      <c r="G223" s="191">
        <f>G224+G225+G226+G227+G228</f>
        <v>17724.600000000002</v>
      </c>
    </row>
    <row r="224" spans="1:7" ht="51.75" customHeight="1">
      <c r="A224" s="129" t="s">
        <v>171</v>
      </c>
      <c r="B224" s="109" t="s">
        <v>69</v>
      </c>
      <c r="C224" s="77" t="s">
        <v>9</v>
      </c>
      <c r="D224" s="77" t="s">
        <v>8</v>
      </c>
      <c r="E224" s="77" t="s">
        <v>71</v>
      </c>
      <c r="F224" s="114" t="s">
        <v>111</v>
      </c>
      <c r="G224" s="191">
        <f>4708.7-48.5</f>
        <v>4660.2</v>
      </c>
    </row>
    <row r="225" spans="1:7" ht="49.5" customHeight="1">
      <c r="A225" s="104" t="s">
        <v>202</v>
      </c>
      <c r="B225" s="109" t="s">
        <v>69</v>
      </c>
      <c r="C225" s="77" t="s">
        <v>9</v>
      </c>
      <c r="D225" s="77" t="s">
        <v>8</v>
      </c>
      <c r="E225" s="77" t="s">
        <v>71</v>
      </c>
      <c r="F225" s="114" t="s">
        <v>107</v>
      </c>
      <c r="G225" s="191">
        <f>5964.8+515-0.1+230+60+610.9</f>
        <v>7380.599999999999</v>
      </c>
    </row>
    <row r="226" spans="1:7" ht="88.5" customHeight="1">
      <c r="A226" s="104" t="s">
        <v>177</v>
      </c>
      <c r="B226" s="109" t="s">
        <v>69</v>
      </c>
      <c r="C226" s="77" t="s">
        <v>9</v>
      </c>
      <c r="D226" s="77" t="s">
        <v>8</v>
      </c>
      <c r="E226" s="77" t="s">
        <v>71</v>
      </c>
      <c r="F226" s="114" t="s">
        <v>116</v>
      </c>
      <c r="G226" s="191">
        <f>5240.6+200</f>
        <v>5440.6</v>
      </c>
    </row>
    <row r="227" spans="1:7" ht="34.5" customHeight="1">
      <c r="A227" s="129" t="s">
        <v>109</v>
      </c>
      <c r="B227" s="109" t="s">
        <v>69</v>
      </c>
      <c r="C227" s="77" t="s">
        <v>9</v>
      </c>
      <c r="D227" s="77" t="s">
        <v>8</v>
      </c>
      <c r="E227" s="77" t="s">
        <v>71</v>
      </c>
      <c r="F227" s="114" t="s">
        <v>108</v>
      </c>
      <c r="G227" s="191">
        <f>194.6-55.7</f>
        <v>138.89999999999998</v>
      </c>
    </row>
    <row r="228" spans="1:7" ht="33" customHeight="1">
      <c r="A228" s="129" t="s">
        <v>178</v>
      </c>
      <c r="B228" s="109" t="s">
        <v>69</v>
      </c>
      <c r="C228" s="77" t="s">
        <v>9</v>
      </c>
      <c r="D228" s="77" t="s">
        <v>8</v>
      </c>
      <c r="E228" s="77" t="s">
        <v>71</v>
      </c>
      <c r="F228" s="114" t="s">
        <v>112</v>
      </c>
      <c r="G228" s="191">
        <f>101.7+2.6</f>
        <v>104.3</v>
      </c>
    </row>
    <row r="229" spans="1:7" ht="29.25" customHeight="1">
      <c r="A229" s="104" t="s">
        <v>12</v>
      </c>
      <c r="B229" s="217" t="s">
        <v>69</v>
      </c>
      <c r="C229" s="136" t="s">
        <v>9</v>
      </c>
      <c r="D229" s="136" t="s">
        <v>8</v>
      </c>
      <c r="E229" s="136" t="s">
        <v>32</v>
      </c>
      <c r="F229" s="136" t="s">
        <v>5</v>
      </c>
      <c r="G229" s="191">
        <f>G230</f>
        <v>2050</v>
      </c>
    </row>
    <row r="230" spans="1:7" ht="34.5" customHeight="1">
      <c r="A230" s="104" t="s">
        <v>18</v>
      </c>
      <c r="B230" s="217" t="s">
        <v>69</v>
      </c>
      <c r="C230" s="136" t="s">
        <v>9</v>
      </c>
      <c r="D230" s="136" t="s">
        <v>8</v>
      </c>
      <c r="E230" s="136" t="s">
        <v>60</v>
      </c>
      <c r="F230" s="136" t="s">
        <v>5</v>
      </c>
      <c r="G230" s="191">
        <f>G231</f>
        <v>2050</v>
      </c>
    </row>
    <row r="231" spans="1:7" ht="88.5" customHeight="1">
      <c r="A231" s="104" t="s">
        <v>177</v>
      </c>
      <c r="B231" s="217" t="s">
        <v>69</v>
      </c>
      <c r="C231" s="136" t="s">
        <v>9</v>
      </c>
      <c r="D231" s="136" t="s">
        <v>8</v>
      </c>
      <c r="E231" s="136" t="s">
        <v>60</v>
      </c>
      <c r="F231" s="114" t="s">
        <v>116</v>
      </c>
      <c r="G231" s="191">
        <f>2550-500</f>
        <v>2050</v>
      </c>
    </row>
    <row r="232" spans="1:7" ht="121.5" customHeight="1">
      <c r="A232" s="129" t="s">
        <v>120</v>
      </c>
      <c r="B232" s="217" t="s">
        <v>69</v>
      </c>
      <c r="C232" s="136" t="s">
        <v>9</v>
      </c>
      <c r="D232" s="136" t="s">
        <v>8</v>
      </c>
      <c r="E232" s="136" t="s">
        <v>247</v>
      </c>
      <c r="F232" s="114" t="s">
        <v>5</v>
      </c>
      <c r="G232" s="191">
        <f>G235+G233</f>
        <v>55453.90000000001</v>
      </c>
    </row>
    <row r="233" spans="1:7" ht="62.25" customHeight="1">
      <c r="A233" s="205" t="s">
        <v>324</v>
      </c>
      <c r="B233" s="136" t="s">
        <v>69</v>
      </c>
      <c r="C233" s="136" t="s">
        <v>9</v>
      </c>
      <c r="D233" s="136" t="s">
        <v>8</v>
      </c>
      <c r="E233" s="136" t="s">
        <v>312</v>
      </c>
      <c r="F233" s="114" t="s">
        <v>5</v>
      </c>
      <c r="G233" s="191">
        <f>G234</f>
        <v>5000</v>
      </c>
    </row>
    <row r="234" spans="1:7" ht="45" customHeight="1">
      <c r="A234" s="104" t="s">
        <v>202</v>
      </c>
      <c r="B234" s="217" t="s">
        <v>69</v>
      </c>
      <c r="C234" s="136" t="s">
        <v>9</v>
      </c>
      <c r="D234" s="136" t="s">
        <v>8</v>
      </c>
      <c r="E234" s="136" t="s">
        <v>312</v>
      </c>
      <c r="F234" s="114" t="s">
        <v>107</v>
      </c>
      <c r="G234" s="191">
        <f>5000</f>
        <v>5000</v>
      </c>
    </row>
    <row r="235" spans="1:7" ht="147" customHeight="1">
      <c r="A235" s="171" t="s">
        <v>194</v>
      </c>
      <c r="B235" s="163">
        <v>574</v>
      </c>
      <c r="C235" s="136" t="s">
        <v>9</v>
      </c>
      <c r="D235" s="136" t="s">
        <v>8</v>
      </c>
      <c r="E235" s="136" t="s">
        <v>252</v>
      </c>
      <c r="F235" s="114" t="s">
        <v>5</v>
      </c>
      <c r="G235" s="191">
        <f>G236+G237+G238+G239+G240</f>
        <v>50453.90000000001</v>
      </c>
    </row>
    <row r="236" spans="1:7" ht="54.75" customHeight="1">
      <c r="A236" s="129" t="s">
        <v>171</v>
      </c>
      <c r="B236" s="163">
        <v>574</v>
      </c>
      <c r="C236" s="136" t="s">
        <v>9</v>
      </c>
      <c r="D236" s="136" t="s">
        <v>8</v>
      </c>
      <c r="E236" s="136" t="s">
        <v>252</v>
      </c>
      <c r="F236" s="114" t="s">
        <v>111</v>
      </c>
      <c r="G236" s="191">
        <f>31528.9+362.1-165.7</f>
        <v>31725.3</v>
      </c>
    </row>
    <row r="237" spans="1:7" ht="43.5" customHeight="1">
      <c r="A237" s="129" t="s">
        <v>314</v>
      </c>
      <c r="B237" s="163">
        <v>574</v>
      </c>
      <c r="C237" s="136" t="s">
        <v>9</v>
      </c>
      <c r="D237" s="136" t="s">
        <v>8</v>
      </c>
      <c r="E237" s="136" t="s">
        <v>252</v>
      </c>
      <c r="F237" s="114" t="s">
        <v>301</v>
      </c>
      <c r="G237" s="191">
        <v>42.4</v>
      </c>
    </row>
    <row r="238" spans="1:7" ht="44.25" customHeight="1">
      <c r="A238" s="104" t="s">
        <v>202</v>
      </c>
      <c r="B238" s="163">
        <v>574</v>
      </c>
      <c r="C238" s="136" t="s">
        <v>9</v>
      </c>
      <c r="D238" s="136" t="s">
        <v>8</v>
      </c>
      <c r="E238" s="136" t="s">
        <v>252</v>
      </c>
      <c r="F238" s="114" t="s">
        <v>107</v>
      </c>
      <c r="G238" s="191">
        <f>910.6+309.6</f>
        <v>1220.2</v>
      </c>
    </row>
    <row r="239" spans="1:7" ht="87.75" customHeight="1">
      <c r="A239" s="104" t="s">
        <v>320</v>
      </c>
      <c r="B239" s="163">
        <v>574</v>
      </c>
      <c r="C239" s="136" t="s">
        <v>9</v>
      </c>
      <c r="D239" s="136" t="s">
        <v>8</v>
      </c>
      <c r="E239" s="136" t="s">
        <v>252</v>
      </c>
      <c r="F239" s="77" t="s">
        <v>116</v>
      </c>
      <c r="G239" s="191">
        <f>17610-145.8</f>
        <v>17464.2</v>
      </c>
    </row>
    <row r="240" spans="1:7" ht="33" customHeight="1">
      <c r="A240" s="129" t="s">
        <v>109</v>
      </c>
      <c r="B240" s="163">
        <v>574</v>
      </c>
      <c r="C240" s="136" t="s">
        <v>9</v>
      </c>
      <c r="D240" s="136" t="s">
        <v>8</v>
      </c>
      <c r="E240" s="136" t="s">
        <v>252</v>
      </c>
      <c r="F240" s="77" t="s">
        <v>108</v>
      </c>
      <c r="G240" s="191">
        <v>1.8</v>
      </c>
    </row>
    <row r="241" spans="1:7" ht="122.25" customHeight="1">
      <c r="A241" s="129" t="s">
        <v>120</v>
      </c>
      <c r="B241" s="218" t="s">
        <v>69</v>
      </c>
      <c r="C241" s="77" t="s">
        <v>9</v>
      </c>
      <c r="D241" s="77" t="s">
        <v>8</v>
      </c>
      <c r="E241" s="77" t="s">
        <v>247</v>
      </c>
      <c r="F241" s="114" t="s">
        <v>5</v>
      </c>
      <c r="G241" s="191">
        <f>G242+G245+G248</f>
        <v>381.9</v>
      </c>
    </row>
    <row r="242" spans="1:7" ht="132.75" customHeight="1">
      <c r="A242" s="130" t="s">
        <v>205</v>
      </c>
      <c r="B242" s="218" t="s">
        <v>69</v>
      </c>
      <c r="C242" s="141" t="s">
        <v>9</v>
      </c>
      <c r="D242" s="141" t="s">
        <v>8</v>
      </c>
      <c r="E242" s="141" t="s">
        <v>250</v>
      </c>
      <c r="F242" s="141" t="s">
        <v>5</v>
      </c>
      <c r="G242" s="191">
        <f>G243+G244</f>
        <v>112.1</v>
      </c>
    </row>
    <row r="243" spans="1:7" ht="48.75" customHeight="1">
      <c r="A243" s="93" t="s">
        <v>202</v>
      </c>
      <c r="B243" s="218" t="s">
        <v>69</v>
      </c>
      <c r="C243" s="141" t="s">
        <v>9</v>
      </c>
      <c r="D243" s="141" t="s">
        <v>8</v>
      </c>
      <c r="E243" s="141" t="s">
        <v>250</v>
      </c>
      <c r="F243" s="141" t="s">
        <v>107</v>
      </c>
      <c r="G243" s="191">
        <v>66.3</v>
      </c>
    </row>
    <row r="244" spans="1:7" ht="32.25" customHeight="1">
      <c r="A244" s="93" t="s">
        <v>146</v>
      </c>
      <c r="B244" s="218" t="s">
        <v>69</v>
      </c>
      <c r="C244" s="141" t="s">
        <v>9</v>
      </c>
      <c r="D244" s="141" t="s">
        <v>8</v>
      </c>
      <c r="E244" s="141" t="s">
        <v>250</v>
      </c>
      <c r="F244" s="141" t="s">
        <v>147</v>
      </c>
      <c r="G244" s="191">
        <v>45.8</v>
      </c>
    </row>
    <row r="245" spans="1:7" ht="32.25" customHeight="1">
      <c r="A245" s="104" t="s">
        <v>195</v>
      </c>
      <c r="B245" s="218" t="s">
        <v>69</v>
      </c>
      <c r="C245" s="77" t="s">
        <v>9</v>
      </c>
      <c r="D245" s="77" t="s">
        <v>8</v>
      </c>
      <c r="E245" s="77" t="s">
        <v>248</v>
      </c>
      <c r="F245" s="77" t="s">
        <v>5</v>
      </c>
      <c r="G245" s="191">
        <f>G246+G247</f>
        <v>93.60000000000001</v>
      </c>
    </row>
    <row r="246" spans="1:7" ht="24" customHeight="1">
      <c r="A246" s="104" t="s">
        <v>122</v>
      </c>
      <c r="B246" s="218" t="s">
        <v>69</v>
      </c>
      <c r="C246" s="77" t="s">
        <v>9</v>
      </c>
      <c r="D246" s="77" t="s">
        <v>8</v>
      </c>
      <c r="E246" s="77" t="s">
        <v>248</v>
      </c>
      <c r="F246" s="77" t="s">
        <v>123</v>
      </c>
      <c r="G246" s="191">
        <v>7.2</v>
      </c>
    </row>
    <row r="247" spans="1:7" ht="30" customHeight="1">
      <c r="A247" s="104" t="s">
        <v>146</v>
      </c>
      <c r="B247" s="218" t="s">
        <v>69</v>
      </c>
      <c r="C247" s="77" t="s">
        <v>9</v>
      </c>
      <c r="D247" s="77" t="s">
        <v>8</v>
      </c>
      <c r="E247" s="77" t="s">
        <v>248</v>
      </c>
      <c r="F247" s="77" t="s">
        <v>147</v>
      </c>
      <c r="G247" s="191">
        <v>86.4</v>
      </c>
    </row>
    <row r="248" spans="1:7" ht="172.5" customHeight="1">
      <c r="A248" s="173" t="s">
        <v>196</v>
      </c>
      <c r="B248" s="218" t="s">
        <v>69</v>
      </c>
      <c r="C248" s="77" t="s">
        <v>9</v>
      </c>
      <c r="D248" s="77" t="s">
        <v>8</v>
      </c>
      <c r="E248" s="77" t="s">
        <v>249</v>
      </c>
      <c r="F248" s="114" t="s">
        <v>5</v>
      </c>
      <c r="G248" s="191">
        <f>G249+G250</f>
        <v>176.2</v>
      </c>
    </row>
    <row r="249" spans="1:7" ht="47.25" customHeight="1">
      <c r="A249" s="104" t="s">
        <v>202</v>
      </c>
      <c r="B249" s="218" t="s">
        <v>69</v>
      </c>
      <c r="C249" s="77" t="s">
        <v>9</v>
      </c>
      <c r="D249" s="77" t="s">
        <v>8</v>
      </c>
      <c r="E249" s="77" t="s">
        <v>249</v>
      </c>
      <c r="F249" s="114" t="s">
        <v>107</v>
      </c>
      <c r="G249" s="191">
        <v>134.5</v>
      </c>
    </row>
    <row r="250" spans="1:7" ht="31.5" customHeight="1">
      <c r="A250" s="104" t="s">
        <v>146</v>
      </c>
      <c r="B250" s="218" t="s">
        <v>69</v>
      </c>
      <c r="C250" s="77" t="s">
        <v>9</v>
      </c>
      <c r="D250" s="77" t="s">
        <v>8</v>
      </c>
      <c r="E250" s="77" t="s">
        <v>249</v>
      </c>
      <c r="F250" s="114" t="s">
        <v>147</v>
      </c>
      <c r="G250" s="191">
        <v>41.7</v>
      </c>
    </row>
    <row r="251" spans="1:7" ht="28.5" customHeight="1">
      <c r="A251" s="241" t="s">
        <v>183</v>
      </c>
      <c r="B251" s="218" t="s">
        <v>69</v>
      </c>
      <c r="C251" s="77" t="s">
        <v>9</v>
      </c>
      <c r="D251" s="77" t="s">
        <v>8</v>
      </c>
      <c r="E251" s="77" t="s">
        <v>234</v>
      </c>
      <c r="F251" s="114" t="s">
        <v>5</v>
      </c>
      <c r="G251" s="191">
        <f>G252+G255+G257</f>
        <v>65</v>
      </c>
    </row>
    <row r="252" spans="1:7" ht="58.5" customHeight="1">
      <c r="A252" s="127" t="s">
        <v>281</v>
      </c>
      <c r="B252" s="218" t="s">
        <v>69</v>
      </c>
      <c r="C252" s="77" t="s">
        <v>9</v>
      </c>
      <c r="D252" s="77" t="s">
        <v>8</v>
      </c>
      <c r="E252" s="77" t="s">
        <v>257</v>
      </c>
      <c r="F252" s="114" t="s">
        <v>5</v>
      </c>
      <c r="G252" s="191">
        <f>G253+G254</f>
        <v>15</v>
      </c>
    </row>
    <row r="253" spans="1:7" ht="45" customHeight="1">
      <c r="A253" s="104" t="s">
        <v>202</v>
      </c>
      <c r="B253" s="218" t="s">
        <v>69</v>
      </c>
      <c r="C253" s="77" t="s">
        <v>9</v>
      </c>
      <c r="D253" s="77" t="s">
        <v>8</v>
      </c>
      <c r="E253" s="77" t="s">
        <v>257</v>
      </c>
      <c r="F253" s="114" t="s">
        <v>107</v>
      </c>
      <c r="G253" s="191">
        <f>10</f>
        <v>10</v>
      </c>
    </row>
    <row r="254" spans="1:7" ht="31.5" customHeight="1">
      <c r="A254" s="104" t="s">
        <v>146</v>
      </c>
      <c r="B254" s="218" t="s">
        <v>69</v>
      </c>
      <c r="C254" s="77" t="s">
        <v>9</v>
      </c>
      <c r="D254" s="77" t="s">
        <v>8</v>
      </c>
      <c r="E254" s="77" t="s">
        <v>257</v>
      </c>
      <c r="F254" s="114" t="s">
        <v>147</v>
      </c>
      <c r="G254" s="191">
        <v>5</v>
      </c>
    </row>
    <row r="255" spans="1:7" ht="74.25" customHeight="1">
      <c r="A255" s="127" t="s">
        <v>282</v>
      </c>
      <c r="B255" s="218" t="s">
        <v>69</v>
      </c>
      <c r="C255" s="77" t="s">
        <v>9</v>
      </c>
      <c r="D255" s="77" t="s">
        <v>8</v>
      </c>
      <c r="E255" s="77" t="s">
        <v>258</v>
      </c>
      <c r="F255" s="114" t="s">
        <v>5</v>
      </c>
      <c r="G255" s="191">
        <f>G256</f>
        <v>30</v>
      </c>
    </row>
    <row r="256" spans="1:7" ht="34.5" customHeight="1">
      <c r="A256" s="104" t="s">
        <v>146</v>
      </c>
      <c r="B256" s="218" t="s">
        <v>69</v>
      </c>
      <c r="C256" s="77" t="s">
        <v>9</v>
      </c>
      <c r="D256" s="77" t="s">
        <v>8</v>
      </c>
      <c r="E256" s="77" t="s">
        <v>258</v>
      </c>
      <c r="F256" s="114" t="s">
        <v>147</v>
      </c>
      <c r="G256" s="191">
        <v>30</v>
      </c>
    </row>
    <row r="257" spans="1:7" ht="45.75" customHeight="1">
      <c r="A257" s="104" t="s">
        <v>283</v>
      </c>
      <c r="B257" s="218" t="s">
        <v>69</v>
      </c>
      <c r="C257" s="77" t="s">
        <v>9</v>
      </c>
      <c r="D257" s="77" t="s">
        <v>8</v>
      </c>
      <c r="E257" s="77" t="s">
        <v>259</v>
      </c>
      <c r="F257" s="114" t="s">
        <v>5</v>
      </c>
      <c r="G257" s="191">
        <f>G258+G259</f>
        <v>20</v>
      </c>
    </row>
    <row r="258" spans="1:7" ht="45" customHeight="1">
      <c r="A258" s="104" t="s">
        <v>202</v>
      </c>
      <c r="B258" s="218" t="s">
        <v>69</v>
      </c>
      <c r="C258" s="77" t="s">
        <v>9</v>
      </c>
      <c r="D258" s="77" t="s">
        <v>8</v>
      </c>
      <c r="E258" s="77" t="s">
        <v>259</v>
      </c>
      <c r="F258" s="114" t="s">
        <v>107</v>
      </c>
      <c r="G258" s="191">
        <v>10</v>
      </c>
    </row>
    <row r="259" spans="1:7" ht="32.25" customHeight="1">
      <c r="A259" s="104" t="s">
        <v>146</v>
      </c>
      <c r="B259" s="218" t="s">
        <v>69</v>
      </c>
      <c r="C259" s="77" t="s">
        <v>9</v>
      </c>
      <c r="D259" s="77" t="s">
        <v>8</v>
      </c>
      <c r="E259" s="77" t="s">
        <v>259</v>
      </c>
      <c r="F259" s="114" t="s">
        <v>147</v>
      </c>
      <c r="G259" s="191">
        <v>10</v>
      </c>
    </row>
    <row r="260" spans="1:7" ht="196.5" customHeight="1">
      <c r="A260" s="104" t="s">
        <v>323</v>
      </c>
      <c r="B260" s="135">
        <v>574</v>
      </c>
      <c r="C260" s="77" t="s">
        <v>9</v>
      </c>
      <c r="D260" s="77" t="s">
        <v>8</v>
      </c>
      <c r="E260" s="77" t="s">
        <v>311</v>
      </c>
      <c r="F260" s="114" t="s">
        <v>5</v>
      </c>
      <c r="G260" s="191">
        <f>G261+G263+G262</f>
        <v>3520.6000000000004</v>
      </c>
    </row>
    <row r="261" spans="1:7" ht="50.25" customHeight="1">
      <c r="A261" s="129" t="s">
        <v>171</v>
      </c>
      <c r="B261" s="135">
        <v>574</v>
      </c>
      <c r="C261" s="77" t="s">
        <v>9</v>
      </c>
      <c r="D261" s="77" t="s">
        <v>8</v>
      </c>
      <c r="E261" s="77" t="s">
        <v>311</v>
      </c>
      <c r="F261" s="114" t="s">
        <v>111</v>
      </c>
      <c r="G261" s="191">
        <f>486.4+1152.4</f>
        <v>1638.8000000000002</v>
      </c>
    </row>
    <row r="262" spans="1:7" ht="48.75" customHeight="1">
      <c r="A262" s="93" t="s">
        <v>202</v>
      </c>
      <c r="B262" s="223">
        <v>574</v>
      </c>
      <c r="C262" s="141" t="s">
        <v>9</v>
      </c>
      <c r="D262" s="141" t="s">
        <v>8</v>
      </c>
      <c r="E262" s="141" t="s">
        <v>311</v>
      </c>
      <c r="F262" s="141" t="s">
        <v>107</v>
      </c>
      <c r="G262" s="191">
        <f>89+325</f>
        <v>414</v>
      </c>
    </row>
    <row r="263" spans="1:7" ht="87" customHeight="1">
      <c r="A263" s="245" t="s">
        <v>177</v>
      </c>
      <c r="B263" s="219">
        <v>574</v>
      </c>
      <c r="C263" s="77" t="s">
        <v>9</v>
      </c>
      <c r="D263" s="77" t="s">
        <v>8</v>
      </c>
      <c r="E263" s="77" t="s">
        <v>311</v>
      </c>
      <c r="F263" s="114" t="s">
        <v>116</v>
      </c>
      <c r="G263" s="191">
        <f>262+508.8+697</f>
        <v>1467.8</v>
      </c>
    </row>
    <row r="264" spans="1:7" ht="33.75" customHeight="1">
      <c r="A264" s="104" t="s">
        <v>25</v>
      </c>
      <c r="B264" s="217" t="s">
        <v>69</v>
      </c>
      <c r="C264" s="114" t="s">
        <v>9</v>
      </c>
      <c r="D264" s="136" t="s">
        <v>9</v>
      </c>
      <c r="E264" s="136" t="s">
        <v>27</v>
      </c>
      <c r="F264" s="136" t="s">
        <v>5</v>
      </c>
      <c r="G264" s="191">
        <f>G265</f>
        <v>1100.8000000000002</v>
      </c>
    </row>
    <row r="265" spans="1:7" ht="118.5" customHeight="1">
      <c r="A265" s="129" t="s">
        <v>120</v>
      </c>
      <c r="B265" s="235" t="s">
        <v>69</v>
      </c>
      <c r="C265" s="114" t="s">
        <v>9</v>
      </c>
      <c r="D265" s="114" t="s">
        <v>9</v>
      </c>
      <c r="E265" s="114" t="s">
        <v>247</v>
      </c>
      <c r="F265" s="114" t="s">
        <v>5</v>
      </c>
      <c r="G265" s="191">
        <f>G266</f>
        <v>1100.8000000000002</v>
      </c>
    </row>
    <row r="266" spans="1:7" ht="165" customHeight="1">
      <c r="A266" s="95" t="s">
        <v>321</v>
      </c>
      <c r="B266" s="218" t="s">
        <v>69</v>
      </c>
      <c r="C266" s="77" t="s">
        <v>9</v>
      </c>
      <c r="D266" s="77" t="s">
        <v>9</v>
      </c>
      <c r="E266" s="227" t="s">
        <v>246</v>
      </c>
      <c r="F266" s="227" t="s">
        <v>5</v>
      </c>
      <c r="G266" s="191">
        <f>G267+G268</f>
        <v>1100.8000000000002</v>
      </c>
    </row>
    <row r="267" spans="1:7" ht="49.5" customHeight="1">
      <c r="A267" s="104" t="s">
        <v>202</v>
      </c>
      <c r="B267" s="218" t="s">
        <v>69</v>
      </c>
      <c r="C267" s="77" t="s">
        <v>9</v>
      </c>
      <c r="D267" s="77" t="s">
        <v>9</v>
      </c>
      <c r="E267" s="227" t="s">
        <v>246</v>
      </c>
      <c r="F267" s="227" t="s">
        <v>107</v>
      </c>
      <c r="G267" s="191">
        <f>688.2-30.5</f>
        <v>657.7</v>
      </c>
    </row>
    <row r="268" spans="1:7" ht="33" customHeight="1">
      <c r="A268" s="246" t="s">
        <v>146</v>
      </c>
      <c r="B268" s="218" t="s">
        <v>69</v>
      </c>
      <c r="C268" s="77" t="s">
        <v>9</v>
      </c>
      <c r="D268" s="77" t="s">
        <v>9</v>
      </c>
      <c r="E268" s="227" t="s">
        <v>246</v>
      </c>
      <c r="F268" s="227" t="s">
        <v>147</v>
      </c>
      <c r="G268" s="191">
        <f>412.6+30.5</f>
        <v>443.1</v>
      </c>
    </row>
    <row r="269" spans="1:7" ht="23.25" customHeight="1">
      <c r="A269" s="104" t="s">
        <v>37</v>
      </c>
      <c r="B269" s="217" t="s">
        <v>69</v>
      </c>
      <c r="C269" s="136" t="s">
        <v>9</v>
      </c>
      <c r="D269" s="136" t="s">
        <v>20</v>
      </c>
      <c r="E269" s="136" t="s">
        <v>27</v>
      </c>
      <c r="F269" s="136" t="s">
        <v>5</v>
      </c>
      <c r="G269" s="191">
        <f>G270+G277+G284+G303</f>
        <v>2051.3</v>
      </c>
    </row>
    <row r="270" spans="1:9" ht="74.25" customHeight="1">
      <c r="A270" s="129" t="s">
        <v>53</v>
      </c>
      <c r="B270" s="217" t="s">
        <v>69</v>
      </c>
      <c r="C270" s="136" t="s">
        <v>9</v>
      </c>
      <c r="D270" s="136" t="s">
        <v>20</v>
      </c>
      <c r="E270" s="136" t="s">
        <v>57</v>
      </c>
      <c r="F270" s="136" t="s">
        <v>5</v>
      </c>
      <c r="G270" s="191">
        <f>G271</f>
        <v>800</v>
      </c>
      <c r="H270" s="6"/>
      <c r="I270" s="6"/>
    </row>
    <row r="271" spans="1:9" ht="24" customHeight="1">
      <c r="A271" s="131" t="s">
        <v>16</v>
      </c>
      <c r="B271" s="217" t="s">
        <v>69</v>
      </c>
      <c r="C271" s="136" t="s">
        <v>9</v>
      </c>
      <c r="D271" s="136" t="s">
        <v>20</v>
      </c>
      <c r="E271" s="136" t="s">
        <v>58</v>
      </c>
      <c r="F271" s="136" t="s">
        <v>5</v>
      </c>
      <c r="G271" s="191">
        <f>G272+G273+G274+G275+G276</f>
        <v>800</v>
      </c>
      <c r="H271" s="5"/>
      <c r="I271" s="5"/>
    </row>
    <row r="272" spans="1:9" ht="45" customHeight="1">
      <c r="A272" s="129" t="s">
        <v>168</v>
      </c>
      <c r="B272" s="217" t="s">
        <v>69</v>
      </c>
      <c r="C272" s="136" t="s">
        <v>9</v>
      </c>
      <c r="D272" s="136" t="s">
        <v>20</v>
      </c>
      <c r="E272" s="136" t="s">
        <v>58</v>
      </c>
      <c r="F272" s="114" t="s">
        <v>105</v>
      </c>
      <c r="G272" s="191">
        <v>546</v>
      </c>
      <c r="H272" s="5"/>
      <c r="I272" s="5"/>
    </row>
    <row r="273" spans="1:9" ht="42.75" customHeight="1">
      <c r="A273" s="104" t="s">
        <v>318</v>
      </c>
      <c r="B273" s="217" t="s">
        <v>69</v>
      </c>
      <c r="C273" s="136" t="s">
        <v>9</v>
      </c>
      <c r="D273" s="136" t="s">
        <v>20</v>
      </c>
      <c r="E273" s="136" t="s">
        <v>58</v>
      </c>
      <c r="F273" s="114" t="s">
        <v>106</v>
      </c>
      <c r="G273" s="191">
        <v>8</v>
      </c>
      <c r="H273" s="5"/>
      <c r="I273" s="5"/>
    </row>
    <row r="274" spans="1:9" ht="49.5" customHeight="1">
      <c r="A274" s="104" t="s">
        <v>202</v>
      </c>
      <c r="B274" s="217" t="s">
        <v>69</v>
      </c>
      <c r="C274" s="136" t="s">
        <v>9</v>
      </c>
      <c r="D274" s="136" t="s">
        <v>20</v>
      </c>
      <c r="E274" s="136" t="s">
        <v>58</v>
      </c>
      <c r="F274" s="114" t="s">
        <v>107</v>
      </c>
      <c r="G274" s="191">
        <v>230</v>
      </c>
      <c r="H274" s="5"/>
      <c r="I274" s="5"/>
    </row>
    <row r="275" spans="1:9" ht="36" customHeight="1">
      <c r="A275" s="129" t="s">
        <v>109</v>
      </c>
      <c r="B275" s="217" t="s">
        <v>69</v>
      </c>
      <c r="C275" s="136" t="s">
        <v>9</v>
      </c>
      <c r="D275" s="136" t="s">
        <v>20</v>
      </c>
      <c r="E275" s="136" t="s">
        <v>58</v>
      </c>
      <c r="F275" s="114" t="s">
        <v>108</v>
      </c>
      <c r="G275" s="191">
        <v>11</v>
      </c>
      <c r="H275" s="5"/>
      <c r="I275" s="5"/>
    </row>
    <row r="276" spans="1:9" ht="33.75" customHeight="1">
      <c r="A276" s="129" t="s">
        <v>113</v>
      </c>
      <c r="B276" s="217" t="s">
        <v>69</v>
      </c>
      <c r="C276" s="136" t="s">
        <v>9</v>
      </c>
      <c r="D276" s="136" t="s">
        <v>20</v>
      </c>
      <c r="E276" s="136" t="s">
        <v>58</v>
      </c>
      <c r="F276" s="114" t="s">
        <v>112</v>
      </c>
      <c r="G276" s="191">
        <v>5</v>
      </c>
      <c r="H276" s="5"/>
      <c r="I276" s="5"/>
    </row>
    <row r="277" spans="1:9" ht="92.25" customHeight="1">
      <c r="A277" s="104" t="s">
        <v>322</v>
      </c>
      <c r="B277" s="217" t="s">
        <v>69</v>
      </c>
      <c r="C277" s="136" t="s">
        <v>9</v>
      </c>
      <c r="D277" s="136" t="s">
        <v>20</v>
      </c>
      <c r="E277" s="136" t="s">
        <v>28</v>
      </c>
      <c r="F277" s="136" t="s">
        <v>5</v>
      </c>
      <c r="G277" s="191">
        <f>G278</f>
        <v>1000</v>
      </c>
      <c r="H277" s="5"/>
      <c r="I277" s="5"/>
    </row>
    <row r="278" spans="1:7" ht="31.5" customHeight="1">
      <c r="A278" s="104" t="s">
        <v>18</v>
      </c>
      <c r="B278" s="217" t="s">
        <v>69</v>
      </c>
      <c r="C278" s="136" t="s">
        <v>9</v>
      </c>
      <c r="D278" s="136" t="s">
        <v>20</v>
      </c>
      <c r="E278" s="136" t="s">
        <v>72</v>
      </c>
      <c r="F278" s="136" t="s">
        <v>5</v>
      </c>
      <c r="G278" s="191">
        <f>G279+G280+G281+G282+G283</f>
        <v>1000</v>
      </c>
    </row>
    <row r="279" spans="1:7" ht="48" customHeight="1">
      <c r="A279" s="129" t="s">
        <v>171</v>
      </c>
      <c r="B279" s="217" t="s">
        <v>69</v>
      </c>
      <c r="C279" s="136" t="s">
        <v>9</v>
      </c>
      <c r="D279" s="136" t="s">
        <v>20</v>
      </c>
      <c r="E279" s="136" t="s">
        <v>72</v>
      </c>
      <c r="F279" s="114" t="s">
        <v>111</v>
      </c>
      <c r="G279" s="191">
        <v>704</v>
      </c>
    </row>
    <row r="280" spans="1:7" ht="62.25" customHeight="1">
      <c r="A280" s="129" t="s">
        <v>302</v>
      </c>
      <c r="B280" s="217" t="s">
        <v>69</v>
      </c>
      <c r="C280" s="136" t="s">
        <v>9</v>
      </c>
      <c r="D280" s="136" t="s">
        <v>20</v>
      </c>
      <c r="E280" s="136" t="s">
        <v>72</v>
      </c>
      <c r="F280" s="114" t="s">
        <v>301</v>
      </c>
      <c r="G280" s="191">
        <v>8</v>
      </c>
    </row>
    <row r="281" spans="1:7" ht="49.5" customHeight="1">
      <c r="A281" s="104" t="s">
        <v>202</v>
      </c>
      <c r="B281" s="217" t="s">
        <v>69</v>
      </c>
      <c r="C281" s="136" t="s">
        <v>9</v>
      </c>
      <c r="D281" s="136" t="s">
        <v>20</v>
      </c>
      <c r="E281" s="136" t="s">
        <v>72</v>
      </c>
      <c r="F281" s="114" t="s">
        <v>107</v>
      </c>
      <c r="G281" s="191">
        <v>272</v>
      </c>
    </row>
    <row r="282" spans="1:7" ht="30" customHeight="1">
      <c r="A282" s="129" t="s">
        <v>109</v>
      </c>
      <c r="B282" s="217" t="s">
        <v>69</v>
      </c>
      <c r="C282" s="136" t="s">
        <v>9</v>
      </c>
      <c r="D282" s="136" t="s">
        <v>20</v>
      </c>
      <c r="E282" s="136" t="s">
        <v>72</v>
      </c>
      <c r="F282" s="114" t="s">
        <v>108</v>
      </c>
      <c r="G282" s="191">
        <v>11</v>
      </c>
    </row>
    <row r="283" spans="1:7" ht="33.75" customHeight="1">
      <c r="A283" s="129" t="s">
        <v>113</v>
      </c>
      <c r="B283" s="217" t="s">
        <v>69</v>
      </c>
      <c r="C283" s="136" t="s">
        <v>9</v>
      </c>
      <c r="D283" s="136" t="s">
        <v>20</v>
      </c>
      <c r="E283" s="136" t="s">
        <v>72</v>
      </c>
      <c r="F283" s="114" t="s">
        <v>112</v>
      </c>
      <c r="G283" s="191">
        <v>5</v>
      </c>
    </row>
    <row r="284" spans="1:7" ht="125.25" customHeight="1">
      <c r="A284" s="129" t="s">
        <v>120</v>
      </c>
      <c r="B284" s="217" t="s">
        <v>69</v>
      </c>
      <c r="C284" s="136" t="s">
        <v>9</v>
      </c>
      <c r="D284" s="136" t="s">
        <v>20</v>
      </c>
      <c r="E284" s="136" t="s">
        <v>247</v>
      </c>
      <c r="F284" s="136" t="s">
        <v>5</v>
      </c>
      <c r="G284" s="191">
        <f>G293+G297+G285+G287+G299+G291+G295+G301</f>
        <v>94.80000000000001</v>
      </c>
    </row>
    <row r="285" spans="1:7" ht="186" customHeight="1">
      <c r="A285" s="11" t="s">
        <v>200</v>
      </c>
      <c r="B285" s="113" t="s">
        <v>69</v>
      </c>
      <c r="C285" s="114" t="s">
        <v>9</v>
      </c>
      <c r="D285" s="114" t="s">
        <v>20</v>
      </c>
      <c r="E285" s="141" t="s">
        <v>298</v>
      </c>
      <c r="F285" s="114" t="s">
        <v>5</v>
      </c>
      <c r="G285" s="191">
        <f>G286</f>
        <v>1.3</v>
      </c>
    </row>
    <row r="286" spans="1:7" ht="53.25" customHeight="1">
      <c r="A286" s="129" t="s">
        <v>171</v>
      </c>
      <c r="B286" s="113" t="s">
        <v>69</v>
      </c>
      <c r="C286" s="114" t="s">
        <v>9</v>
      </c>
      <c r="D286" s="114" t="s">
        <v>20</v>
      </c>
      <c r="E286" s="141" t="s">
        <v>298</v>
      </c>
      <c r="F286" s="114" t="s">
        <v>111</v>
      </c>
      <c r="G286" s="191">
        <v>1.3</v>
      </c>
    </row>
    <row r="287" spans="1:7" ht="115.5" customHeight="1">
      <c r="A287" s="210" t="s">
        <v>264</v>
      </c>
      <c r="B287" s="113" t="s">
        <v>69</v>
      </c>
      <c r="C287" s="114" t="s">
        <v>9</v>
      </c>
      <c r="D287" s="114" t="s">
        <v>20</v>
      </c>
      <c r="E287" s="141" t="s">
        <v>299</v>
      </c>
      <c r="F287" s="114" t="s">
        <v>5</v>
      </c>
      <c r="G287" s="191">
        <f>G288+G289+G290</f>
        <v>76.5</v>
      </c>
    </row>
    <row r="288" spans="1:7" ht="54.75" customHeight="1">
      <c r="A288" s="129" t="s">
        <v>171</v>
      </c>
      <c r="B288" s="113" t="s">
        <v>69</v>
      </c>
      <c r="C288" s="114" t="s">
        <v>9</v>
      </c>
      <c r="D288" s="114" t="s">
        <v>20</v>
      </c>
      <c r="E288" s="141" t="s">
        <v>299</v>
      </c>
      <c r="F288" s="114" t="s">
        <v>111</v>
      </c>
      <c r="G288" s="191">
        <v>70.3</v>
      </c>
    </row>
    <row r="289" spans="1:7" ht="67.5" customHeight="1">
      <c r="A289" s="129" t="s">
        <v>302</v>
      </c>
      <c r="B289" s="113" t="s">
        <v>69</v>
      </c>
      <c r="C289" s="114" t="s">
        <v>9</v>
      </c>
      <c r="D289" s="114" t="s">
        <v>20</v>
      </c>
      <c r="E289" s="141" t="s">
        <v>299</v>
      </c>
      <c r="F289" s="114" t="s">
        <v>301</v>
      </c>
      <c r="G289" s="191">
        <v>1.5</v>
      </c>
    </row>
    <row r="290" spans="1:7" ht="46.5" customHeight="1">
      <c r="A290" s="104" t="s">
        <v>202</v>
      </c>
      <c r="B290" s="113" t="s">
        <v>69</v>
      </c>
      <c r="C290" s="114" t="s">
        <v>9</v>
      </c>
      <c r="D290" s="114" t="s">
        <v>20</v>
      </c>
      <c r="E290" s="141" t="s">
        <v>299</v>
      </c>
      <c r="F290" s="114" t="s">
        <v>107</v>
      </c>
      <c r="G290" s="191">
        <f>6.2-1.5</f>
        <v>4.7</v>
      </c>
    </row>
    <row r="291" spans="1:7" ht="136.5" customHeight="1">
      <c r="A291" s="93" t="s">
        <v>205</v>
      </c>
      <c r="B291" s="249" t="s">
        <v>69</v>
      </c>
      <c r="C291" s="141" t="s">
        <v>9</v>
      </c>
      <c r="D291" s="141" t="s">
        <v>20</v>
      </c>
      <c r="E291" s="141" t="s">
        <v>250</v>
      </c>
      <c r="F291" s="141" t="s">
        <v>5</v>
      </c>
      <c r="G291" s="191">
        <v>0.6</v>
      </c>
    </row>
    <row r="292" spans="1:7" ht="46.5" customHeight="1">
      <c r="A292" s="93" t="s">
        <v>202</v>
      </c>
      <c r="B292" s="249" t="s">
        <v>69</v>
      </c>
      <c r="C292" s="141" t="s">
        <v>9</v>
      </c>
      <c r="D292" s="141" t="s">
        <v>20</v>
      </c>
      <c r="E292" s="141" t="s">
        <v>250</v>
      </c>
      <c r="F292" s="141" t="s">
        <v>107</v>
      </c>
      <c r="G292" s="191">
        <v>0.6</v>
      </c>
    </row>
    <row r="293" spans="1:7" ht="104.25" customHeight="1">
      <c r="A293" s="104" t="s">
        <v>195</v>
      </c>
      <c r="B293" s="218" t="s">
        <v>69</v>
      </c>
      <c r="C293" s="77" t="s">
        <v>9</v>
      </c>
      <c r="D293" s="77" t="s">
        <v>20</v>
      </c>
      <c r="E293" s="77" t="s">
        <v>248</v>
      </c>
      <c r="F293" s="77" t="s">
        <v>5</v>
      </c>
      <c r="G293" s="191">
        <f>G294</f>
        <v>0.5</v>
      </c>
    </row>
    <row r="294" spans="1:7" ht="49.5" customHeight="1">
      <c r="A294" s="129" t="s">
        <v>171</v>
      </c>
      <c r="B294" s="218" t="s">
        <v>69</v>
      </c>
      <c r="C294" s="77" t="s">
        <v>9</v>
      </c>
      <c r="D294" s="77" t="s">
        <v>20</v>
      </c>
      <c r="E294" s="77" t="s">
        <v>248</v>
      </c>
      <c r="F294" s="77" t="s">
        <v>111</v>
      </c>
      <c r="G294" s="191">
        <v>0.5</v>
      </c>
    </row>
    <row r="295" spans="1:7" ht="92.25" customHeight="1">
      <c r="A295" s="130" t="s">
        <v>328</v>
      </c>
      <c r="B295" s="218" t="s">
        <v>69</v>
      </c>
      <c r="C295" s="141" t="s">
        <v>9</v>
      </c>
      <c r="D295" s="141" t="s">
        <v>20</v>
      </c>
      <c r="E295" s="141" t="s">
        <v>246</v>
      </c>
      <c r="F295" s="141" t="s">
        <v>5</v>
      </c>
      <c r="G295" s="191">
        <v>5.5</v>
      </c>
    </row>
    <row r="296" spans="1:7" ht="57" customHeight="1">
      <c r="A296" s="93" t="s">
        <v>202</v>
      </c>
      <c r="B296" s="218" t="s">
        <v>69</v>
      </c>
      <c r="C296" s="141" t="s">
        <v>9</v>
      </c>
      <c r="D296" s="141" t="s">
        <v>20</v>
      </c>
      <c r="E296" s="141" t="s">
        <v>246</v>
      </c>
      <c r="F296" s="141" t="s">
        <v>107</v>
      </c>
      <c r="G296" s="191">
        <v>5.5</v>
      </c>
    </row>
    <row r="297" spans="1:7" ht="167.25" customHeight="1">
      <c r="A297" s="173" t="s">
        <v>199</v>
      </c>
      <c r="B297" s="217" t="s">
        <v>69</v>
      </c>
      <c r="C297" s="136" t="s">
        <v>9</v>
      </c>
      <c r="D297" s="136" t="s">
        <v>20</v>
      </c>
      <c r="E297" s="135" t="s">
        <v>249</v>
      </c>
      <c r="F297" s="77" t="s">
        <v>5</v>
      </c>
      <c r="G297" s="191">
        <f>G298</f>
        <v>1.1</v>
      </c>
    </row>
    <row r="298" spans="1:7" ht="48" customHeight="1">
      <c r="A298" s="93" t="s">
        <v>202</v>
      </c>
      <c r="B298" s="217" t="s">
        <v>69</v>
      </c>
      <c r="C298" s="136" t="s">
        <v>9</v>
      </c>
      <c r="D298" s="136" t="s">
        <v>20</v>
      </c>
      <c r="E298" s="135" t="s">
        <v>249</v>
      </c>
      <c r="F298" s="77" t="s">
        <v>107</v>
      </c>
      <c r="G298" s="191">
        <v>1.1</v>
      </c>
    </row>
    <row r="299" spans="1:7" ht="131.25" customHeight="1">
      <c r="A299" s="127" t="s">
        <v>198</v>
      </c>
      <c r="B299" s="217" t="s">
        <v>69</v>
      </c>
      <c r="C299" s="77" t="s">
        <v>9</v>
      </c>
      <c r="D299" s="77" t="s">
        <v>20</v>
      </c>
      <c r="E299" s="135" t="s">
        <v>243</v>
      </c>
      <c r="F299" s="77" t="s">
        <v>5</v>
      </c>
      <c r="G299" s="191">
        <f>G300</f>
        <v>7.4</v>
      </c>
    </row>
    <row r="300" spans="1:7" ht="52.5" customHeight="1">
      <c r="A300" s="129" t="s">
        <v>171</v>
      </c>
      <c r="B300" s="217" t="s">
        <v>69</v>
      </c>
      <c r="C300" s="136" t="s">
        <v>9</v>
      </c>
      <c r="D300" s="136" t="s">
        <v>20</v>
      </c>
      <c r="E300" s="135" t="s">
        <v>243</v>
      </c>
      <c r="F300" s="77" t="s">
        <v>111</v>
      </c>
      <c r="G300" s="191">
        <v>7.4</v>
      </c>
    </row>
    <row r="301" spans="1:7" ht="101.25" customHeight="1">
      <c r="A301" s="248" t="s">
        <v>193</v>
      </c>
      <c r="B301" s="218" t="s">
        <v>69</v>
      </c>
      <c r="C301" s="141" t="s">
        <v>9</v>
      </c>
      <c r="D301" s="141" t="s">
        <v>20</v>
      </c>
      <c r="E301" s="238" t="s">
        <v>329</v>
      </c>
      <c r="F301" s="141" t="s">
        <v>5</v>
      </c>
      <c r="G301" s="191">
        <f>G302</f>
        <v>1.9</v>
      </c>
    </row>
    <row r="302" spans="1:7" ht="48" customHeight="1">
      <c r="A302" s="93" t="s">
        <v>202</v>
      </c>
      <c r="B302" s="218" t="s">
        <v>69</v>
      </c>
      <c r="C302" s="141" t="s">
        <v>9</v>
      </c>
      <c r="D302" s="141" t="s">
        <v>20</v>
      </c>
      <c r="E302" s="238" t="s">
        <v>329</v>
      </c>
      <c r="F302" s="141" t="s">
        <v>107</v>
      </c>
      <c r="G302" s="191">
        <v>1.9</v>
      </c>
    </row>
    <row r="303" spans="1:7" ht="167.25" customHeight="1">
      <c r="A303" s="104" t="s">
        <v>323</v>
      </c>
      <c r="B303" s="135">
        <v>574</v>
      </c>
      <c r="C303" s="77" t="s">
        <v>9</v>
      </c>
      <c r="D303" s="77" t="s">
        <v>20</v>
      </c>
      <c r="E303" s="77" t="s">
        <v>311</v>
      </c>
      <c r="F303" s="114" t="s">
        <v>5</v>
      </c>
      <c r="G303" s="191">
        <f>G304</f>
        <v>156.5</v>
      </c>
    </row>
    <row r="304" spans="1:7" ht="48" customHeight="1">
      <c r="A304" s="129" t="s">
        <v>171</v>
      </c>
      <c r="B304" s="135">
        <v>574</v>
      </c>
      <c r="C304" s="77" t="s">
        <v>9</v>
      </c>
      <c r="D304" s="77" t="s">
        <v>20</v>
      </c>
      <c r="E304" s="77" t="s">
        <v>311</v>
      </c>
      <c r="F304" s="114" t="s">
        <v>111</v>
      </c>
      <c r="G304" s="191">
        <f>156.5</f>
        <v>156.5</v>
      </c>
    </row>
    <row r="305" spans="1:7" ht="29.25" customHeight="1">
      <c r="A305" s="169" t="s">
        <v>38</v>
      </c>
      <c r="B305" s="218" t="s">
        <v>69</v>
      </c>
      <c r="C305" s="141" t="s">
        <v>21</v>
      </c>
      <c r="D305" s="141" t="s">
        <v>14</v>
      </c>
      <c r="E305" s="141" t="s">
        <v>27</v>
      </c>
      <c r="F305" s="141" t="s">
        <v>5</v>
      </c>
      <c r="G305" s="191">
        <f>G306+G309</f>
        <v>13840.6</v>
      </c>
    </row>
    <row r="306" spans="1:7" ht="29.25" customHeight="1">
      <c r="A306" s="93" t="s">
        <v>39</v>
      </c>
      <c r="B306" s="218" t="s">
        <v>69</v>
      </c>
      <c r="C306" s="141" t="s">
        <v>21</v>
      </c>
      <c r="D306" s="141" t="s">
        <v>22</v>
      </c>
      <c r="E306" s="238" t="s">
        <v>247</v>
      </c>
      <c r="F306" s="141" t="s">
        <v>5</v>
      </c>
      <c r="G306" s="191">
        <f>G307+G308</f>
        <v>346.8</v>
      </c>
    </row>
    <row r="307" spans="1:7" ht="45.75" customHeight="1">
      <c r="A307" s="130" t="s">
        <v>182</v>
      </c>
      <c r="B307" s="249" t="s">
        <v>69</v>
      </c>
      <c r="C307" s="141" t="s">
        <v>21</v>
      </c>
      <c r="D307" s="141" t="s">
        <v>22</v>
      </c>
      <c r="E307" s="141" t="s">
        <v>329</v>
      </c>
      <c r="F307" s="141" t="s">
        <v>181</v>
      </c>
      <c r="G307" s="191">
        <v>176</v>
      </c>
    </row>
    <row r="308" spans="1:7" ht="33.75" customHeight="1">
      <c r="A308" s="93" t="s">
        <v>146</v>
      </c>
      <c r="B308" s="249" t="s">
        <v>69</v>
      </c>
      <c r="C308" s="141" t="s">
        <v>21</v>
      </c>
      <c r="D308" s="141" t="s">
        <v>22</v>
      </c>
      <c r="E308" s="141" t="s">
        <v>329</v>
      </c>
      <c r="F308" s="141" t="s">
        <v>147</v>
      </c>
      <c r="G308" s="191">
        <v>170.8</v>
      </c>
    </row>
    <row r="309" spans="1:7" ht="25.5" customHeight="1">
      <c r="A309" s="128" t="s">
        <v>125</v>
      </c>
      <c r="B309" s="217" t="s">
        <v>69</v>
      </c>
      <c r="C309" s="136" t="s">
        <v>21</v>
      </c>
      <c r="D309" s="136" t="s">
        <v>13</v>
      </c>
      <c r="E309" s="136" t="s">
        <v>27</v>
      </c>
      <c r="F309" s="136" t="s">
        <v>5</v>
      </c>
      <c r="G309" s="191">
        <f>G310</f>
        <v>13493.800000000001</v>
      </c>
    </row>
    <row r="310" spans="1:7" ht="119.25" customHeight="1">
      <c r="A310" s="129" t="s">
        <v>120</v>
      </c>
      <c r="B310" s="217" t="s">
        <v>69</v>
      </c>
      <c r="C310" s="136" t="s">
        <v>21</v>
      </c>
      <c r="D310" s="136" t="s">
        <v>13</v>
      </c>
      <c r="E310" s="136" t="s">
        <v>247</v>
      </c>
      <c r="F310" s="136" t="s">
        <v>5</v>
      </c>
      <c r="G310" s="191">
        <f>G319+G311+G313+G316</f>
        <v>13493.800000000001</v>
      </c>
    </row>
    <row r="311" spans="1:7" ht="185.25" customHeight="1">
      <c r="A311" s="11" t="s">
        <v>200</v>
      </c>
      <c r="B311" s="109" t="s">
        <v>69</v>
      </c>
      <c r="C311" s="77" t="s">
        <v>21</v>
      </c>
      <c r="D311" s="77" t="s">
        <v>13</v>
      </c>
      <c r="E311" s="238" t="s">
        <v>298</v>
      </c>
      <c r="F311" s="77" t="s">
        <v>5</v>
      </c>
      <c r="G311" s="196">
        <f>G312</f>
        <v>277.20000000000005</v>
      </c>
    </row>
    <row r="312" spans="1:7" ht="46.5" customHeight="1">
      <c r="A312" s="104" t="s">
        <v>141</v>
      </c>
      <c r="B312" s="109" t="s">
        <v>69</v>
      </c>
      <c r="C312" s="77" t="s">
        <v>21</v>
      </c>
      <c r="D312" s="77" t="s">
        <v>13</v>
      </c>
      <c r="E312" s="238" t="s">
        <v>298</v>
      </c>
      <c r="F312" s="77" t="s">
        <v>128</v>
      </c>
      <c r="G312" s="191">
        <f>278.6-1.4</f>
        <v>277.20000000000005</v>
      </c>
    </row>
    <row r="313" spans="1:7" ht="118.5" customHeight="1">
      <c r="A313" s="210" t="s">
        <v>264</v>
      </c>
      <c r="B313" s="217" t="s">
        <v>69</v>
      </c>
      <c r="C313" s="77" t="s">
        <v>21</v>
      </c>
      <c r="D313" s="77" t="s">
        <v>13</v>
      </c>
      <c r="E313" s="238" t="s">
        <v>299</v>
      </c>
      <c r="F313" s="77" t="s">
        <v>5</v>
      </c>
      <c r="G313" s="191">
        <f>G314+G315</f>
        <v>11309.6</v>
      </c>
    </row>
    <row r="314" spans="1:7" ht="55.5" customHeight="1">
      <c r="A314" s="130" t="s">
        <v>319</v>
      </c>
      <c r="B314" s="218" t="s">
        <v>69</v>
      </c>
      <c r="C314" s="77" t="s">
        <v>21</v>
      </c>
      <c r="D314" s="77" t="s">
        <v>13</v>
      </c>
      <c r="E314" s="238" t="s">
        <v>299</v>
      </c>
      <c r="F314" s="77" t="s">
        <v>128</v>
      </c>
      <c r="G314" s="191">
        <f>15386.1-76.9+0.4-4000-8309.6</f>
        <v>3000</v>
      </c>
    </row>
    <row r="315" spans="1:7" ht="28.5" customHeight="1">
      <c r="A315" s="130" t="s">
        <v>115</v>
      </c>
      <c r="B315" s="218" t="s">
        <v>69</v>
      </c>
      <c r="C315" s="77" t="s">
        <v>21</v>
      </c>
      <c r="D315" s="77" t="s">
        <v>13</v>
      </c>
      <c r="E315" s="238" t="s">
        <v>299</v>
      </c>
      <c r="F315" s="77" t="s">
        <v>114</v>
      </c>
      <c r="G315" s="191">
        <v>8309.6</v>
      </c>
    </row>
    <row r="316" spans="1:7" ht="68.25" customHeight="1">
      <c r="A316" s="2" t="s">
        <v>201</v>
      </c>
      <c r="B316" s="218" t="s">
        <v>69</v>
      </c>
      <c r="C316" s="114" t="s">
        <v>21</v>
      </c>
      <c r="D316" s="136" t="s">
        <v>13</v>
      </c>
      <c r="E316" s="238" t="s">
        <v>300</v>
      </c>
      <c r="F316" s="114" t="s">
        <v>5</v>
      </c>
      <c r="G316" s="191">
        <f>G317+G318</f>
        <v>426.6</v>
      </c>
    </row>
    <row r="317" spans="1:7" ht="50.25" customHeight="1">
      <c r="A317" s="129" t="s">
        <v>171</v>
      </c>
      <c r="B317" s="113" t="s">
        <v>69</v>
      </c>
      <c r="C317" s="114" t="s">
        <v>21</v>
      </c>
      <c r="D317" s="136" t="s">
        <v>13</v>
      </c>
      <c r="E317" s="238" t="s">
        <v>300</v>
      </c>
      <c r="F317" s="114" t="s">
        <v>111</v>
      </c>
      <c r="G317" s="191">
        <f>396.6+30-21.8</f>
        <v>404.8</v>
      </c>
    </row>
    <row r="318" spans="1:7" ht="50.25" customHeight="1">
      <c r="A318" s="93" t="s">
        <v>202</v>
      </c>
      <c r="B318" s="113" t="s">
        <v>69</v>
      </c>
      <c r="C318" s="114" t="s">
        <v>21</v>
      </c>
      <c r="D318" s="136" t="s">
        <v>13</v>
      </c>
      <c r="E318" s="238" t="s">
        <v>300</v>
      </c>
      <c r="F318" s="114" t="s">
        <v>107</v>
      </c>
      <c r="G318" s="191">
        <v>21.8</v>
      </c>
    </row>
    <row r="319" spans="1:7" ht="135.75" customHeight="1">
      <c r="A319" s="127" t="s">
        <v>244</v>
      </c>
      <c r="B319" s="217" t="s">
        <v>69</v>
      </c>
      <c r="C319" s="77" t="s">
        <v>21</v>
      </c>
      <c r="D319" s="77" t="s">
        <v>13</v>
      </c>
      <c r="E319" s="135" t="s">
        <v>243</v>
      </c>
      <c r="F319" s="77" t="s">
        <v>5</v>
      </c>
      <c r="G319" s="191">
        <f>G320</f>
        <v>1480.3999999999999</v>
      </c>
    </row>
    <row r="320" spans="1:7" ht="53.25" customHeight="1">
      <c r="A320" s="130" t="s">
        <v>172</v>
      </c>
      <c r="B320" s="217" t="s">
        <v>69</v>
      </c>
      <c r="C320" s="136" t="s">
        <v>21</v>
      </c>
      <c r="D320" s="136" t="s">
        <v>13</v>
      </c>
      <c r="E320" s="135" t="s">
        <v>243</v>
      </c>
      <c r="F320" s="77" t="s">
        <v>128</v>
      </c>
      <c r="G320" s="191">
        <f>1487.8-7.4</f>
        <v>1480.3999999999999</v>
      </c>
    </row>
    <row r="321" spans="1:7" ht="39.75" customHeight="1">
      <c r="A321" s="242" t="s">
        <v>50</v>
      </c>
      <c r="B321" s="243"/>
      <c r="C321" s="244"/>
      <c r="D321" s="244"/>
      <c r="E321" s="244"/>
      <c r="F321" s="244"/>
      <c r="G321" s="254">
        <f>G15+G120+G198+G151</f>
        <v>184412.76116000002</v>
      </c>
    </row>
    <row r="322" spans="1:10" ht="21.75" customHeight="1">
      <c r="A322" s="155"/>
      <c r="B322" s="156"/>
      <c r="C322" s="157"/>
      <c r="D322" s="157"/>
      <c r="E322" s="157"/>
      <c r="F322" s="157"/>
      <c r="G322" s="157"/>
      <c r="J322" s="137"/>
    </row>
    <row r="323" spans="1:10" ht="0.75" customHeight="1">
      <c r="A323" s="155"/>
      <c r="B323" s="156"/>
      <c r="C323" s="157"/>
      <c r="D323" s="157"/>
      <c r="E323" s="157"/>
      <c r="F323" s="157"/>
      <c r="G323" s="157"/>
      <c r="J323" s="137"/>
    </row>
    <row r="324" spans="1:10" ht="16.5" customHeight="1" hidden="1">
      <c r="A324" s="155"/>
      <c r="B324" s="156"/>
      <c r="C324" s="157"/>
      <c r="D324" s="157"/>
      <c r="E324" s="157"/>
      <c r="F324" s="157"/>
      <c r="G324" s="157"/>
      <c r="J324" s="137"/>
    </row>
    <row r="325" ht="21.75" customHeight="1" hidden="1">
      <c r="J325" s="137"/>
    </row>
    <row r="326" spans="5:7" ht="12.75" hidden="1">
      <c r="E326" s="308"/>
      <c r="F326" s="308"/>
      <c r="G326" s="308"/>
    </row>
    <row r="327" ht="76.5" customHeight="1" hidden="1"/>
    <row r="328" spans="14:24" ht="44.25" customHeight="1" hidden="1">
      <c r="N328" s="293"/>
      <c r="O328" s="293"/>
      <c r="P328" s="293"/>
      <c r="Q328" s="293"/>
      <c r="R328" s="293"/>
      <c r="S328" s="293"/>
      <c r="T328" s="293"/>
      <c r="U328" s="293"/>
      <c r="V328" s="293"/>
      <c r="W328" s="293"/>
      <c r="X328" s="293"/>
    </row>
    <row r="329" spans="14:23" ht="15.75" hidden="1">
      <c r="N329" s="294"/>
      <c r="O329" s="294"/>
      <c r="P329" s="294"/>
      <c r="Q329" s="294"/>
      <c r="R329" s="294"/>
      <c r="S329" s="294"/>
      <c r="T329" s="1"/>
      <c r="U329" s="1"/>
      <c r="V329" s="152"/>
      <c r="W329" s="1"/>
    </row>
    <row r="330" spans="15:22" ht="12.75" hidden="1">
      <c r="O330" s="1"/>
      <c r="P330" s="1"/>
      <c r="Q330" s="1"/>
      <c r="R330" s="1"/>
      <c r="S330" s="1"/>
      <c r="T330" s="1"/>
      <c r="U330" s="1"/>
      <c r="V330" s="1"/>
    </row>
  </sheetData>
  <sheetProtection/>
  <mergeCells count="18">
    <mergeCell ref="C1:I1"/>
    <mergeCell ref="A2:I2"/>
    <mergeCell ref="A3:I3"/>
    <mergeCell ref="B4:I7"/>
    <mergeCell ref="A9:I11"/>
    <mergeCell ref="H12:H13"/>
    <mergeCell ref="A12:A14"/>
    <mergeCell ref="B12:B14"/>
    <mergeCell ref="C12:C14"/>
    <mergeCell ref="D12:D14"/>
    <mergeCell ref="N328:X328"/>
    <mergeCell ref="N329:S329"/>
    <mergeCell ref="I12:I13"/>
    <mergeCell ref="J131:L131"/>
    <mergeCell ref="E326:G326"/>
    <mergeCell ref="F12:F14"/>
    <mergeCell ref="G12:G13"/>
    <mergeCell ref="E12:E14"/>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07"/>
  <sheetViews>
    <sheetView tabSelected="1" view="pageBreakPreview" zoomScaleNormal="85" zoomScaleSheetLayoutView="100" zoomScalePageLayoutView="0" workbookViewId="0" topLeftCell="A1">
      <selection activeCell="A8" sqref="A8:K11"/>
    </sheetView>
  </sheetViews>
  <sheetFormatPr defaultColWidth="9.00390625" defaultRowHeight="12.75"/>
  <cols>
    <col min="1" max="1" width="35.25390625" style="0" customWidth="1"/>
    <col min="2" max="2" width="4.625" style="1" customWidth="1"/>
    <col min="3" max="3" width="4.75390625" style="1" customWidth="1"/>
    <col min="4" max="4" width="4.875" style="1" customWidth="1"/>
    <col min="5" max="5" width="8.875" style="1" customWidth="1"/>
    <col min="6" max="6" width="8.25390625" style="1" customWidth="1"/>
    <col min="7" max="7" width="12.625" style="1" customWidth="1"/>
    <col min="8" max="8" width="12.25390625" style="1" customWidth="1"/>
    <col min="9" max="9" width="7.875" style="1" customWidth="1"/>
    <col min="10" max="11" width="9.125" style="0" hidden="1" customWidth="1"/>
    <col min="12" max="12" width="10.125" style="0" bestFit="1" customWidth="1"/>
  </cols>
  <sheetData>
    <row r="1" spans="1:11" ht="21" customHeight="1">
      <c r="A1" s="259"/>
      <c r="B1" s="256"/>
      <c r="C1" s="300" t="s">
        <v>482</v>
      </c>
      <c r="D1" s="300"/>
      <c r="E1" s="300"/>
      <c r="F1" s="300"/>
      <c r="G1" s="300"/>
      <c r="H1" s="300"/>
      <c r="I1" s="300"/>
      <c r="J1" s="300"/>
      <c r="K1" s="300"/>
    </row>
    <row r="2" spans="1:11" ht="17.25" customHeight="1">
      <c r="A2" s="300" t="s">
        <v>150</v>
      </c>
      <c r="B2" s="301"/>
      <c r="C2" s="301"/>
      <c r="D2" s="301"/>
      <c r="E2" s="301"/>
      <c r="F2" s="301"/>
      <c r="G2" s="301"/>
      <c r="H2" s="301"/>
      <c r="I2" s="301"/>
      <c r="J2" s="301"/>
      <c r="K2" s="301"/>
    </row>
    <row r="3" spans="1:11" ht="12.75" customHeight="1">
      <c r="A3" s="302" t="s">
        <v>149</v>
      </c>
      <c r="B3" s="301"/>
      <c r="C3" s="301"/>
      <c r="D3" s="301"/>
      <c r="E3" s="301"/>
      <c r="F3" s="301"/>
      <c r="G3" s="301"/>
      <c r="H3" s="301"/>
      <c r="I3" s="301"/>
      <c r="J3" s="301"/>
      <c r="K3" s="301"/>
    </row>
    <row r="4" spans="1:11" ht="17.25" customHeight="1">
      <c r="A4" s="259"/>
      <c r="B4" s="328" t="s">
        <v>483</v>
      </c>
      <c r="C4" s="328"/>
      <c r="D4" s="328"/>
      <c r="E4" s="328"/>
      <c r="F4" s="328"/>
      <c r="G4" s="328"/>
      <c r="H4" s="328"/>
      <c r="I4" s="328"/>
      <c r="J4" s="328"/>
      <c r="K4" s="328"/>
    </row>
    <row r="5" spans="1:11" ht="20.25" customHeight="1" hidden="1">
      <c r="A5" s="259"/>
      <c r="B5" s="328"/>
      <c r="C5" s="328"/>
      <c r="D5" s="328"/>
      <c r="E5" s="328"/>
      <c r="F5" s="328"/>
      <c r="G5" s="328"/>
      <c r="H5" s="328"/>
      <c r="I5" s="328"/>
      <c r="J5" s="328"/>
      <c r="K5" s="328"/>
    </row>
    <row r="6" spans="1:11" ht="12.75" customHeight="1" hidden="1">
      <c r="A6" s="259"/>
      <c r="B6" s="328"/>
      <c r="C6" s="328"/>
      <c r="D6" s="328"/>
      <c r="E6" s="328"/>
      <c r="F6" s="328"/>
      <c r="G6" s="328"/>
      <c r="H6" s="328"/>
      <c r="I6" s="328"/>
      <c r="J6" s="328"/>
      <c r="K6" s="328"/>
    </row>
    <row r="7" spans="1:11" ht="17.25" customHeight="1">
      <c r="A7" s="259"/>
      <c r="B7" s="328"/>
      <c r="C7" s="328"/>
      <c r="D7" s="328"/>
      <c r="E7" s="328"/>
      <c r="F7" s="328"/>
      <c r="G7" s="328"/>
      <c r="H7" s="328"/>
      <c r="I7" s="328"/>
      <c r="J7" s="328"/>
      <c r="K7" s="328"/>
    </row>
    <row r="8" spans="1:11" ht="19.5" customHeight="1">
      <c r="A8" s="325" t="s">
        <v>347</v>
      </c>
      <c r="B8" s="325"/>
      <c r="C8" s="325"/>
      <c r="D8" s="325"/>
      <c r="E8" s="325"/>
      <c r="F8" s="325"/>
      <c r="G8" s="325"/>
      <c r="H8" s="325"/>
      <c r="I8" s="325"/>
      <c r="J8" s="325"/>
      <c r="K8" s="325"/>
    </row>
    <row r="9" spans="1:11" ht="19.5" customHeight="1">
      <c r="A9" s="325"/>
      <c r="B9" s="325"/>
      <c r="C9" s="325"/>
      <c r="D9" s="325"/>
      <c r="E9" s="325"/>
      <c r="F9" s="325"/>
      <c r="G9" s="325"/>
      <c r="H9" s="325"/>
      <c r="I9" s="325"/>
      <c r="J9" s="325"/>
      <c r="K9" s="325"/>
    </row>
    <row r="10" spans="1:11" ht="21" customHeight="1">
      <c r="A10" s="325"/>
      <c r="B10" s="325"/>
      <c r="C10" s="325"/>
      <c r="D10" s="325"/>
      <c r="E10" s="325"/>
      <c r="F10" s="325"/>
      <c r="G10" s="325"/>
      <c r="H10" s="325"/>
      <c r="I10" s="325"/>
      <c r="J10" s="325"/>
      <c r="K10" s="325"/>
    </row>
    <row r="11" spans="1:11" ht="15" customHeight="1">
      <c r="A11" s="326"/>
      <c r="B11" s="326"/>
      <c r="C11" s="326"/>
      <c r="D11" s="326"/>
      <c r="E11" s="326"/>
      <c r="F11" s="326"/>
      <c r="G11" s="326"/>
      <c r="H11" s="326"/>
      <c r="I11" s="326"/>
      <c r="J11" s="326"/>
      <c r="K11" s="326"/>
    </row>
    <row r="12" spans="1:11" ht="37.5" customHeight="1">
      <c r="A12" s="312" t="s">
        <v>145</v>
      </c>
      <c r="B12" s="306" t="s">
        <v>0</v>
      </c>
      <c r="C12" s="306" t="s">
        <v>1</v>
      </c>
      <c r="D12" s="306" t="s">
        <v>2</v>
      </c>
      <c r="E12" s="306" t="s">
        <v>3</v>
      </c>
      <c r="F12" s="306" t="s">
        <v>4</v>
      </c>
      <c r="G12" s="318" t="s">
        <v>349</v>
      </c>
      <c r="H12" s="318" t="s">
        <v>348</v>
      </c>
      <c r="I12" s="318" t="s">
        <v>350</v>
      </c>
      <c r="J12" s="303" t="s">
        <v>94</v>
      </c>
      <c r="K12" s="306" t="s">
        <v>164</v>
      </c>
    </row>
    <row r="13" spans="1:11" ht="28.5" customHeight="1">
      <c r="A13" s="313"/>
      <c r="B13" s="315"/>
      <c r="C13" s="315"/>
      <c r="D13" s="315"/>
      <c r="E13" s="315"/>
      <c r="F13" s="315"/>
      <c r="G13" s="319"/>
      <c r="H13" s="319"/>
      <c r="I13" s="324"/>
      <c r="J13" s="304"/>
      <c r="K13" s="307"/>
    </row>
    <row r="14" spans="1:11" ht="4.5" customHeight="1" hidden="1">
      <c r="A14" s="314"/>
      <c r="B14" s="307"/>
      <c r="C14" s="307"/>
      <c r="D14" s="307"/>
      <c r="E14" s="307"/>
      <c r="F14" s="307"/>
      <c r="G14" s="12"/>
      <c r="H14" s="12"/>
      <c r="I14" s="12"/>
      <c r="J14" s="12"/>
      <c r="K14" s="145"/>
    </row>
    <row r="15" spans="1:9" ht="34.5" customHeight="1">
      <c r="A15" s="93" t="s">
        <v>89</v>
      </c>
      <c r="B15" s="218" t="s">
        <v>46</v>
      </c>
      <c r="C15" s="141" t="s">
        <v>14</v>
      </c>
      <c r="D15" s="141" t="s">
        <v>14</v>
      </c>
      <c r="E15" s="141" t="s">
        <v>27</v>
      </c>
      <c r="F15" s="141" t="s">
        <v>5</v>
      </c>
      <c r="G15" s="192">
        <f>G16+G54+G79+G75+G98+G68</f>
        <v>26208.719839999994</v>
      </c>
      <c r="H15" s="192">
        <f>H16+H54+H79+H75+H98+H68</f>
        <v>25893</v>
      </c>
      <c r="I15" s="191">
        <f>H15/G15*100</f>
        <v>98.79536336788895</v>
      </c>
    </row>
    <row r="16" spans="1:9" ht="21.75" customHeight="1">
      <c r="A16" s="11" t="s">
        <v>15</v>
      </c>
      <c r="B16" s="218" t="s">
        <v>46</v>
      </c>
      <c r="C16" s="77" t="s">
        <v>6</v>
      </c>
      <c r="D16" s="77" t="s">
        <v>14</v>
      </c>
      <c r="E16" s="77" t="s">
        <v>27</v>
      </c>
      <c r="F16" s="77" t="s">
        <v>5</v>
      </c>
      <c r="G16" s="192">
        <f>G17+G23+G32</f>
        <v>19602.699999999997</v>
      </c>
      <c r="H16" s="192">
        <f>H17+H23+H32</f>
        <v>19318.8</v>
      </c>
      <c r="I16" s="191">
        <f aca="true" t="shared" si="0" ref="I16:I79">H16/G16*100</f>
        <v>98.55173011881018</v>
      </c>
    </row>
    <row r="17" spans="1:9" ht="75" customHeight="1">
      <c r="A17" s="147" t="s">
        <v>52</v>
      </c>
      <c r="B17" s="219">
        <v>503</v>
      </c>
      <c r="C17" s="77" t="s">
        <v>6</v>
      </c>
      <c r="D17" s="77" t="s">
        <v>22</v>
      </c>
      <c r="E17" s="77" t="s">
        <v>27</v>
      </c>
      <c r="F17" s="77" t="s">
        <v>5</v>
      </c>
      <c r="G17" s="191">
        <f>G18</f>
        <v>704.4</v>
      </c>
      <c r="H17" s="191">
        <f>H18</f>
        <v>699.2</v>
      </c>
      <c r="I17" s="191">
        <f t="shared" si="0"/>
        <v>99.26178307779672</v>
      </c>
    </row>
    <row r="18" spans="1:9" ht="78.75" customHeight="1">
      <c r="A18" s="147" t="s">
        <v>53</v>
      </c>
      <c r="B18" s="219">
        <v>503</v>
      </c>
      <c r="C18" s="77" t="s">
        <v>6</v>
      </c>
      <c r="D18" s="77" t="s">
        <v>22</v>
      </c>
      <c r="E18" s="77" t="s">
        <v>130</v>
      </c>
      <c r="F18" s="77" t="s">
        <v>5</v>
      </c>
      <c r="G18" s="191">
        <f>G19</f>
        <v>704.4</v>
      </c>
      <c r="H18" s="191">
        <f>H19</f>
        <v>699.2</v>
      </c>
      <c r="I18" s="191">
        <f t="shared" si="0"/>
        <v>99.26178307779672</v>
      </c>
    </row>
    <row r="19" spans="1:9" ht="22.5" customHeight="1">
      <c r="A19" s="127" t="s">
        <v>16</v>
      </c>
      <c r="B19" s="219">
        <v>503</v>
      </c>
      <c r="C19" s="77" t="s">
        <v>6</v>
      </c>
      <c r="D19" s="77" t="s">
        <v>22</v>
      </c>
      <c r="E19" s="77" t="s">
        <v>58</v>
      </c>
      <c r="F19" s="77" t="s">
        <v>5</v>
      </c>
      <c r="G19" s="191">
        <f>G20+G21+G22</f>
        <v>704.4</v>
      </c>
      <c r="H19" s="191">
        <f>H20+H21+H22</f>
        <v>699.2</v>
      </c>
      <c r="I19" s="191">
        <f t="shared" si="0"/>
        <v>99.26178307779672</v>
      </c>
    </row>
    <row r="20" spans="1:9" ht="51.75" customHeight="1">
      <c r="A20" s="129" t="s">
        <v>168</v>
      </c>
      <c r="B20" s="219">
        <v>503</v>
      </c>
      <c r="C20" s="77" t="s">
        <v>6</v>
      </c>
      <c r="D20" s="77" t="s">
        <v>22</v>
      </c>
      <c r="E20" s="77" t="s">
        <v>58</v>
      </c>
      <c r="F20" s="77" t="s">
        <v>105</v>
      </c>
      <c r="G20" s="191">
        <v>659.2</v>
      </c>
      <c r="H20" s="269" t="s">
        <v>351</v>
      </c>
      <c r="I20" s="191">
        <f t="shared" si="0"/>
        <v>99.62075242718447</v>
      </c>
    </row>
    <row r="21" spans="1:9" ht="51.75" customHeight="1">
      <c r="A21" s="104" t="s">
        <v>202</v>
      </c>
      <c r="B21" s="219">
        <v>503</v>
      </c>
      <c r="C21" s="77" t="s">
        <v>6</v>
      </c>
      <c r="D21" s="77" t="s">
        <v>22</v>
      </c>
      <c r="E21" s="77" t="s">
        <v>58</v>
      </c>
      <c r="F21" s="77" t="s">
        <v>107</v>
      </c>
      <c r="G21" s="191">
        <v>35.3</v>
      </c>
      <c r="H21" s="269" t="s">
        <v>352</v>
      </c>
      <c r="I21" s="191">
        <f t="shared" si="0"/>
        <v>99.43342776203967</v>
      </c>
    </row>
    <row r="22" spans="1:9" ht="37.5" customHeight="1">
      <c r="A22" s="129" t="s">
        <v>113</v>
      </c>
      <c r="B22" s="219">
        <v>503</v>
      </c>
      <c r="C22" s="77" t="s">
        <v>6</v>
      </c>
      <c r="D22" s="77" t="s">
        <v>22</v>
      </c>
      <c r="E22" s="77" t="s">
        <v>58</v>
      </c>
      <c r="F22" s="77" t="s">
        <v>112</v>
      </c>
      <c r="G22" s="191">
        <v>9.9</v>
      </c>
      <c r="H22" s="281" t="s">
        <v>353</v>
      </c>
      <c r="I22" s="191">
        <f t="shared" si="0"/>
        <v>74.74747474747475</v>
      </c>
    </row>
    <row r="23" spans="1:9" ht="78" customHeight="1">
      <c r="A23" s="127" t="s">
        <v>54</v>
      </c>
      <c r="B23" s="219">
        <v>503</v>
      </c>
      <c r="C23" s="77" t="s">
        <v>6</v>
      </c>
      <c r="D23" s="77" t="s">
        <v>13</v>
      </c>
      <c r="E23" s="77" t="s">
        <v>27</v>
      </c>
      <c r="F23" s="77" t="s">
        <v>5</v>
      </c>
      <c r="G23" s="191">
        <f>G24</f>
        <v>11835.099999999999</v>
      </c>
      <c r="H23" s="191">
        <f>H24</f>
        <v>11666.3</v>
      </c>
      <c r="I23" s="191">
        <f t="shared" si="0"/>
        <v>98.5737340622386</v>
      </c>
    </row>
    <row r="24" spans="1:9" ht="81.75" customHeight="1">
      <c r="A24" s="127" t="s">
        <v>53</v>
      </c>
      <c r="B24" s="219">
        <v>503</v>
      </c>
      <c r="C24" s="77" t="s">
        <v>6</v>
      </c>
      <c r="D24" s="77" t="s">
        <v>13</v>
      </c>
      <c r="E24" s="77" t="s">
        <v>57</v>
      </c>
      <c r="F24" s="77" t="s">
        <v>5</v>
      </c>
      <c r="G24" s="191">
        <f>G25+G30</f>
        <v>11835.099999999999</v>
      </c>
      <c r="H24" s="191">
        <f>H25+H30</f>
        <v>11666.3</v>
      </c>
      <c r="I24" s="191">
        <f t="shared" si="0"/>
        <v>98.5737340622386</v>
      </c>
    </row>
    <row r="25" spans="1:9" ht="21.75" customHeight="1">
      <c r="A25" s="127" t="s">
        <v>16</v>
      </c>
      <c r="B25" s="219">
        <v>503</v>
      </c>
      <c r="C25" s="77" t="s">
        <v>6</v>
      </c>
      <c r="D25" s="77" t="s">
        <v>13</v>
      </c>
      <c r="E25" s="77" t="s">
        <v>58</v>
      </c>
      <c r="F25" s="77" t="s">
        <v>5</v>
      </c>
      <c r="G25" s="191">
        <f>G26+G27+G28+G29</f>
        <v>10972.8</v>
      </c>
      <c r="H25" s="191">
        <f>H26+H27+H28+H29</f>
        <v>10804</v>
      </c>
      <c r="I25" s="191">
        <f t="shared" si="0"/>
        <v>98.46165062700496</v>
      </c>
    </row>
    <row r="26" spans="1:9" ht="48.75" customHeight="1">
      <c r="A26" s="129" t="s">
        <v>168</v>
      </c>
      <c r="B26" s="219">
        <v>503</v>
      </c>
      <c r="C26" s="77" t="s">
        <v>6</v>
      </c>
      <c r="D26" s="77" t="s">
        <v>13</v>
      </c>
      <c r="E26" s="77" t="s">
        <v>58</v>
      </c>
      <c r="F26" s="77" t="s">
        <v>105</v>
      </c>
      <c r="G26" s="191">
        <v>7995</v>
      </c>
      <c r="H26" s="269" t="s">
        <v>354</v>
      </c>
      <c r="I26" s="191">
        <f t="shared" si="0"/>
        <v>99.9824890556598</v>
      </c>
    </row>
    <row r="27" spans="1:9" ht="60.75" customHeight="1">
      <c r="A27" s="104" t="s">
        <v>302</v>
      </c>
      <c r="B27" s="219">
        <v>503</v>
      </c>
      <c r="C27" s="77" t="s">
        <v>6</v>
      </c>
      <c r="D27" s="77" t="s">
        <v>13</v>
      </c>
      <c r="E27" s="77" t="s">
        <v>58</v>
      </c>
      <c r="F27" s="77" t="s">
        <v>106</v>
      </c>
      <c r="G27" s="191">
        <v>2.2</v>
      </c>
      <c r="H27" s="269" t="s">
        <v>355</v>
      </c>
      <c r="I27" s="191">
        <f t="shared" si="0"/>
        <v>100</v>
      </c>
    </row>
    <row r="28" spans="1:9" ht="46.5" customHeight="1">
      <c r="A28" s="104" t="s">
        <v>202</v>
      </c>
      <c r="B28" s="219">
        <v>503</v>
      </c>
      <c r="C28" s="77" t="s">
        <v>6</v>
      </c>
      <c r="D28" s="77" t="s">
        <v>13</v>
      </c>
      <c r="E28" s="77" t="s">
        <v>58</v>
      </c>
      <c r="F28" s="77" t="s">
        <v>107</v>
      </c>
      <c r="G28" s="191">
        <v>2962.6</v>
      </c>
      <c r="H28" s="269" t="s">
        <v>356</v>
      </c>
      <c r="I28" s="191">
        <f t="shared" si="0"/>
        <v>94.34955782083306</v>
      </c>
    </row>
    <row r="29" spans="1:15" ht="34.5" customHeight="1">
      <c r="A29" s="129" t="s">
        <v>113</v>
      </c>
      <c r="B29" s="219">
        <v>503</v>
      </c>
      <c r="C29" s="77" t="s">
        <v>6</v>
      </c>
      <c r="D29" s="77" t="s">
        <v>13</v>
      </c>
      <c r="E29" s="77" t="s">
        <v>58</v>
      </c>
      <c r="F29" s="77" t="s">
        <v>112</v>
      </c>
      <c r="G29" s="191">
        <f>28-15</f>
        <v>13</v>
      </c>
      <c r="H29" s="269" t="s">
        <v>396</v>
      </c>
      <c r="I29" s="191">
        <f t="shared" si="0"/>
        <v>100</v>
      </c>
      <c r="J29" s="92"/>
      <c r="K29" s="92"/>
      <c r="L29" s="92"/>
      <c r="M29" s="92"/>
      <c r="N29" s="92"/>
      <c r="O29" s="92"/>
    </row>
    <row r="30" spans="1:9" ht="48" customHeight="1">
      <c r="A30" s="127" t="s">
        <v>55</v>
      </c>
      <c r="B30" s="219">
        <v>503</v>
      </c>
      <c r="C30" s="77" t="s">
        <v>6</v>
      </c>
      <c r="D30" s="77" t="s">
        <v>13</v>
      </c>
      <c r="E30" s="77" t="s">
        <v>131</v>
      </c>
      <c r="F30" s="77" t="s">
        <v>5</v>
      </c>
      <c r="G30" s="191">
        <f>G31</f>
        <v>862.3</v>
      </c>
      <c r="H30" s="191" t="str">
        <f>H31</f>
        <v>862,3</v>
      </c>
      <c r="I30" s="191">
        <f t="shared" si="0"/>
        <v>100</v>
      </c>
    </row>
    <row r="31" spans="1:9" ht="46.5" customHeight="1">
      <c r="A31" s="129" t="s">
        <v>168</v>
      </c>
      <c r="B31" s="219">
        <v>503</v>
      </c>
      <c r="C31" s="77" t="s">
        <v>6</v>
      </c>
      <c r="D31" s="77" t="s">
        <v>13</v>
      </c>
      <c r="E31" s="77" t="s">
        <v>131</v>
      </c>
      <c r="F31" s="77" t="s">
        <v>105</v>
      </c>
      <c r="G31" s="191">
        <v>862.3</v>
      </c>
      <c r="H31" s="269" t="s">
        <v>357</v>
      </c>
      <c r="I31" s="191">
        <f t="shared" si="0"/>
        <v>100</v>
      </c>
    </row>
    <row r="32" spans="1:9" ht="19.5" customHeight="1">
      <c r="A32" s="127" t="s">
        <v>17</v>
      </c>
      <c r="B32" s="219">
        <v>503</v>
      </c>
      <c r="C32" s="77" t="s">
        <v>6</v>
      </c>
      <c r="D32" s="77" t="s">
        <v>97</v>
      </c>
      <c r="E32" s="77" t="s">
        <v>27</v>
      </c>
      <c r="F32" s="77" t="s">
        <v>5</v>
      </c>
      <c r="G32" s="192">
        <f>G34+G42+G45+G33</f>
        <v>7063.2</v>
      </c>
      <c r="H32" s="192">
        <f>H34+H42+H45+H33</f>
        <v>6953.3</v>
      </c>
      <c r="I32" s="191">
        <f t="shared" si="0"/>
        <v>98.44404802355872</v>
      </c>
    </row>
    <row r="33" spans="1:9" ht="30" customHeight="1">
      <c r="A33" s="130" t="s">
        <v>288</v>
      </c>
      <c r="B33" s="219">
        <v>503</v>
      </c>
      <c r="C33" s="77" t="s">
        <v>6</v>
      </c>
      <c r="D33" s="77" t="s">
        <v>97</v>
      </c>
      <c r="E33" s="77" t="s">
        <v>287</v>
      </c>
      <c r="F33" s="77" t="s">
        <v>107</v>
      </c>
      <c r="G33" s="192">
        <v>90.1</v>
      </c>
      <c r="H33" s="269" t="s">
        <v>358</v>
      </c>
      <c r="I33" s="191">
        <f t="shared" si="0"/>
        <v>96.22641509433963</v>
      </c>
    </row>
    <row r="34" spans="1:9" ht="33.75" customHeight="1">
      <c r="A34" s="11" t="s">
        <v>92</v>
      </c>
      <c r="B34" s="219">
        <v>503</v>
      </c>
      <c r="C34" s="77" t="s">
        <v>6</v>
      </c>
      <c r="D34" s="77" t="s">
        <v>97</v>
      </c>
      <c r="E34" s="77" t="s">
        <v>27</v>
      </c>
      <c r="F34" s="77" t="s">
        <v>5</v>
      </c>
      <c r="G34" s="191">
        <f>G35+G40</f>
        <v>5638.599999999999</v>
      </c>
      <c r="H34" s="191">
        <f>H35+H40</f>
        <v>5628.7</v>
      </c>
      <c r="I34" s="191">
        <f t="shared" si="0"/>
        <v>99.8244245025361</v>
      </c>
    </row>
    <row r="35" spans="1:9" ht="33" customHeight="1">
      <c r="A35" s="127" t="s">
        <v>18</v>
      </c>
      <c r="B35" s="219">
        <v>503</v>
      </c>
      <c r="C35" s="77" t="s">
        <v>6</v>
      </c>
      <c r="D35" s="77" t="s">
        <v>97</v>
      </c>
      <c r="E35" s="77" t="s">
        <v>132</v>
      </c>
      <c r="F35" s="77" t="s">
        <v>5</v>
      </c>
      <c r="G35" s="191">
        <f>G36+G37+G38+G39</f>
        <v>4784.4</v>
      </c>
      <c r="H35" s="191">
        <f>H36+H37+H38+H39</f>
        <v>4774.5</v>
      </c>
      <c r="I35" s="191">
        <f t="shared" si="0"/>
        <v>99.79307750188113</v>
      </c>
    </row>
    <row r="36" spans="1:9" ht="46.5" customHeight="1">
      <c r="A36" s="129" t="s">
        <v>171</v>
      </c>
      <c r="B36" s="219">
        <v>503</v>
      </c>
      <c r="C36" s="77" t="s">
        <v>6</v>
      </c>
      <c r="D36" s="77" t="s">
        <v>97</v>
      </c>
      <c r="E36" s="77" t="s">
        <v>132</v>
      </c>
      <c r="F36" s="77" t="s">
        <v>111</v>
      </c>
      <c r="G36" s="191">
        <v>2728.1</v>
      </c>
      <c r="H36" s="269" t="s">
        <v>359</v>
      </c>
      <c r="I36" s="191">
        <f t="shared" si="0"/>
        <v>99.78373226787875</v>
      </c>
    </row>
    <row r="37" spans="1:9" ht="51" customHeight="1">
      <c r="A37" s="129" t="s">
        <v>314</v>
      </c>
      <c r="B37" s="219">
        <v>503</v>
      </c>
      <c r="C37" s="77" t="s">
        <v>6</v>
      </c>
      <c r="D37" s="77" t="s">
        <v>97</v>
      </c>
      <c r="E37" s="77" t="s">
        <v>132</v>
      </c>
      <c r="F37" s="77" t="s">
        <v>301</v>
      </c>
      <c r="G37" s="191">
        <v>0.4</v>
      </c>
      <c r="H37" s="269" t="s">
        <v>360</v>
      </c>
      <c r="I37" s="191">
        <f t="shared" si="0"/>
        <v>74.99999999999999</v>
      </c>
    </row>
    <row r="38" spans="1:9" ht="48.75" customHeight="1">
      <c r="A38" s="93" t="s">
        <v>202</v>
      </c>
      <c r="B38" s="219">
        <v>503</v>
      </c>
      <c r="C38" s="77" t="s">
        <v>6</v>
      </c>
      <c r="D38" s="77" t="s">
        <v>97</v>
      </c>
      <c r="E38" s="77" t="s">
        <v>132</v>
      </c>
      <c r="F38" s="77" t="s">
        <v>107</v>
      </c>
      <c r="G38" s="191">
        <v>2044.4</v>
      </c>
      <c r="H38" s="269" t="s">
        <v>361</v>
      </c>
      <c r="I38" s="191">
        <f t="shared" si="0"/>
        <v>99.98532576795147</v>
      </c>
    </row>
    <row r="39" spans="1:9" ht="34.5" customHeight="1">
      <c r="A39" s="129" t="s">
        <v>113</v>
      </c>
      <c r="B39" s="219">
        <v>503</v>
      </c>
      <c r="C39" s="77" t="s">
        <v>6</v>
      </c>
      <c r="D39" s="77" t="s">
        <v>97</v>
      </c>
      <c r="E39" s="77" t="s">
        <v>132</v>
      </c>
      <c r="F39" s="77" t="s">
        <v>112</v>
      </c>
      <c r="G39" s="191">
        <v>11.5</v>
      </c>
      <c r="H39" s="269" t="s">
        <v>362</v>
      </c>
      <c r="I39" s="191">
        <f t="shared" si="0"/>
        <v>68.69565217391305</v>
      </c>
    </row>
    <row r="40" spans="1:9" ht="194.25" customHeight="1">
      <c r="A40" s="173" t="s">
        <v>323</v>
      </c>
      <c r="B40" s="135">
        <v>503</v>
      </c>
      <c r="C40" s="77" t="s">
        <v>6</v>
      </c>
      <c r="D40" s="77" t="s">
        <v>97</v>
      </c>
      <c r="E40" s="77" t="s">
        <v>311</v>
      </c>
      <c r="F40" s="77" t="s">
        <v>5</v>
      </c>
      <c r="G40" s="191">
        <f>G41</f>
        <v>854.2</v>
      </c>
      <c r="H40" s="191" t="str">
        <f>H41</f>
        <v>854,2</v>
      </c>
      <c r="I40" s="191">
        <f t="shared" si="0"/>
        <v>100</v>
      </c>
    </row>
    <row r="41" spans="1:9" ht="45" customHeight="1">
      <c r="A41" s="129" t="s">
        <v>171</v>
      </c>
      <c r="B41" s="135">
        <v>503</v>
      </c>
      <c r="C41" s="77" t="s">
        <v>6</v>
      </c>
      <c r="D41" s="77" t="s">
        <v>97</v>
      </c>
      <c r="E41" s="77" t="s">
        <v>311</v>
      </c>
      <c r="F41" s="77" t="s">
        <v>111</v>
      </c>
      <c r="G41" s="191">
        <v>854.2</v>
      </c>
      <c r="H41" s="269" t="s">
        <v>366</v>
      </c>
      <c r="I41" s="191">
        <f t="shared" si="0"/>
        <v>100</v>
      </c>
    </row>
    <row r="42" spans="1:9" ht="123" customHeight="1">
      <c r="A42" s="205" t="s">
        <v>227</v>
      </c>
      <c r="B42" s="135">
        <v>503</v>
      </c>
      <c r="C42" s="77" t="s">
        <v>6</v>
      </c>
      <c r="D42" s="77" t="s">
        <v>97</v>
      </c>
      <c r="E42" s="77" t="s">
        <v>309</v>
      </c>
      <c r="F42" s="77" t="s">
        <v>5</v>
      </c>
      <c r="G42" s="191">
        <f>G43+G44</f>
        <v>552.8</v>
      </c>
      <c r="H42" s="191">
        <f>H43+H44</f>
        <v>552.8</v>
      </c>
      <c r="I42" s="191">
        <f t="shared" si="0"/>
        <v>100</v>
      </c>
    </row>
    <row r="43" spans="1:9" ht="47.25" customHeight="1">
      <c r="A43" s="129" t="s">
        <v>171</v>
      </c>
      <c r="B43" s="219">
        <v>503</v>
      </c>
      <c r="C43" s="77" t="s">
        <v>6</v>
      </c>
      <c r="D43" s="77" t="s">
        <v>97</v>
      </c>
      <c r="E43" s="77" t="s">
        <v>303</v>
      </c>
      <c r="F43" s="77" t="s">
        <v>105</v>
      </c>
      <c r="G43" s="191">
        <v>470.9</v>
      </c>
      <c r="H43" s="269" t="s">
        <v>364</v>
      </c>
      <c r="I43" s="191">
        <f t="shared" si="0"/>
        <v>100</v>
      </c>
    </row>
    <row r="44" spans="1:9" ht="47.25" customHeight="1">
      <c r="A44" s="104" t="s">
        <v>202</v>
      </c>
      <c r="B44" s="219">
        <v>503</v>
      </c>
      <c r="C44" s="77" t="s">
        <v>6</v>
      </c>
      <c r="D44" s="77" t="s">
        <v>97</v>
      </c>
      <c r="E44" s="77" t="s">
        <v>303</v>
      </c>
      <c r="F44" s="77" t="s">
        <v>107</v>
      </c>
      <c r="G44" s="191">
        <v>81.9</v>
      </c>
      <c r="H44" s="269" t="s">
        <v>365</v>
      </c>
      <c r="I44" s="191">
        <f t="shared" si="0"/>
        <v>100</v>
      </c>
    </row>
    <row r="45" spans="1:9" ht="120" customHeight="1">
      <c r="A45" s="129" t="s">
        <v>120</v>
      </c>
      <c r="B45" s="219">
        <v>503</v>
      </c>
      <c r="C45" s="77" t="s">
        <v>6</v>
      </c>
      <c r="D45" s="77" t="s">
        <v>97</v>
      </c>
      <c r="E45" s="77" t="s">
        <v>273</v>
      </c>
      <c r="F45" s="77" t="s">
        <v>5</v>
      </c>
      <c r="G45" s="191">
        <f>G48+G46+G51</f>
        <v>781.7</v>
      </c>
      <c r="H45" s="191">
        <f>H48+H46+H51</f>
        <v>685.1000000000001</v>
      </c>
      <c r="I45" s="191">
        <f t="shared" si="0"/>
        <v>87.64231802481773</v>
      </c>
    </row>
    <row r="46" spans="1:9" ht="75" customHeight="1">
      <c r="A46" s="210" t="s">
        <v>315</v>
      </c>
      <c r="B46" s="219">
        <v>503</v>
      </c>
      <c r="C46" s="77" t="s">
        <v>6</v>
      </c>
      <c r="D46" s="77" t="s">
        <v>97</v>
      </c>
      <c r="E46" s="216" t="s">
        <v>294</v>
      </c>
      <c r="F46" s="77" t="s">
        <v>5</v>
      </c>
      <c r="G46" s="192">
        <f>G47</f>
        <v>84.4</v>
      </c>
      <c r="H46" s="192" t="str">
        <f>H47</f>
        <v>84,4</v>
      </c>
      <c r="I46" s="191">
        <f t="shared" si="0"/>
        <v>100</v>
      </c>
    </row>
    <row r="47" spans="1:9" ht="51" customHeight="1">
      <c r="A47" s="104" t="s">
        <v>333</v>
      </c>
      <c r="B47" s="219">
        <v>503</v>
      </c>
      <c r="C47" s="77" t="s">
        <v>6</v>
      </c>
      <c r="D47" s="77" t="s">
        <v>97</v>
      </c>
      <c r="E47" s="216" t="s">
        <v>294</v>
      </c>
      <c r="F47" s="77" t="s">
        <v>332</v>
      </c>
      <c r="G47" s="192">
        <v>84.4</v>
      </c>
      <c r="H47" s="269" t="s">
        <v>363</v>
      </c>
      <c r="I47" s="191">
        <f t="shared" si="0"/>
        <v>100</v>
      </c>
    </row>
    <row r="48" spans="1:9" ht="110.25" customHeight="1">
      <c r="A48" s="93" t="s">
        <v>184</v>
      </c>
      <c r="B48" s="222">
        <v>503</v>
      </c>
      <c r="C48" s="77" t="s">
        <v>6</v>
      </c>
      <c r="D48" s="77" t="s">
        <v>97</v>
      </c>
      <c r="E48" s="141" t="s">
        <v>228</v>
      </c>
      <c r="F48" s="77" t="s">
        <v>5</v>
      </c>
      <c r="G48" s="191">
        <f>G49+G50</f>
        <v>543</v>
      </c>
      <c r="H48" s="191">
        <f>H49+H50</f>
        <v>446.40000000000003</v>
      </c>
      <c r="I48" s="191">
        <f t="shared" si="0"/>
        <v>82.20994475138123</v>
      </c>
    </row>
    <row r="49" spans="1:9" ht="48" customHeight="1">
      <c r="A49" s="129" t="s">
        <v>168</v>
      </c>
      <c r="B49" s="222">
        <v>503</v>
      </c>
      <c r="C49" s="77" t="s">
        <v>6</v>
      </c>
      <c r="D49" s="77" t="s">
        <v>97</v>
      </c>
      <c r="E49" s="141" t="s">
        <v>228</v>
      </c>
      <c r="F49" s="77" t="s">
        <v>105</v>
      </c>
      <c r="G49" s="191">
        <v>429.5</v>
      </c>
      <c r="H49" s="269" t="s">
        <v>367</v>
      </c>
      <c r="I49" s="191">
        <f t="shared" si="0"/>
        <v>90.29103608847497</v>
      </c>
    </row>
    <row r="50" spans="1:9" ht="44.25" customHeight="1">
      <c r="A50" s="104" t="s">
        <v>202</v>
      </c>
      <c r="B50" s="222">
        <v>503</v>
      </c>
      <c r="C50" s="77" t="s">
        <v>6</v>
      </c>
      <c r="D50" s="77" t="s">
        <v>97</v>
      </c>
      <c r="E50" s="141" t="s">
        <v>228</v>
      </c>
      <c r="F50" s="77" t="s">
        <v>107</v>
      </c>
      <c r="G50" s="191">
        <v>113.5</v>
      </c>
      <c r="H50" s="269" t="s">
        <v>368</v>
      </c>
      <c r="I50" s="191">
        <f t="shared" si="0"/>
        <v>51.629955947136565</v>
      </c>
    </row>
    <row r="51" spans="1:9" ht="150" customHeight="1">
      <c r="A51" s="11" t="s">
        <v>185</v>
      </c>
      <c r="B51" s="219">
        <v>503</v>
      </c>
      <c r="C51" s="77" t="s">
        <v>6</v>
      </c>
      <c r="D51" s="77" t="s">
        <v>97</v>
      </c>
      <c r="E51" s="141" t="s">
        <v>295</v>
      </c>
      <c r="F51" s="77" t="s">
        <v>5</v>
      </c>
      <c r="G51" s="191">
        <f>G52+G53</f>
        <v>154.3</v>
      </c>
      <c r="H51" s="191">
        <f>H52+H53</f>
        <v>154.3</v>
      </c>
      <c r="I51" s="191">
        <f t="shared" si="0"/>
        <v>100</v>
      </c>
    </row>
    <row r="52" spans="1:9" ht="55.5" customHeight="1">
      <c r="A52" s="129" t="s">
        <v>168</v>
      </c>
      <c r="B52" s="219">
        <v>503</v>
      </c>
      <c r="C52" s="77" t="s">
        <v>6</v>
      </c>
      <c r="D52" s="77" t="s">
        <v>97</v>
      </c>
      <c r="E52" s="141" t="s">
        <v>310</v>
      </c>
      <c r="F52" s="77" t="s">
        <v>105</v>
      </c>
      <c r="G52" s="191">
        <v>138.9</v>
      </c>
      <c r="H52" s="269" t="s">
        <v>369</v>
      </c>
      <c r="I52" s="191">
        <f t="shared" si="0"/>
        <v>100</v>
      </c>
    </row>
    <row r="53" spans="1:9" ht="53.25" customHeight="1">
      <c r="A53" s="104" t="s">
        <v>202</v>
      </c>
      <c r="B53" s="219">
        <v>503</v>
      </c>
      <c r="C53" s="77" t="s">
        <v>6</v>
      </c>
      <c r="D53" s="77" t="s">
        <v>97</v>
      </c>
      <c r="E53" s="141" t="s">
        <v>310</v>
      </c>
      <c r="F53" s="77" t="s">
        <v>107</v>
      </c>
      <c r="G53" s="191">
        <v>15.4</v>
      </c>
      <c r="H53" s="269" t="s">
        <v>370</v>
      </c>
      <c r="I53" s="191">
        <f t="shared" si="0"/>
        <v>100</v>
      </c>
    </row>
    <row r="54" spans="1:9" ht="27" customHeight="1">
      <c r="A54" s="127" t="s">
        <v>47</v>
      </c>
      <c r="B54" s="222">
        <v>503</v>
      </c>
      <c r="C54" s="77" t="s">
        <v>13</v>
      </c>
      <c r="D54" s="77" t="s">
        <v>14</v>
      </c>
      <c r="E54" s="77" t="s">
        <v>27</v>
      </c>
      <c r="F54" s="77" t="s">
        <v>5</v>
      </c>
      <c r="G54" s="191">
        <f>G58+G67</f>
        <v>936.6</v>
      </c>
      <c r="H54" s="191">
        <f>H58+H67</f>
        <v>934.6</v>
      </c>
      <c r="I54" s="191">
        <f t="shared" si="0"/>
        <v>99.78646166986974</v>
      </c>
    </row>
    <row r="55" spans="1:9" ht="18" customHeight="1" hidden="1">
      <c r="A55" s="127" t="s">
        <v>83</v>
      </c>
      <c r="B55" s="222">
        <v>503</v>
      </c>
      <c r="C55" s="77" t="s">
        <v>13</v>
      </c>
      <c r="D55" s="77" t="s">
        <v>7</v>
      </c>
      <c r="E55" s="77" t="s">
        <v>49</v>
      </c>
      <c r="F55" s="77" t="s">
        <v>5</v>
      </c>
      <c r="G55" s="191">
        <f>G56</f>
        <v>0</v>
      </c>
      <c r="H55" s="269"/>
      <c r="I55" s="191" t="e">
        <f t="shared" si="0"/>
        <v>#DIV/0!</v>
      </c>
    </row>
    <row r="56" spans="1:9" ht="54" customHeight="1" hidden="1">
      <c r="A56" s="127" t="s">
        <v>82</v>
      </c>
      <c r="B56" s="222">
        <v>503</v>
      </c>
      <c r="C56" s="77" t="s">
        <v>13</v>
      </c>
      <c r="D56" s="77" t="s">
        <v>7</v>
      </c>
      <c r="E56" s="77" t="s">
        <v>95</v>
      </c>
      <c r="F56" s="77" t="s">
        <v>5</v>
      </c>
      <c r="G56" s="191">
        <f>G57</f>
        <v>0</v>
      </c>
      <c r="H56" s="269"/>
      <c r="I56" s="191" t="e">
        <f t="shared" si="0"/>
        <v>#DIV/0!</v>
      </c>
    </row>
    <row r="57" spans="1:9" ht="52.5" customHeight="1" hidden="1">
      <c r="A57" s="104" t="s">
        <v>96</v>
      </c>
      <c r="B57" s="222">
        <v>503</v>
      </c>
      <c r="C57" s="77" t="s">
        <v>13</v>
      </c>
      <c r="D57" s="77" t="s">
        <v>7</v>
      </c>
      <c r="E57" s="77" t="s">
        <v>95</v>
      </c>
      <c r="F57" s="77" t="s">
        <v>91</v>
      </c>
      <c r="G57" s="191"/>
      <c r="H57" s="269"/>
      <c r="I57" s="191" t="e">
        <f t="shared" si="0"/>
        <v>#DIV/0!</v>
      </c>
    </row>
    <row r="58" spans="1:9" ht="25.5" customHeight="1">
      <c r="A58" s="128" t="s">
        <v>121</v>
      </c>
      <c r="B58" s="222">
        <v>503</v>
      </c>
      <c r="C58" s="77" t="s">
        <v>13</v>
      </c>
      <c r="D58" s="77" t="s">
        <v>42</v>
      </c>
      <c r="E58" s="77" t="s">
        <v>27</v>
      </c>
      <c r="F58" s="77" t="s">
        <v>5</v>
      </c>
      <c r="G58" s="191">
        <f>G59+G62+G64</f>
        <v>935.6</v>
      </c>
      <c r="H58" s="191">
        <f>H59+H62+H64</f>
        <v>934.6</v>
      </c>
      <c r="I58" s="191">
        <f t="shared" si="0"/>
        <v>99.89311671654552</v>
      </c>
    </row>
    <row r="59" spans="1:9" ht="49.5" customHeight="1">
      <c r="A59" s="104" t="s">
        <v>180</v>
      </c>
      <c r="B59" s="222">
        <v>503</v>
      </c>
      <c r="C59" s="77" t="s">
        <v>13</v>
      </c>
      <c r="D59" s="77" t="s">
        <v>42</v>
      </c>
      <c r="E59" s="77" t="s">
        <v>179</v>
      </c>
      <c r="F59" s="77" t="s">
        <v>5</v>
      </c>
      <c r="G59" s="191">
        <f>G60+G61</f>
        <v>639.5</v>
      </c>
      <c r="H59" s="191">
        <f>H60+H61</f>
        <v>638.5</v>
      </c>
      <c r="I59" s="191">
        <f t="shared" si="0"/>
        <v>99.84362783424551</v>
      </c>
    </row>
    <row r="60" spans="1:9" ht="87.75" customHeight="1">
      <c r="A60" s="104" t="s">
        <v>177</v>
      </c>
      <c r="B60" s="222">
        <v>503</v>
      </c>
      <c r="C60" s="77" t="s">
        <v>13</v>
      </c>
      <c r="D60" s="77" t="s">
        <v>42</v>
      </c>
      <c r="E60" s="77" t="s">
        <v>179</v>
      </c>
      <c r="F60" s="77" t="s">
        <v>116</v>
      </c>
      <c r="G60" s="191">
        <v>627.5</v>
      </c>
      <c r="H60" s="269" t="s">
        <v>372</v>
      </c>
      <c r="I60" s="191">
        <f t="shared" si="0"/>
        <v>99.8406374501992</v>
      </c>
    </row>
    <row r="61" spans="1:9" ht="36" customHeight="1">
      <c r="A61" s="104" t="s">
        <v>146</v>
      </c>
      <c r="B61" s="222">
        <v>503</v>
      </c>
      <c r="C61" s="77" t="s">
        <v>13</v>
      </c>
      <c r="D61" s="77" t="s">
        <v>42</v>
      </c>
      <c r="E61" s="77" t="s">
        <v>179</v>
      </c>
      <c r="F61" s="77" t="s">
        <v>147</v>
      </c>
      <c r="G61" s="191">
        <v>12</v>
      </c>
      <c r="H61" s="269" t="s">
        <v>471</v>
      </c>
      <c r="I61" s="191">
        <f t="shared" si="0"/>
        <v>100</v>
      </c>
    </row>
    <row r="62" spans="1:9" ht="57.75" customHeight="1">
      <c r="A62" s="2" t="s">
        <v>187</v>
      </c>
      <c r="B62" s="217" t="s">
        <v>46</v>
      </c>
      <c r="C62" s="77" t="s">
        <v>13</v>
      </c>
      <c r="D62" s="77" t="s">
        <v>42</v>
      </c>
      <c r="E62" s="77" t="s">
        <v>135</v>
      </c>
      <c r="F62" s="77" t="s">
        <v>5</v>
      </c>
      <c r="G62" s="191">
        <f>G63</f>
        <v>41.1</v>
      </c>
      <c r="H62" s="191" t="str">
        <f>H63</f>
        <v>41,1</v>
      </c>
      <c r="I62" s="191">
        <f t="shared" si="0"/>
        <v>100</v>
      </c>
    </row>
    <row r="63" spans="1:9" ht="45.75" customHeight="1">
      <c r="A63" s="104" t="s">
        <v>202</v>
      </c>
      <c r="B63" s="217" t="s">
        <v>46</v>
      </c>
      <c r="C63" s="77" t="s">
        <v>13</v>
      </c>
      <c r="D63" s="77" t="s">
        <v>42</v>
      </c>
      <c r="E63" s="77" t="s">
        <v>135</v>
      </c>
      <c r="F63" s="77" t="s">
        <v>107</v>
      </c>
      <c r="G63" s="191">
        <v>41.1</v>
      </c>
      <c r="H63" s="269" t="s">
        <v>371</v>
      </c>
      <c r="I63" s="191">
        <f t="shared" si="0"/>
        <v>100</v>
      </c>
    </row>
    <row r="64" spans="1:9" ht="194.25" customHeight="1">
      <c r="A64" s="173" t="s">
        <v>323</v>
      </c>
      <c r="B64" s="217" t="s">
        <v>46</v>
      </c>
      <c r="C64" s="77" t="s">
        <v>13</v>
      </c>
      <c r="D64" s="77" t="s">
        <v>42</v>
      </c>
      <c r="E64" s="77" t="s">
        <v>311</v>
      </c>
      <c r="F64" s="77" t="s">
        <v>5</v>
      </c>
      <c r="G64" s="191">
        <f>G65</f>
        <v>255.00000000000003</v>
      </c>
      <c r="H64" s="192" t="str">
        <f>H65</f>
        <v>255,0</v>
      </c>
      <c r="I64" s="191">
        <f t="shared" si="0"/>
        <v>99.99999999999999</v>
      </c>
    </row>
    <row r="65" spans="1:9" ht="92.25" customHeight="1">
      <c r="A65" s="104" t="s">
        <v>177</v>
      </c>
      <c r="B65" s="217" t="s">
        <v>46</v>
      </c>
      <c r="C65" s="77" t="s">
        <v>13</v>
      </c>
      <c r="D65" s="77" t="s">
        <v>42</v>
      </c>
      <c r="E65" s="77" t="s">
        <v>311</v>
      </c>
      <c r="F65" s="77" t="s">
        <v>116</v>
      </c>
      <c r="G65" s="191">
        <f>257.1-2.1</f>
        <v>255.00000000000003</v>
      </c>
      <c r="H65" s="269" t="s">
        <v>373</v>
      </c>
      <c r="I65" s="191">
        <f t="shared" si="0"/>
        <v>99.99999999999999</v>
      </c>
    </row>
    <row r="66" spans="1:9" ht="62.25" customHeight="1">
      <c r="A66" s="165" t="s">
        <v>317</v>
      </c>
      <c r="B66" s="217" t="s">
        <v>46</v>
      </c>
      <c r="C66" s="77" t="s">
        <v>13</v>
      </c>
      <c r="D66" s="77" t="s">
        <v>48</v>
      </c>
      <c r="E66" s="224" t="s">
        <v>260</v>
      </c>
      <c r="F66" s="77" t="s">
        <v>5</v>
      </c>
      <c r="G66" s="191">
        <f>G67</f>
        <v>1</v>
      </c>
      <c r="H66" s="191" t="str">
        <f>H67</f>
        <v>0,0</v>
      </c>
      <c r="I66" s="191">
        <f t="shared" si="0"/>
        <v>0</v>
      </c>
    </row>
    <row r="67" spans="1:9" ht="63.75" customHeight="1">
      <c r="A67" s="127" t="s">
        <v>175</v>
      </c>
      <c r="B67" s="217" t="s">
        <v>46</v>
      </c>
      <c r="C67" s="77" t="s">
        <v>13</v>
      </c>
      <c r="D67" s="77" t="s">
        <v>48</v>
      </c>
      <c r="E67" s="224" t="s">
        <v>260</v>
      </c>
      <c r="F67" s="77" t="s">
        <v>143</v>
      </c>
      <c r="G67" s="191">
        <v>1</v>
      </c>
      <c r="H67" s="269" t="s">
        <v>374</v>
      </c>
      <c r="I67" s="191">
        <f t="shared" si="0"/>
        <v>0</v>
      </c>
    </row>
    <row r="68" spans="1:9" ht="29.25" customHeight="1">
      <c r="A68" s="127" t="s">
        <v>79</v>
      </c>
      <c r="B68" s="222">
        <v>503</v>
      </c>
      <c r="C68" s="77" t="s">
        <v>42</v>
      </c>
      <c r="D68" s="77" t="s">
        <v>14</v>
      </c>
      <c r="E68" s="224" t="s">
        <v>27</v>
      </c>
      <c r="F68" s="77" t="s">
        <v>5</v>
      </c>
      <c r="G68" s="191">
        <f>G69</f>
        <v>833.41984</v>
      </c>
      <c r="H68" s="191">
        <f>H69</f>
        <v>833.4</v>
      </c>
      <c r="I68" s="191">
        <f t="shared" si="0"/>
        <v>99.99761944712043</v>
      </c>
    </row>
    <row r="69" spans="1:9" ht="36" customHeight="1">
      <c r="A69" s="127" t="s">
        <v>127</v>
      </c>
      <c r="B69" s="222">
        <v>503</v>
      </c>
      <c r="C69" s="77" t="s">
        <v>42</v>
      </c>
      <c r="D69" s="77" t="s">
        <v>42</v>
      </c>
      <c r="E69" s="224" t="s">
        <v>27</v>
      </c>
      <c r="F69" s="77" t="s">
        <v>5</v>
      </c>
      <c r="G69" s="191">
        <f>G70</f>
        <v>833.41984</v>
      </c>
      <c r="H69" s="191">
        <f>H70</f>
        <v>833.4</v>
      </c>
      <c r="I69" s="191">
        <f t="shared" si="0"/>
        <v>99.99761944712043</v>
      </c>
    </row>
    <row r="70" spans="1:9" ht="81" customHeight="1">
      <c r="A70" s="257" t="s">
        <v>341</v>
      </c>
      <c r="B70" s="258">
        <v>503</v>
      </c>
      <c r="C70" s="218" t="s">
        <v>42</v>
      </c>
      <c r="D70" s="218" t="s">
        <v>42</v>
      </c>
      <c r="E70" s="224" t="s">
        <v>342</v>
      </c>
      <c r="F70" s="224" t="s">
        <v>5</v>
      </c>
      <c r="G70" s="191">
        <f>G71+G73</f>
        <v>833.41984</v>
      </c>
      <c r="H70" s="191">
        <f>H71+H73</f>
        <v>833.4</v>
      </c>
      <c r="I70" s="191">
        <f t="shared" si="0"/>
        <v>99.99761944712043</v>
      </c>
    </row>
    <row r="71" spans="1:9" ht="30.75" customHeight="1">
      <c r="A71" s="104" t="s">
        <v>343</v>
      </c>
      <c r="B71" s="222">
        <v>503</v>
      </c>
      <c r="C71" s="218" t="s">
        <v>42</v>
      </c>
      <c r="D71" s="218" t="s">
        <v>42</v>
      </c>
      <c r="E71" s="224" t="s">
        <v>339</v>
      </c>
      <c r="F71" s="224" t="s">
        <v>5</v>
      </c>
      <c r="G71" s="191">
        <f>G72</f>
        <v>791</v>
      </c>
      <c r="H71" s="191" t="str">
        <f>H72</f>
        <v>791,0</v>
      </c>
      <c r="I71" s="191">
        <f t="shared" si="0"/>
        <v>100</v>
      </c>
    </row>
    <row r="72" spans="1:9" ht="49.5" customHeight="1">
      <c r="A72" s="104" t="s">
        <v>202</v>
      </c>
      <c r="B72" s="222">
        <v>503</v>
      </c>
      <c r="C72" s="218" t="s">
        <v>42</v>
      </c>
      <c r="D72" s="218" t="s">
        <v>42</v>
      </c>
      <c r="E72" s="224" t="s">
        <v>339</v>
      </c>
      <c r="F72" s="224" t="s">
        <v>107</v>
      </c>
      <c r="G72" s="191">
        <v>791</v>
      </c>
      <c r="H72" s="270" t="s">
        <v>472</v>
      </c>
      <c r="I72" s="191">
        <f t="shared" si="0"/>
        <v>100</v>
      </c>
    </row>
    <row r="73" spans="1:9" ht="35.25" customHeight="1">
      <c r="A73" s="104" t="s">
        <v>344</v>
      </c>
      <c r="B73" s="222">
        <v>503</v>
      </c>
      <c r="C73" s="218" t="s">
        <v>42</v>
      </c>
      <c r="D73" s="218" t="s">
        <v>42</v>
      </c>
      <c r="E73" s="224" t="s">
        <v>339</v>
      </c>
      <c r="F73" s="224" t="s">
        <v>5</v>
      </c>
      <c r="G73" s="191">
        <f>G74</f>
        <v>42.41984</v>
      </c>
      <c r="H73" s="191" t="str">
        <f>H74</f>
        <v>42,4</v>
      </c>
      <c r="I73" s="191">
        <f t="shared" si="0"/>
        <v>99.95322943226566</v>
      </c>
    </row>
    <row r="74" spans="1:9" ht="49.5" customHeight="1">
      <c r="A74" s="104" t="s">
        <v>202</v>
      </c>
      <c r="B74" s="222">
        <v>503</v>
      </c>
      <c r="C74" s="218" t="s">
        <v>42</v>
      </c>
      <c r="D74" s="218" t="s">
        <v>42</v>
      </c>
      <c r="E74" s="224" t="s">
        <v>339</v>
      </c>
      <c r="F74" s="224" t="s">
        <v>107</v>
      </c>
      <c r="G74" s="191">
        <v>42.41984</v>
      </c>
      <c r="H74" s="270" t="s">
        <v>375</v>
      </c>
      <c r="I74" s="191">
        <f t="shared" si="0"/>
        <v>99.95322943226566</v>
      </c>
    </row>
    <row r="75" spans="1:9" ht="24" customHeight="1">
      <c r="A75" s="241" t="s">
        <v>10</v>
      </c>
      <c r="B75" s="218" t="s">
        <v>46</v>
      </c>
      <c r="C75" s="218" t="s">
        <v>9</v>
      </c>
      <c r="D75" s="218" t="s">
        <v>14</v>
      </c>
      <c r="E75" s="224" t="s">
        <v>27</v>
      </c>
      <c r="F75" s="225" t="s">
        <v>5</v>
      </c>
      <c r="G75" s="191">
        <f aca="true" t="shared" si="1" ref="G75:H77">G76</f>
        <v>18</v>
      </c>
      <c r="H75" s="191" t="str">
        <f t="shared" si="1"/>
        <v>0,0</v>
      </c>
      <c r="I75" s="191">
        <f t="shared" si="0"/>
        <v>0</v>
      </c>
    </row>
    <row r="76" spans="1:9" ht="30.75" customHeight="1">
      <c r="A76" s="104" t="s">
        <v>25</v>
      </c>
      <c r="B76" s="218" t="s">
        <v>46</v>
      </c>
      <c r="C76" s="218" t="s">
        <v>9</v>
      </c>
      <c r="D76" s="218" t="s">
        <v>9</v>
      </c>
      <c r="E76" s="224" t="s">
        <v>27</v>
      </c>
      <c r="F76" s="225" t="s">
        <v>5</v>
      </c>
      <c r="G76" s="191">
        <f t="shared" si="1"/>
        <v>18</v>
      </c>
      <c r="H76" s="191" t="str">
        <f t="shared" si="1"/>
        <v>0,0</v>
      </c>
      <c r="I76" s="191">
        <f t="shared" si="0"/>
        <v>0</v>
      </c>
    </row>
    <row r="77" spans="1:9" ht="74.25" customHeight="1">
      <c r="A77" s="127" t="s">
        <v>291</v>
      </c>
      <c r="B77" s="218" t="s">
        <v>46</v>
      </c>
      <c r="C77" s="218" t="s">
        <v>9</v>
      </c>
      <c r="D77" s="218" t="s">
        <v>9</v>
      </c>
      <c r="E77" s="224" t="s">
        <v>236</v>
      </c>
      <c r="F77" s="225" t="s">
        <v>5</v>
      </c>
      <c r="G77" s="191">
        <f t="shared" si="1"/>
        <v>18</v>
      </c>
      <c r="H77" s="191" t="str">
        <f t="shared" si="1"/>
        <v>0,0</v>
      </c>
      <c r="I77" s="191">
        <f t="shared" si="0"/>
        <v>0</v>
      </c>
    </row>
    <row r="78" spans="1:9" ht="45" customHeight="1">
      <c r="A78" s="104" t="s">
        <v>202</v>
      </c>
      <c r="B78" s="218" t="s">
        <v>46</v>
      </c>
      <c r="C78" s="218" t="s">
        <v>9</v>
      </c>
      <c r="D78" s="218" t="s">
        <v>9</v>
      </c>
      <c r="E78" s="224" t="s">
        <v>236</v>
      </c>
      <c r="F78" s="225" t="s">
        <v>107</v>
      </c>
      <c r="G78" s="191">
        <v>18</v>
      </c>
      <c r="H78" s="271" t="s">
        <v>374</v>
      </c>
      <c r="I78" s="191">
        <f t="shared" si="0"/>
        <v>0</v>
      </c>
    </row>
    <row r="79" spans="1:9" ht="23.25" customHeight="1">
      <c r="A79" s="130" t="s">
        <v>38</v>
      </c>
      <c r="B79" s="226" t="s">
        <v>46</v>
      </c>
      <c r="C79" s="227" t="s">
        <v>21</v>
      </c>
      <c r="D79" s="227" t="s">
        <v>14</v>
      </c>
      <c r="E79" s="227" t="s">
        <v>27</v>
      </c>
      <c r="F79" s="228" t="s">
        <v>5</v>
      </c>
      <c r="G79" s="192">
        <f>G81+G85</f>
        <v>4678</v>
      </c>
      <c r="H79" s="192">
        <f>H81+H85</f>
        <v>4666.2</v>
      </c>
      <c r="I79" s="191">
        <f t="shared" si="0"/>
        <v>99.74775545104745</v>
      </c>
    </row>
    <row r="80" spans="1:9" ht="22.5" customHeight="1">
      <c r="A80" s="130" t="s">
        <v>284</v>
      </c>
      <c r="B80" s="226" t="s">
        <v>46</v>
      </c>
      <c r="C80" s="227" t="s">
        <v>21</v>
      </c>
      <c r="D80" s="227" t="s">
        <v>6</v>
      </c>
      <c r="E80" s="227" t="s">
        <v>27</v>
      </c>
      <c r="F80" s="228" t="s">
        <v>5</v>
      </c>
      <c r="G80" s="191">
        <f aca="true" t="shared" si="2" ref="G80:H83">G81</f>
        <v>943.3</v>
      </c>
      <c r="H80" s="191" t="str">
        <f t="shared" si="2"/>
        <v>943,3</v>
      </c>
      <c r="I80" s="191">
        <f aca="true" t="shared" si="3" ref="I80:I143">H80/G80*100</f>
        <v>100</v>
      </c>
    </row>
    <row r="81" spans="1:9" ht="24" customHeight="1">
      <c r="A81" s="165" t="s">
        <v>285</v>
      </c>
      <c r="B81" s="226" t="s">
        <v>46</v>
      </c>
      <c r="C81" s="227" t="s">
        <v>21</v>
      </c>
      <c r="D81" s="227" t="s">
        <v>6</v>
      </c>
      <c r="E81" s="227" t="s">
        <v>27</v>
      </c>
      <c r="F81" s="225" t="s">
        <v>5</v>
      </c>
      <c r="G81" s="191">
        <f t="shared" si="2"/>
        <v>943.3</v>
      </c>
      <c r="H81" s="191" t="str">
        <f t="shared" si="2"/>
        <v>943,3</v>
      </c>
      <c r="I81" s="191">
        <f t="shared" si="3"/>
        <v>100</v>
      </c>
    </row>
    <row r="82" spans="1:9" ht="33" customHeight="1">
      <c r="A82" s="127" t="s">
        <v>65</v>
      </c>
      <c r="B82" s="226" t="s">
        <v>46</v>
      </c>
      <c r="C82" s="227" t="s">
        <v>21</v>
      </c>
      <c r="D82" s="227" t="s">
        <v>6</v>
      </c>
      <c r="E82" s="227" t="s">
        <v>66</v>
      </c>
      <c r="F82" s="225" t="s">
        <v>5</v>
      </c>
      <c r="G82" s="191">
        <f t="shared" si="2"/>
        <v>943.3</v>
      </c>
      <c r="H82" s="191" t="str">
        <f t="shared" si="2"/>
        <v>943,3</v>
      </c>
      <c r="I82" s="191">
        <f t="shared" si="3"/>
        <v>100</v>
      </c>
    </row>
    <row r="83" spans="1:9" ht="31.5" customHeight="1">
      <c r="A83" s="127" t="s">
        <v>67</v>
      </c>
      <c r="B83" s="226" t="s">
        <v>46</v>
      </c>
      <c r="C83" s="227" t="s">
        <v>21</v>
      </c>
      <c r="D83" s="227" t="s">
        <v>6</v>
      </c>
      <c r="E83" s="227" t="s">
        <v>68</v>
      </c>
      <c r="F83" s="225" t="s">
        <v>5</v>
      </c>
      <c r="G83" s="191">
        <f t="shared" si="2"/>
        <v>943.3</v>
      </c>
      <c r="H83" s="191" t="str">
        <f t="shared" si="2"/>
        <v>943,3</v>
      </c>
      <c r="I83" s="191">
        <f t="shared" si="3"/>
        <v>100</v>
      </c>
    </row>
    <row r="84" spans="1:9" ht="46.5" customHeight="1">
      <c r="A84" s="130" t="s">
        <v>319</v>
      </c>
      <c r="B84" s="226" t="s">
        <v>46</v>
      </c>
      <c r="C84" s="227" t="s">
        <v>21</v>
      </c>
      <c r="D84" s="227" t="s">
        <v>6</v>
      </c>
      <c r="E84" s="227" t="s">
        <v>68</v>
      </c>
      <c r="F84" s="225" t="s">
        <v>128</v>
      </c>
      <c r="G84" s="191">
        <v>943.3</v>
      </c>
      <c r="H84" s="271" t="s">
        <v>376</v>
      </c>
      <c r="I84" s="191">
        <f t="shared" si="3"/>
        <v>100</v>
      </c>
    </row>
    <row r="85" spans="1:9" ht="28.5" customHeight="1">
      <c r="A85" s="130" t="s">
        <v>39</v>
      </c>
      <c r="B85" s="226" t="s">
        <v>46</v>
      </c>
      <c r="C85" s="227" t="s">
        <v>21</v>
      </c>
      <c r="D85" s="227" t="s">
        <v>22</v>
      </c>
      <c r="E85" s="227" t="s">
        <v>27</v>
      </c>
      <c r="F85" s="225" t="s">
        <v>5</v>
      </c>
      <c r="G85" s="191">
        <f>G88+G93+G86</f>
        <v>3734.7</v>
      </c>
      <c r="H85" s="191">
        <f>H88+H93+H86</f>
        <v>3722.9</v>
      </c>
      <c r="I85" s="191">
        <f t="shared" si="3"/>
        <v>99.68404423380728</v>
      </c>
    </row>
    <row r="86" spans="1:9" ht="105" customHeight="1">
      <c r="A86" s="104" t="s">
        <v>191</v>
      </c>
      <c r="B86" s="217" t="s">
        <v>46</v>
      </c>
      <c r="C86" s="136" t="s">
        <v>21</v>
      </c>
      <c r="D86" s="136" t="s">
        <v>22</v>
      </c>
      <c r="E86" s="136" t="s">
        <v>245</v>
      </c>
      <c r="F86" s="224" t="s">
        <v>5</v>
      </c>
      <c r="G86" s="191">
        <f>G87</f>
        <v>40.7</v>
      </c>
      <c r="H86" s="191" t="str">
        <f>H87</f>
        <v>29,9</v>
      </c>
      <c r="I86" s="191">
        <f t="shared" si="3"/>
        <v>73.46437346437345</v>
      </c>
    </row>
    <row r="87" spans="1:9" ht="48" customHeight="1">
      <c r="A87" s="130" t="s">
        <v>172</v>
      </c>
      <c r="B87" s="217" t="s">
        <v>46</v>
      </c>
      <c r="C87" s="136" t="s">
        <v>21</v>
      </c>
      <c r="D87" s="136" t="s">
        <v>22</v>
      </c>
      <c r="E87" s="136" t="s">
        <v>245</v>
      </c>
      <c r="F87" s="224" t="s">
        <v>128</v>
      </c>
      <c r="G87" s="191">
        <v>40.7</v>
      </c>
      <c r="H87" s="270" t="s">
        <v>377</v>
      </c>
      <c r="I87" s="191">
        <f t="shared" si="3"/>
        <v>73.46437346437345</v>
      </c>
    </row>
    <row r="88" spans="1:9" ht="25.5" customHeight="1">
      <c r="A88" s="127" t="s">
        <v>73</v>
      </c>
      <c r="B88" s="226" t="s">
        <v>46</v>
      </c>
      <c r="C88" s="227" t="s">
        <v>21</v>
      </c>
      <c r="D88" s="227" t="s">
        <v>22</v>
      </c>
      <c r="E88" s="227" t="s">
        <v>124</v>
      </c>
      <c r="F88" s="225" t="s">
        <v>5</v>
      </c>
      <c r="G88" s="191">
        <f>G89</f>
        <v>70</v>
      </c>
      <c r="H88" s="191">
        <f>H89</f>
        <v>69</v>
      </c>
      <c r="I88" s="191">
        <f t="shared" si="3"/>
        <v>98.57142857142858</v>
      </c>
    </row>
    <row r="89" spans="1:9" ht="29.25" customHeight="1">
      <c r="A89" s="127" t="s">
        <v>23</v>
      </c>
      <c r="B89" s="226" t="s">
        <v>46</v>
      </c>
      <c r="C89" s="227" t="s">
        <v>21</v>
      </c>
      <c r="D89" s="227" t="s">
        <v>22</v>
      </c>
      <c r="E89" s="227" t="s">
        <v>136</v>
      </c>
      <c r="F89" s="225" t="s">
        <v>5</v>
      </c>
      <c r="G89" s="191">
        <f>G90+G91</f>
        <v>70</v>
      </c>
      <c r="H89" s="191">
        <f>H90+H91</f>
        <v>69</v>
      </c>
      <c r="I89" s="191">
        <f t="shared" si="3"/>
        <v>98.57142857142858</v>
      </c>
    </row>
    <row r="90" spans="1:9" ht="45.75" customHeight="1">
      <c r="A90" s="93" t="s">
        <v>202</v>
      </c>
      <c r="B90" s="226" t="s">
        <v>46</v>
      </c>
      <c r="C90" s="227" t="s">
        <v>21</v>
      </c>
      <c r="D90" s="227" t="s">
        <v>22</v>
      </c>
      <c r="E90" s="227" t="s">
        <v>136</v>
      </c>
      <c r="F90" s="224" t="s">
        <v>107</v>
      </c>
      <c r="G90" s="191">
        <v>23.4</v>
      </c>
      <c r="H90" s="270" t="s">
        <v>378</v>
      </c>
      <c r="I90" s="191">
        <f t="shared" si="3"/>
        <v>100</v>
      </c>
    </row>
    <row r="91" spans="1:9" ht="42.75" customHeight="1">
      <c r="A91" s="127" t="s">
        <v>173</v>
      </c>
      <c r="B91" s="226" t="s">
        <v>46</v>
      </c>
      <c r="C91" s="227" t="s">
        <v>21</v>
      </c>
      <c r="D91" s="227" t="s">
        <v>22</v>
      </c>
      <c r="E91" s="227" t="s">
        <v>136</v>
      </c>
      <c r="F91" s="224" t="s">
        <v>174</v>
      </c>
      <c r="G91" s="191">
        <v>46.6</v>
      </c>
      <c r="H91" s="270" t="s">
        <v>379</v>
      </c>
      <c r="I91" s="191">
        <f t="shared" si="3"/>
        <v>97.85407725321889</v>
      </c>
    </row>
    <row r="92" spans="1:9" ht="89.25" customHeight="1">
      <c r="A92" s="205" t="s">
        <v>241</v>
      </c>
      <c r="B92" s="226" t="s">
        <v>46</v>
      </c>
      <c r="C92" s="227" t="s">
        <v>21</v>
      </c>
      <c r="D92" s="227" t="s">
        <v>22</v>
      </c>
      <c r="E92" s="227" t="s">
        <v>242</v>
      </c>
      <c r="F92" s="225" t="s">
        <v>5</v>
      </c>
      <c r="G92" s="191">
        <f>G93</f>
        <v>3624</v>
      </c>
      <c r="H92" s="191">
        <f>H93</f>
        <v>3624</v>
      </c>
      <c r="I92" s="191">
        <f t="shared" si="3"/>
        <v>100</v>
      </c>
    </row>
    <row r="93" spans="1:9" ht="120.75" customHeight="1">
      <c r="A93" s="205" t="s">
        <v>239</v>
      </c>
      <c r="B93" s="226" t="s">
        <v>46</v>
      </c>
      <c r="C93" s="227" t="s">
        <v>21</v>
      </c>
      <c r="D93" s="227" t="s">
        <v>22</v>
      </c>
      <c r="E93" s="227" t="s">
        <v>240</v>
      </c>
      <c r="F93" s="225" t="s">
        <v>5</v>
      </c>
      <c r="G93" s="191">
        <f>G95+G94</f>
        <v>3624</v>
      </c>
      <c r="H93" s="191">
        <f>H95+H94</f>
        <v>3624</v>
      </c>
      <c r="I93" s="191">
        <f t="shared" si="3"/>
        <v>100</v>
      </c>
    </row>
    <row r="94" spans="1:9" ht="96.75" customHeight="1">
      <c r="A94" s="130" t="s">
        <v>189</v>
      </c>
      <c r="B94" s="226" t="s">
        <v>46</v>
      </c>
      <c r="C94" s="227" t="s">
        <v>21</v>
      </c>
      <c r="D94" s="227" t="s">
        <v>22</v>
      </c>
      <c r="E94" s="227" t="s">
        <v>325</v>
      </c>
      <c r="F94" s="228" t="s">
        <v>128</v>
      </c>
      <c r="G94" s="191">
        <v>1932.8</v>
      </c>
      <c r="H94" s="272" t="s">
        <v>380</v>
      </c>
      <c r="I94" s="191">
        <f t="shared" si="3"/>
        <v>100</v>
      </c>
    </row>
    <row r="95" spans="1:9" ht="78.75" customHeight="1">
      <c r="A95" s="127" t="s">
        <v>331</v>
      </c>
      <c r="B95" s="229">
        <v>503</v>
      </c>
      <c r="C95" s="140" t="s">
        <v>21</v>
      </c>
      <c r="D95" s="140" t="s">
        <v>22</v>
      </c>
      <c r="E95" s="140" t="s">
        <v>237</v>
      </c>
      <c r="F95" s="77" t="s">
        <v>5</v>
      </c>
      <c r="G95" s="191">
        <f>G96+G97</f>
        <v>1691.2</v>
      </c>
      <c r="H95" s="191">
        <f>H96+H97</f>
        <v>1691.2</v>
      </c>
      <c r="I95" s="191">
        <f t="shared" si="3"/>
        <v>100</v>
      </c>
    </row>
    <row r="96" spans="1:9" ht="48" customHeight="1">
      <c r="A96" s="130" t="s">
        <v>172</v>
      </c>
      <c r="B96" s="230">
        <v>503</v>
      </c>
      <c r="C96" s="140" t="s">
        <v>21</v>
      </c>
      <c r="D96" s="140" t="s">
        <v>22</v>
      </c>
      <c r="E96" s="140" t="s">
        <v>237</v>
      </c>
      <c r="F96" s="224" t="s">
        <v>128</v>
      </c>
      <c r="G96" s="191">
        <v>1674.5</v>
      </c>
      <c r="H96" s="270" t="s">
        <v>381</v>
      </c>
      <c r="I96" s="191">
        <f t="shared" si="3"/>
        <v>100</v>
      </c>
    </row>
    <row r="97" spans="1:9" ht="62.25" customHeight="1">
      <c r="A97" s="130" t="s">
        <v>274</v>
      </c>
      <c r="B97" s="230">
        <v>503</v>
      </c>
      <c r="C97" s="140" t="s">
        <v>21</v>
      </c>
      <c r="D97" s="140" t="s">
        <v>22</v>
      </c>
      <c r="E97" s="140" t="s">
        <v>286</v>
      </c>
      <c r="F97" s="224" t="s">
        <v>128</v>
      </c>
      <c r="G97" s="191">
        <v>16.7</v>
      </c>
      <c r="H97" s="270" t="s">
        <v>382</v>
      </c>
      <c r="I97" s="191">
        <f t="shared" si="3"/>
        <v>100</v>
      </c>
    </row>
    <row r="98" spans="1:9" ht="24" customHeight="1">
      <c r="A98" s="128" t="s">
        <v>99</v>
      </c>
      <c r="B98" s="226" t="s">
        <v>46</v>
      </c>
      <c r="C98" s="227" t="s">
        <v>48</v>
      </c>
      <c r="D98" s="227" t="s">
        <v>14</v>
      </c>
      <c r="E98" s="227" t="s">
        <v>27</v>
      </c>
      <c r="F98" s="225" t="s">
        <v>5</v>
      </c>
      <c r="G98" s="191">
        <f aca="true" t="shared" si="4" ref="G98:H100">G99</f>
        <v>140</v>
      </c>
      <c r="H98" s="191" t="str">
        <f t="shared" si="4"/>
        <v>140,0</v>
      </c>
      <c r="I98" s="191">
        <f t="shared" si="3"/>
        <v>100</v>
      </c>
    </row>
    <row r="99" spans="1:9" ht="25.5" customHeight="1">
      <c r="A99" s="127" t="s">
        <v>84</v>
      </c>
      <c r="B99" s="218" t="s">
        <v>46</v>
      </c>
      <c r="C99" s="227" t="s">
        <v>48</v>
      </c>
      <c r="D99" s="77" t="s">
        <v>8</v>
      </c>
      <c r="E99" s="77" t="s">
        <v>27</v>
      </c>
      <c r="F99" s="224" t="s">
        <v>5</v>
      </c>
      <c r="G99" s="191">
        <f t="shared" si="4"/>
        <v>140</v>
      </c>
      <c r="H99" s="191" t="str">
        <f t="shared" si="4"/>
        <v>140,0</v>
      </c>
      <c r="I99" s="191">
        <f t="shared" si="3"/>
        <v>100</v>
      </c>
    </row>
    <row r="100" spans="1:9" ht="51.75" customHeight="1">
      <c r="A100" s="127" t="s">
        <v>85</v>
      </c>
      <c r="B100" s="218" t="s">
        <v>46</v>
      </c>
      <c r="C100" s="227" t="s">
        <v>48</v>
      </c>
      <c r="D100" s="77" t="s">
        <v>8</v>
      </c>
      <c r="E100" s="77" t="s">
        <v>137</v>
      </c>
      <c r="F100" s="224" t="s">
        <v>5</v>
      </c>
      <c r="G100" s="191">
        <f t="shared" si="4"/>
        <v>140</v>
      </c>
      <c r="H100" s="191" t="str">
        <f t="shared" si="4"/>
        <v>140,0</v>
      </c>
      <c r="I100" s="191">
        <f t="shared" si="3"/>
        <v>100</v>
      </c>
    </row>
    <row r="101" spans="1:9" ht="48" customHeight="1">
      <c r="A101" s="104" t="s">
        <v>202</v>
      </c>
      <c r="B101" s="218" t="s">
        <v>46</v>
      </c>
      <c r="C101" s="227" t="s">
        <v>48</v>
      </c>
      <c r="D101" s="77" t="s">
        <v>8</v>
      </c>
      <c r="E101" s="77" t="s">
        <v>137</v>
      </c>
      <c r="F101" s="224" t="s">
        <v>107</v>
      </c>
      <c r="G101" s="191">
        <f>100+40</f>
        <v>140</v>
      </c>
      <c r="H101" s="270" t="s">
        <v>383</v>
      </c>
      <c r="I101" s="191">
        <f t="shared" si="3"/>
        <v>100</v>
      </c>
    </row>
    <row r="102" spans="1:9" ht="51" customHeight="1">
      <c r="A102" s="93" t="s">
        <v>102</v>
      </c>
      <c r="B102" s="218" t="s">
        <v>78</v>
      </c>
      <c r="C102" s="141" t="s">
        <v>14</v>
      </c>
      <c r="D102" s="141" t="s">
        <v>14</v>
      </c>
      <c r="E102" s="141" t="s">
        <v>27</v>
      </c>
      <c r="F102" s="141" t="s">
        <v>5</v>
      </c>
      <c r="G102" s="192">
        <f>G104+G125+G113+G119+G120</f>
        <v>21033.146999999997</v>
      </c>
      <c r="H102" s="192">
        <f>H104+H125+H113+H119+H120</f>
        <v>21011.249999999996</v>
      </c>
      <c r="I102" s="191">
        <f t="shared" si="3"/>
        <v>99.89589289705435</v>
      </c>
    </row>
    <row r="103" spans="1:9" ht="30" customHeight="1">
      <c r="A103" s="148" t="s">
        <v>15</v>
      </c>
      <c r="B103" s="218" t="s">
        <v>78</v>
      </c>
      <c r="C103" s="77" t="s">
        <v>6</v>
      </c>
      <c r="D103" s="77" t="s">
        <v>14</v>
      </c>
      <c r="E103" s="77" t="s">
        <v>27</v>
      </c>
      <c r="F103" s="77" t="s">
        <v>5</v>
      </c>
      <c r="G103" s="192">
        <f>G104+G113</f>
        <v>2845.4999999999995</v>
      </c>
      <c r="H103" s="192">
        <f>H104+H113</f>
        <v>2823.6</v>
      </c>
      <c r="I103" s="191">
        <f t="shared" si="3"/>
        <v>99.23036373220876</v>
      </c>
    </row>
    <row r="104" spans="1:9" ht="61.5" customHeight="1">
      <c r="A104" s="165" t="s">
        <v>88</v>
      </c>
      <c r="B104" s="218" t="s">
        <v>78</v>
      </c>
      <c r="C104" s="77" t="s">
        <v>6</v>
      </c>
      <c r="D104" s="77" t="s">
        <v>7</v>
      </c>
      <c r="E104" s="77" t="s">
        <v>27</v>
      </c>
      <c r="F104" s="77" t="s">
        <v>5</v>
      </c>
      <c r="G104" s="192">
        <f>G105</f>
        <v>2359.3999999999996</v>
      </c>
      <c r="H104" s="192">
        <f>H105</f>
        <v>2338.2999999999997</v>
      </c>
      <c r="I104" s="191">
        <f t="shared" si="3"/>
        <v>99.10570484021362</v>
      </c>
    </row>
    <row r="105" spans="1:9" ht="77.25" customHeight="1">
      <c r="A105" s="129" t="s">
        <v>53</v>
      </c>
      <c r="B105" s="231">
        <v>528</v>
      </c>
      <c r="C105" s="136" t="s">
        <v>6</v>
      </c>
      <c r="D105" s="136" t="s">
        <v>7</v>
      </c>
      <c r="E105" s="136" t="s">
        <v>57</v>
      </c>
      <c r="F105" s="136" t="s">
        <v>5</v>
      </c>
      <c r="G105" s="193">
        <f>G106</f>
        <v>2359.3999999999996</v>
      </c>
      <c r="H105" s="193">
        <f>H106</f>
        <v>2338.2999999999997</v>
      </c>
      <c r="I105" s="191">
        <f t="shared" si="3"/>
        <v>99.10570484021362</v>
      </c>
    </row>
    <row r="106" spans="1:9" ht="19.5" customHeight="1">
      <c r="A106" s="129" t="s">
        <v>16</v>
      </c>
      <c r="B106" s="231">
        <v>528</v>
      </c>
      <c r="C106" s="136" t="s">
        <v>6</v>
      </c>
      <c r="D106" s="136" t="s">
        <v>7</v>
      </c>
      <c r="E106" s="136" t="s">
        <v>58</v>
      </c>
      <c r="F106" s="136" t="s">
        <v>5</v>
      </c>
      <c r="G106" s="193">
        <f>G107+G109+G110+G111+G112+G108</f>
        <v>2359.3999999999996</v>
      </c>
      <c r="H106" s="193">
        <f>H107+H109+H110+H111+H112+H108</f>
        <v>2338.2999999999997</v>
      </c>
      <c r="I106" s="191">
        <f t="shared" si="3"/>
        <v>99.10570484021362</v>
      </c>
    </row>
    <row r="107" spans="1:9" ht="45" customHeight="1">
      <c r="A107" s="129" t="s">
        <v>168</v>
      </c>
      <c r="B107" s="231">
        <v>528</v>
      </c>
      <c r="C107" s="136" t="s">
        <v>6</v>
      </c>
      <c r="D107" s="136" t="s">
        <v>7</v>
      </c>
      <c r="E107" s="136" t="s">
        <v>58</v>
      </c>
      <c r="F107" s="136" t="s">
        <v>105</v>
      </c>
      <c r="G107" s="194">
        <v>2053.6</v>
      </c>
      <c r="H107" s="273" t="s">
        <v>384</v>
      </c>
      <c r="I107" s="191">
        <f t="shared" si="3"/>
        <v>100</v>
      </c>
    </row>
    <row r="108" spans="1:9" ht="62.25" customHeight="1">
      <c r="A108" s="104" t="s">
        <v>302</v>
      </c>
      <c r="B108" s="231">
        <v>528</v>
      </c>
      <c r="C108" s="136" t="s">
        <v>6</v>
      </c>
      <c r="D108" s="136" t="s">
        <v>7</v>
      </c>
      <c r="E108" s="136" t="s">
        <v>58</v>
      </c>
      <c r="F108" s="136" t="s">
        <v>106</v>
      </c>
      <c r="G108" s="194">
        <v>0.5</v>
      </c>
      <c r="H108" s="273" t="s">
        <v>385</v>
      </c>
      <c r="I108" s="191">
        <f t="shared" si="3"/>
        <v>100</v>
      </c>
    </row>
    <row r="109" spans="1:9" ht="45.75" customHeight="1">
      <c r="A109" s="104" t="s">
        <v>202</v>
      </c>
      <c r="B109" s="223">
        <v>528</v>
      </c>
      <c r="C109" s="141" t="s">
        <v>6</v>
      </c>
      <c r="D109" s="141" t="s">
        <v>7</v>
      </c>
      <c r="E109" s="141" t="s">
        <v>58</v>
      </c>
      <c r="F109" s="141" t="s">
        <v>107</v>
      </c>
      <c r="G109" s="191">
        <v>288.5</v>
      </c>
      <c r="H109" s="274" t="s">
        <v>386</v>
      </c>
      <c r="I109" s="191">
        <f t="shared" si="3"/>
        <v>92.92894280762566</v>
      </c>
    </row>
    <row r="110" spans="1:9" ht="45.75" customHeight="1">
      <c r="A110" s="130" t="s">
        <v>172</v>
      </c>
      <c r="B110" s="223">
        <v>528</v>
      </c>
      <c r="C110" s="141" t="s">
        <v>6</v>
      </c>
      <c r="D110" s="141" t="s">
        <v>7</v>
      </c>
      <c r="E110" s="141" t="s">
        <v>58</v>
      </c>
      <c r="F110" s="141" t="s">
        <v>128</v>
      </c>
      <c r="G110" s="191">
        <v>5</v>
      </c>
      <c r="H110" s="274" t="s">
        <v>387</v>
      </c>
      <c r="I110" s="191">
        <f t="shared" si="3"/>
        <v>100</v>
      </c>
    </row>
    <row r="111" spans="1:9" ht="31.5" customHeight="1">
      <c r="A111" s="129" t="s">
        <v>109</v>
      </c>
      <c r="B111" s="223">
        <v>528</v>
      </c>
      <c r="C111" s="141" t="s">
        <v>6</v>
      </c>
      <c r="D111" s="141" t="s">
        <v>7</v>
      </c>
      <c r="E111" s="141" t="s">
        <v>58</v>
      </c>
      <c r="F111" s="141" t="s">
        <v>108</v>
      </c>
      <c r="G111" s="191">
        <v>0.7</v>
      </c>
      <c r="H111" s="274" t="s">
        <v>374</v>
      </c>
      <c r="I111" s="191">
        <f t="shared" si="3"/>
        <v>0</v>
      </c>
    </row>
    <row r="112" spans="1:9" ht="31.5" customHeight="1">
      <c r="A112" s="129" t="s">
        <v>113</v>
      </c>
      <c r="B112" s="223">
        <v>528</v>
      </c>
      <c r="C112" s="141" t="s">
        <v>6</v>
      </c>
      <c r="D112" s="141" t="s">
        <v>7</v>
      </c>
      <c r="E112" s="141" t="s">
        <v>58</v>
      </c>
      <c r="F112" s="141" t="s">
        <v>112</v>
      </c>
      <c r="G112" s="191">
        <v>11.1</v>
      </c>
      <c r="H112" s="274" t="s">
        <v>388</v>
      </c>
      <c r="I112" s="191">
        <f t="shared" si="3"/>
        <v>100</v>
      </c>
    </row>
    <row r="113" spans="1:9" ht="20.25" customHeight="1">
      <c r="A113" s="2" t="s">
        <v>17</v>
      </c>
      <c r="B113" s="219">
        <v>528</v>
      </c>
      <c r="C113" s="77" t="s">
        <v>6</v>
      </c>
      <c r="D113" s="77" t="s">
        <v>97</v>
      </c>
      <c r="E113" s="77" t="s">
        <v>27</v>
      </c>
      <c r="F113" s="77" t="s">
        <v>5</v>
      </c>
      <c r="G113" s="192">
        <f>G115</f>
        <v>486.1</v>
      </c>
      <c r="H113" s="282" t="str">
        <f>H115</f>
        <v>485,3</v>
      </c>
      <c r="I113" s="191">
        <f t="shared" si="3"/>
        <v>99.83542480970993</v>
      </c>
    </row>
    <row r="114" spans="1:9" ht="47.25" customHeight="1">
      <c r="A114" s="127" t="s">
        <v>289</v>
      </c>
      <c r="B114" s="223">
        <v>528</v>
      </c>
      <c r="C114" s="141" t="s">
        <v>6</v>
      </c>
      <c r="D114" s="141" t="s">
        <v>97</v>
      </c>
      <c r="E114" s="141" t="s">
        <v>290</v>
      </c>
      <c r="F114" s="77" t="s">
        <v>5</v>
      </c>
      <c r="G114" s="191">
        <f>G115</f>
        <v>486.1</v>
      </c>
      <c r="H114" s="247" t="str">
        <f>H115</f>
        <v>485,3</v>
      </c>
      <c r="I114" s="191">
        <f t="shared" si="3"/>
        <v>99.83542480970993</v>
      </c>
    </row>
    <row r="115" spans="1:14" ht="33" customHeight="1">
      <c r="A115" s="131" t="s">
        <v>288</v>
      </c>
      <c r="B115" s="223">
        <v>528</v>
      </c>
      <c r="C115" s="141" t="s">
        <v>6</v>
      </c>
      <c r="D115" s="141" t="s">
        <v>97</v>
      </c>
      <c r="E115" s="141" t="s">
        <v>287</v>
      </c>
      <c r="F115" s="141" t="s">
        <v>5</v>
      </c>
      <c r="G115" s="191">
        <f>G116</f>
        <v>486.1</v>
      </c>
      <c r="H115" s="247" t="str">
        <f>H116</f>
        <v>485,3</v>
      </c>
      <c r="I115" s="191">
        <f t="shared" si="3"/>
        <v>99.83542480970993</v>
      </c>
      <c r="L115" s="305"/>
      <c r="M115" s="305"/>
      <c r="N115" s="305"/>
    </row>
    <row r="116" spans="1:9" ht="49.5" customHeight="1">
      <c r="A116" s="104" t="s">
        <v>202</v>
      </c>
      <c r="B116" s="219">
        <v>528</v>
      </c>
      <c r="C116" s="77" t="s">
        <v>6</v>
      </c>
      <c r="D116" s="77" t="s">
        <v>97</v>
      </c>
      <c r="E116" s="141" t="s">
        <v>287</v>
      </c>
      <c r="F116" s="77" t="s">
        <v>107</v>
      </c>
      <c r="G116" s="191">
        <v>486.1</v>
      </c>
      <c r="H116" s="281" t="s">
        <v>389</v>
      </c>
      <c r="I116" s="191">
        <f t="shared" si="3"/>
        <v>99.83542480970993</v>
      </c>
    </row>
    <row r="117" spans="1:9" ht="21" customHeight="1">
      <c r="A117" s="130" t="s">
        <v>148</v>
      </c>
      <c r="B117" s="223">
        <v>528</v>
      </c>
      <c r="C117" s="140" t="s">
        <v>13</v>
      </c>
      <c r="D117" s="140" t="s">
        <v>20</v>
      </c>
      <c r="E117" s="140" t="s">
        <v>27</v>
      </c>
      <c r="F117" s="141" t="s">
        <v>5</v>
      </c>
      <c r="G117" s="191">
        <f>G118</f>
        <v>2048.6</v>
      </c>
      <c r="H117" s="191" t="str">
        <f>H118</f>
        <v>2048,6</v>
      </c>
      <c r="I117" s="191">
        <f t="shared" si="3"/>
        <v>100</v>
      </c>
    </row>
    <row r="118" spans="1:9" ht="61.5" customHeight="1">
      <c r="A118" s="93" t="s">
        <v>204</v>
      </c>
      <c r="B118" s="218" t="s">
        <v>78</v>
      </c>
      <c r="C118" s="141" t="s">
        <v>13</v>
      </c>
      <c r="D118" s="141" t="s">
        <v>20</v>
      </c>
      <c r="E118" s="141" t="s">
        <v>234</v>
      </c>
      <c r="F118" s="224" t="s">
        <v>5</v>
      </c>
      <c r="G118" s="191">
        <f>G119</f>
        <v>2048.6</v>
      </c>
      <c r="H118" s="191" t="str">
        <f>H119</f>
        <v>2048,6</v>
      </c>
      <c r="I118" s="191">
        <f t="shared" si="3"/>
        <v>100</v>
      </c>
    </row>
    <row r="119" spans="1:9" ht="27.75" customHeight="1">
      <c r="A119" s="169" t="s">
        <v>293</v>
      </c>
      <c r="B119" s="218" t="s">
        <v>78</v>
      </c>
      <c r="C119" s="141" t="s">
        <v>13</v>
      </c>
      <c r="D119" s="141" t="s">
        <v>20</v>
      </c>
      <c r="E119" s="141" t="s">
        <v>235</v>
      </c>
      <c r="F119" s="224" t="s">
        <v>292</v>
      </c>
      <c r="G119" s="191">
        <f>2104.6-56</f>
        <v>2048.6</v>
      </c>
      <c r="H119" s="270" t="s">
        <v>390</v>
      </c>
      <c r="I119" s="191">
        <f t="shared" si="3"/>
        <v>100</v>
      </c>
    </row>
    <row r="120" spans="1:9" ht="33" customHeight="1">
      <c r="A120" s="127" t="s">
        <v>79</v>
      </c>
      <c r="B120" s="218" t="s">
        <v>78</v>
      </c>
      <c r="C120" s="141" t="s">
        <v>42</v>
      </c>
      <c r="D120" s="141" t="s">
        <v>14</v>
      </c>
      <c r="E120" s="141" t="s">
        <v>27</v>
      </c>
      <c r="F120" s="224" t="s">
        <v>5</v>
      </c>
      <c r="G120" s="191">
        <f aca="true" t="shared" si="5" ref="G120:H123">G121</f>
        <v>3860.3</v>
      </c>
      <c r="H120" s="191" t="str">
        <f t="shared" si="5"/>
        <v>3860,3</v>
      </c>
      <c r="I120" s="191">
        <f t="shared" si="3"/>
        <v>100</v>
      </c>
    </row>
    <row r="121" spans="1:9" ht="32.25" customHeight="1">
      <c r="A121" s="127" t="s">
        <v>127</v>
      </c>
      <c r="B121" s="218" t="s">
        <v>78</v>
      </c>
      <c r="C121" s="141" t="s">
        <v>42</v>
      </c>
      <c r="D121" s="141" t="s">
        <v>42</v>
      </c>
      <c r="E121" s="141" t="s">
        <v>27</v>
      </c>
      <c r="F121" s="224" t="s">
        <v>5</v>
      </c>
      <c r="G121" s="191">
        <f t="shared" si="5"/>
        <v>3860.3</v>
      </c>
      <c r="H121" s="191" t="str">
        <f t="shared" si="5"/>
        <v>3860,3</v>
      </c>
      <c r="I121" s="191">
        <f t="shared" si="3"/>
        <v>100</v>
      </c>
    </row>
    <row r="122" spans="1:9" ht="92.25" customHeight="1">
      <c r="A122" s="104" t="s">
        <v>241</v>
      </c>
      <c r="B122" s="218" t="s">
        <v>78</v>
      </c>
      <c r="C122" s="141" t="s">
        <v>42</v>
      </c>
      <c r="D122" s="141" t="s">
        <v>42</v>
      </c>
      <c r="E122" s="224" t="s">
        <v>240</v>
      </c>
      <c r="F122" s="141" t="s">
        <v>5</v>
      </c>
      <c r="G122" s="191">
        <f t="shared" si="5"/>
        <v>3860.3</v>
      </c>
      <c r="H122" s="191" t="str">
        <f t="shared" si="5"/>
        <v>3860,3</v>
      </c>
      <c r="I122" s="191">
        <f t="shared" si="3"/>
        <v>100</v>
      </c>
    </row>
    <row r="123" spans="1:9" ht="106.5" customHeight="1">
      <c r="A123" s="165" t="s">
        <v>304</v>
      </c>
      <c r="B123" s="218" t="s">
        <v>78</v>
      </c>
      <c r="C123" s="77" t="s">
        <v>42</v>
      </c>
      <c r="D123" s="77" t="s">
        <v>42</v>
      </c>
      <c r="E123" s="224" t="s">
        <v>306</v>
      </c>
      <c r="F123" s="77" t="s">
        <v>5</v>
      </c>
      <c r="G123" s="191">
        <f t="shared" si="5"/>
        <v>3860.3</v>
      </c>
      <c r="H123" s="191" t="str">
        <f t="shared" si="5"/>
        <v>3860,3</v>
      </c>
      <c r="I123" s="191">
        <f t="shared" si="3"/>
        <v>100</v>
      </c>
    </row>
    <row r="124" spans="1:9" ht="62.25" customHeight="1">
      <c r="A124" s="165" t="s">
        <v>305</v>
      </c>
      <c r="B124" s="218" t="s">
        <v>78</v>
      </c>
      <c r="C124" s="77" t="s">
        <v>42</v>
      </c>
      <c r="D124" s="77" t="s">
        <v>42</v>
      </c>
      <c r="E124" s="224" t="s">
        <v>306</v>
      </c>
      <c r="F124" s="77" t="s">
        <v>307</v>
      </c>
      <c r="G124" s="191">
        <v>3860.3</v>
      </c>
      <c r="H124" s="269" t="s">
        <v>391</v>
      </c>
      <c r="I124" s="191">
        <f t="shared" si="3"/>
        <v>100</v>
      </c>
    </row>
    <row r="125" spans="1:9" ht="63.75" customHeight="1">
      <c r="A125" s="11" t="s">
        <v>142</v>
      </c>
      <c r="B125" s="218" t="s">
        <v>78</v>
      </c>
      <c r="C125" s="77" t="s">
        <v>56</v>
      </c>
      <c r="D125" s="77" t="s">
        <v>14</v>
      </c>
      <c r="E125" s="77" t="s">
        <v>27</v>
      </c>
      <c r="F125" s="77" t="s">
        <v>5</v>
      </c>
      <c r="G125" s="192">
        <f>G126+G130+G132</f>
        <v>12278.747</v>
      </c>
      <c r="H125" s="192">
        <f>H126+H130+H132</f>
        <v>12278.75</v>
      </c>
      <c r="I125" s="191">
        <f t="shared" si="3"/>
        <v>100.0000244324604</v>
      </c>
    </row>
    <row r="126" spans="1:9" ht="50.25" customHeight="1">
      <c r="A126" s="10" t="s">
        <v>103</v>
      </c>
      <c r="B126" s="226" t="s">
        <v>78</v>
      </c>
      <c r="C126" s="227" t="s">
        <v>56</v>
      </c>
      <c r="D126" s="227" t="s">
        <v>6</v>
      </c>
      <c r="E126" s="227" t="s">
        <v>27</v>
      </c>
      <c r="F126" s="232" t="s">
        <v>5</v>
      </c>
      <c r="G126" s="195">
        <f aca="true" t="shared" si="6" ref="G126:H128">G127</f>
        <v>10722.31</v>
      </c>
      <c r="H126" s="195" t="str">
        <f t="shared" si="6"/>
        <v>10722,31</v>
      </c>
      <c r="I126" s="191">
        <f t="shared" si="3"/>
        <v>100</v>
      </c>
    </row>
    <row r="127" spans="1:9" ht="32.25" customHeight="1">
      <c r="A127" s="127" t="s">
        <v>75</v>
      </c>
      <c r="B127" s="226" t="s">
        <v>78</v>
      </c>
      <c r="C127" s="227" t="s">
        <v>56</v>
      </c>
      <c r="D127" s="227" t="s">
        <v>6</v>
      </c>
      <c r="E127" s="227" t="s">
        <v>138</v>
      </c>
      <c r="F127" s="232" t="s">
        <v>5</v>
      </c>
      <c r="G127" s="195">
        <f t="shared" si="6"/>
        <v>10722.31</v>
      </c>
      <c r="H127" s="195" t="str">
        <f t="shared" si="6"/>
        <v>10722,31</v>
      </c>
      <c r="I127" s="191">
        <f t="shared" si="3"/>
        <v>100</v>
      </c>
    </row>
    <row r="128" spans="1:9" ht="45.75" customHeight="1">
      <c r="A128" s="127" t="s">
        <v>76</v>
      </c>
      <c r="B128" s="226" t="s">
        <v>78</v>
      </c>
      <c r="C128" s="227" t="s">
        <v>56</v>
      </c>
      <c r="D128" s="227" t="s">
        <v>6</v>
      </c>
      <c r="E128" s="233" t="s">
        <v>139</v>
      </c>
      <c r="F128" s="234" t="s">
        <v>5</v>
      </c>
      <c r="G128" s="195">
        <f t="shared" si="6"/>
        <v>10722.31</v>
      </c>
      <c r="H128" s="195" t="str">
        <f t="shared" si="6"/>
        <v>10722,31</v>
      </c>
      <c r="I128" s="191">
        <f t="shared" si="3"/>
        <v>100</v>
      </c>
    </row>
    <row r="129" spans="1:9" ht="34.5" customHeight="1">
      <c r="A129" s="10" t="s">
        <v>176</v>
      </c>
      <c r="B129" s="226" t="s">
        <v>78</v>
      </c>
      <c r="C129" s="227" t="s">
        <v>56</v>
      </c>
      <c r="D129" s="227" t="s">
        <v>6</v>
      </c>
      <c r="E129" s="233" t="s">
        <v>139</v>
      </c>
      <c r="F129" s="232" t="s">
        <v>117</v>
      </c>
      <c r="G129" s="195">
        <v>10722.31</v>
      </c>
      <c r="H129" s="275" t="s">
        <v>218</v>
      </c>
      <c r="I129" s="191">
        <f t="shared" si="3"/>
        <v>100</v>
      </c>
    </row>
    <row r="130" spans="1:9" ht="79.5" customHeight="1">
      <c r="A130" s="250" t="s">
        <v>327</v>
      </c>
      <c r="B130" s="226" t="s">
        <v>78</v>
      </c>
      <c r="C130" s="227" t="s">
        <v>56</v>
      </c>
      <c r="D130" s="227" t="s">
        <v>22</v>
      </c>
      <c r="E130" s="227" t="s">
        <v>326</v>
      </c>
      <c r="F130" s="251" t="s">
        <v>292</v>
      </c>
      <c r="G130" s="195">
        <v>37</v>
      </c>
      <c r="H130" s="276" t="s">
        <v>392</v>
      </c>
      <c r="I130" s="191">
        <f t="shared" si="3"/>
        <v>100</v>
      </c>
    </row>
    <row r="131" spans="1:9" ht="204.75" customHeight="1">
      <c r="A131" s="252" t="s">
        <v>323</v>
      </c>
      <c r="B131" s="226" t="s">
        <v>78</v>
      </c>
      <c r="C131" s="227" t="s">
        <v>56</v>
      </c>
      <c r="D131" s="227" t="s">
        <v>22</v>
      </c>
      <c r="E131" s="227" t="s">
        <v>311</v>
      </c>
      <c r="F131" s="251" t="s">
        <v>5</v>
      </c>
      <c r="G131" s="195">
        <f>G132</f>
        <v>1519.437</v>
      </c>
      <c r="H131" s="195" t="str">
        <f>H132</f>
        <v>1519,44</v>
      </c>
      <c r="I131" s="191">
        <f t="shared" si="3"/>
        <v>100.00019744155237</v>
      </c>
    </row>
    <row r="132" spans="1:9" ht="29.25" customHeight="1">
      <c r="A132" s="165" t="s">
        <v>293</v>
      </c>
      <c r="B132" s="226" t="s">
        <v>78</v>
      </c>
      <c r="C132" s="227" t="s">
        <v>56</v>
      </c>
      <c r="D132" s="227" t="s">
        <v>22</v>
      </c>
      <c r="E132" s="227" t="s">
        <v>311</v>
      </c>
      <c r="F132" s="251" t="s">
        <v>292</v>
      </c>
      <c r="G132" s="195">
        <v>1519.437</v>
      </c>
      <c r="H132" s="276" t="s">
        <v>393</v>
      </c>
      <c r="I132" s="191">
        <f t="shared" si="3"/>
        <v>100.00019744155237</v>
      </c>
    </row>
    <row r="133" spans="1:9" ht="50.25" customHeight="1">
      <c r="A133" s="93" t="s">
        <v>119</v>
      </c>
      <c r="B133" s="218" t="s">
        <v>59</v>
      </c>
      <c r="C133" s="141" t="s">
        <v>14</v>
      </c>
      <c r="D133" s="141" t="s">
        <v>14</v>
      </c>
      <c r="E133" s="141" t="s">
        <v>27</v>
      </c>
      <c r="F133" s="141" t="s">
        <v>5</v>
      </c>
      <c r="G133" s="191">
        <f>G134+G142</f>
        <v>22093</v>
      </c>
      <c r="H133" s="191">
        <f>H134+H142</f>
        <v>21981.300000000003</v>
      </c>
      <c r="I133" s="191">
        <f t="shared" si="3"/>
        <v>99.4944099941158</v>
      </c>
    </row>
    <row r="134" spans="1:9" ht="66" customHeight="1">
      <c r="A134" s="284" t="s">
        <v>478</v>
      </c>
      <c r="B134" s="235" t="s">
        <v>59</v>
      </c>
      <c r="C134" s="114" t="s">
        <v>9</v>
      </c>
      <c r="D134" s="114" t="s">
        <v>14</v>
      </c>
      <c r="E134" s="114" t="s">
        <v>27</v>
      </c>
      <c r="F134" s="114" t="s">
        <v>5</v>
      </c>
      <c r="G134" s="196">
        <f>G135+G140</f>
        <v>2716</v>
      </c>
      <c r="H134" s="196">
        <f>H135+H140</f>
        <v>2711</v>
      </c>
      <c r="I134" s="191">
        <f t="shared" si="3"/>
        <v>99.8159057437408</v>
      </c>
    </row>
    <row r="135" spans="1:9" ht="27.75" customHeight="1">
      <c r="A135" s="104" t="s">
        <v>10</v>
      </c>
      <c r="B135" s="217" t="s">
        <v>59</v>
      </c>
      <c r="C135" s="136" t="s">
        <v>9</v>
      </c>
      <c r="D135" s="136" t="s">
        <v>14</v>
      </c>
      <c r="E135" s="136" t="s">
        <v>27</v>
      </c>
      <c r="F135" s="136" t="s">
        <v>5</v>
      </c>
      <c r="G135" s="194">
        <f aca="true" t="shared" si="7" ref="G135:H138">G136</f>
        <v>2071</v>
      </c>
      <c r="H135" s="194" t="str">
        <f t="shared" si="7"/>
        <v>2066,0</v>
      </c>
      <c r="I135" s="191">
        <f t="shared" si="3"/>
        <v>99.75857073877354</v>
      </c>
    </row>
    <row r="136" spans="1:9" ht="22.5" customHeight="1">
      <c r="A136" s="104" t="s">
        <v>11</v>
      </c>
      <c r="B136" s="217" t="s">
        <v>59</v>
      </c>
      <c r="C136" s="136" t="s">
        <v>9</v>
      </c>
      <c r="D136" s="136" t="s">
        <v>8</v>
      </c>
      <c r="E136" s="136" t="s">
        <v>27</v>
      </c>
      <c r="F136" s="136" t="s">
        <v>5</v>
      </c>
      <c r="G136" s="194">
        <f t="shared" si="7"/>
        <v>2071</v>
      </c>
      <c r="H136" s="194" t="str">
        <f t="shared" si="7"/>
        <v>2066,0</v>
      </c>
      <c r="I136" s="191">
        <f t="shared" si="3"/>
        <v>99.75857073877354</v>
      </c>
    </row>
    <row r="137" spans="1:9" ht="28.5" customHeight="1">
      <c r="A137" s="129" t="s">
        <v>12</v>
      </c>
      <c r="B137" s="236" t="s">
        <v>59</v>
      </c>
      <c r="C137" s="233" t="s">
        <v>9</v>
      </c>
      <c r="D137" s="233" t="s">
        <v>8</v>
      </c>
      <c r="E137" s="237" t="s">
        <v>32</v>
      </c>
      <c r="F137" s="233" t="s">
        <v>5</v>
      </c>
      <c r="G137" s="197">
        <f t="shared" si="7"/>
        <v>2071</v>
      </c>
      <c r="H137" s="197" t="str">
        <f t="shared" si="7"/>
        <v>2066,0</v>
      </c>
      <c r="I137" s="191">
        <f t="shared" si="3"/>
        <v>99.75857073877354</v>
      </c>
    </row>
    <row r="138" spans="1:9" ht="33" customHeight="1">
      <c r="A138" s="129" t="s">
        <v>18</v>
      </c>
      <c r="B138" s="236" t="s">
        <v>59</v>
      </c>
      <c r="C138" s="233" t="s">
        <v>9</v>
      </c>
      <c r="D138" s="233" t="s">
        <v>8</v>
      </c>
      <c r="E138" s="237" t="s">
        <v>60</v>
      </c>
      <c r="F138" s="233" t="s">
        <v>5</v>
      </c>
      <c r="G138" s="197">
        <f t="shared" si="7"/>
        <v>2071</v>
      </c>
      <c r="H138" s="197" t="str">
        <f t="shared" si="7"/>
        <v>2066,0</v>
      </c>
      <c r="I138" s="191">
        <f t="shared" si="3"/>
        <v>99.75857073877354</v>
      </c>
    </row>
    <row r="139" spans="1:9" ht="84.75" customHeight="1">
      <c r="A139" s="104" t="s">
        <v>330</v>
      </c>
      <c r="B139" s="236" t="s">
        <v>59</v>
      </c>
      <c r="C139" s="233" t="s">
        <v>9</v>
      </c>
      <c r="D139" s="233" t="s">
        <v>8</v>
      </c>
      <c r="E139" s="237" t="s">
        <v>60</v>
      </c>
      <c r="F139" s="233" t="s">
        <v>116</v>
      </c>
      <c r="G139" s="194">
        <v>2071</v>
      </c>
      <c r="H139" s="277" t="s">
        <v>394</v>
      </c>
      <c r="I139" s="191">
        <f t="shared" si="3"/>
        <v>99.75857073877354</v>
      </c>
    </row>
    <row r="140" spans="1:9" ht="201.75" customHeight="1">
      <c r="A140" s="104" t="s">
        <v>323</v>
      </c>
      <c r="B140" s="226" t="s">
        <v>59</v>
      </c>
      <c r="C140" s="227" t="s">
        <v>9</v>
      </c>
      <c r="D140" s="227" t="s">
        <v>8</v>
      </c>
      <c r="E140" s="253" t="s">
        <v>311</v>
      </c>
      <c r="F140" s="227" t="s">
        <v>5</v>
      </c>
      <c r="G140" s="191">
        <f>G141</f>
        <v>645</v>
      </c>
      <c r="H140" s="191" t="str">
        <f>H141</f>
        <v>645,0</v>
      </c>
      <c r="I140" s="191">
        <f t="shared" si="3"/>
        <v>100</v>
      </c>
    </row>
    <row r="141" spans="1:9" ht="92.25" customHeight="1">
      <c r="A141" s="245" t="s">
        <v>177</v>
      </c>
      <c r="B141" s="226" t="s">
        <v>59</v>
      </c>
      <c r="C141" s="227" t="s">
        <v>9</v>
      </c>
      <c r="D141" s="227" t="s">
        <v>8</v>
      </c>
      <c r="E141" s="253" t="s">
        <v>311</v>
      </c>
      <c r="F141" s="227" t="s">
        <v>116</v>
      </c>
      <c r="G141" s="191">
        <v>645</v>
      </c>
      <c r="H141" s="278" t="s">
        <v>395</v>
      </c>
      <c r="I141" s="191">
        <f t="shared" si="3"/>
        <v>100</v>
      </c>
    </row>
    <row r="142" spans="1:9" ht="25.5" customHeight="1">
      <c r="A142" s="239" t="s">
        <v>100</v>
      </c>
      <c r="B142" s="217" t="s">
        <v>59</v>
      </c>
      <c r="C142" s="136" t="s">
        <v>43</v>
      </c>
      <c r="D142" s="136" t="s">
        <v>14</v>
      </c>
      <c r="E142" s="136" t="s">
        <v>27</v>
      </c>
      <c r="F142" s="136" t="s">
        <v>5</v>
      </c>
      <c r="G142" s="193">
        <f>G143+G176</f>
        <v>19377</v>
      </c>
      <c r="H142" s="193">
        <f>H143+H176</f>
        <v>19270.300000000003</v>
      </c>
      <c r="I142" s="191">
        <f t="shared" si="3"/>
        <v>99.44934716416371</v>
      </c>
    </row>
    <row r="143" spans="1:9" ht="24" customHeight="1">
      <c r="A143" s="240" t="s">
        <v>61</v>
      </c>
      <c r="B143" s="113" t="s">
        <v>59</v>
      </c>
      <c r="C143" s="114" t="s">
        <v>43</v>
      </c>
      <c r="D143" s="114" t="s">
        <v>6</v>
      </c>
      <c r="E143" s="114" t="s">
        <v>27</v>
      </c>
      <c r="F143" s="114" t="s">
        <v>5</v>
      </c>
      <c r="G143" s="196">
        <f>G144+G150+G156+G148+G165+G167</f>
        <v>18820.5</v>
      </c>
      <c r="H143" s="196">
        <f>H144+H150+H156+H148+H165+H167</f>
        <v>18716.500000000004</v>
      </c>
      <c r="I143" s="191">
        <f t="shared" si="3"/>
        <v>99.44741106771873</v>
      </c>
    </row>
    <row r="144" spans="1:9" ht="34.5" customHeight="1">
      <c r="A144" s="104" t="s">
        <v>151</v>
      </c>
      <c r="B144" s="113" t="s">
        <v>59</v>
      </c>
      <c r="C144" s="114" t="s">
        <v>43</v>
      </c>
      <c r="D144" s="114" t="s">
        <v>6</v>
      </c>
      <c r="E144" s="114" t="s">
        <v>44</v>
      </c>
      <c r="F144" s="114" t="s">
        <v>5</v>
      </c>
      <c r="G144" s="196">
        <f>G145</f>
        <v>9688</v>
      </c>
      <c r="H144" s="196">
        <f>H145</f>
        <v>9688</v>
      </c>
      <c r="I144" s="191">
        <f aca="true" t="shared" si="8" ref="I144:I207">H144/G144*100</f>
        <v>100</v>
      </c>
    </row>
    <row r="145" spans="1:9" ht="31.5" customHeight="1">
      <c r="A145" s="2" t="s">
        <v>62</v>
      </c>
      <c r="B145" s="113" t="s">
        <v>59</v>
      </c>
      <c r="C145" s="114" t="s">
        <v>43</v>
      </c>
      <c r="D145" s="114" t="s">
        <v>6</v>
      </c>
      <c r="E145" s="114" t="s">
        <v>63</v>
      </c>
      <c r="F145" s="114" t="s">
        <v>5</v>
      </c>
      <c r="G145" s="191">
        <f>G146+G147</f>
        <v>9688</v>
      </c>
      <c r="H145" s="191">
        <f>H146+H147</f>
        <v>9688</v>
      </c>
      <c r="I145" s="191">
        <f t="shared" si="8"/>
        <v>100</v>
      </c>
    </row>
    <row r="146" spans="1:9" ht="45.75" customHeight="1">
      <c r="A146" s="127" t="s">
        <v>173</v>
      </c>
      <c r="B146" s="113" t="s">
        <v>59</v>
      </c>
      <c r="C146" s="114" t="s">
        <v>43</v>
      </c>
      <c r="D146" s="114" t="s">
        <v>6</v>
      </c>
      <c r="E146" s="114" t="s">
        <v>63</v>
      </c>
      <c r="F146" s="114" t="s">
        <v>174</v>
      </c>
      <c r="G146" s="191">
        <v>13</v>
      </c>
      <c r="H146" s="279" t="s">
        <v>396</v>
      </c>
      <c r="I146" s="191">
        <f t="shared" si="8"/>
        <v>100</v>
      </c>
    </row>
    <row r="147" spans="1:9" ht="60" customHeight="1">
      <c r="A147" s="93" t="s">
        <v>320</v>
      </c>
      <c r="B147" s="113" t="s">
        <v>59</v>
      </c>
      <c r="C147" s="114" t="s">
        <v>43</v>
      </c>
      <c r="D147" s="114" t="s">
        <v>6</v>
      </c>
      <c r="E147" s="114" t="s">
        <v>63</v>
      </c>
      <c r="F147" s="114" t="s">
        <v>116</v>
      </c>
      <c r="G147" s="191">
        <v>9675</v>
      </c>
      <c r="H147" s="279" t="s">
        <v>397</v>
      </c>
      <c r="I147" s="191">
        <f t="shared" si="8"/>
        <v>100</v>
      </c>
    </row>
    <row r="148" spans="1:9" ht="193.5" customHeight="1">
      <c r="A148" s="173" t="s">
        <v>323</v>
      </c>
      <c r="B148" s="135">
        <v>558</v>
      </c>
      <c r="C148" s="77" t="s">
        <v>43</v>
      </c>
      <c r="D148" s="77" t="s">
        <v>6</v>
      </c>
      <c r="E148" s="77" t="s">
        <v>311</v>
      </c>
      <c r="F148" s="77" t="s">
        <v>5</v>
      </c>
      <c r="G148" s="191">
        <f>G149</f>
        <v>2707.3</v>
      </c>
      <c r="H148" s="191" t="str">
        <f>H149</f>
        <v>2707,3</v>
      </c>
      <c r="I148" s="191">
        <f t="shared" si="8"/>
        <v>100</v>
      </c>
    </row>
    <row r="149" spans="1:9" ht="88.5" customHeight="1">
      <c r="A149" s="104" t="s">
        <v>320</v>
      </c>
      <c r="B149" s="135">
        <v>558</v>
      </c>
      <c r="C149" s="77" t="s">
        <v>43</v>
      </c>
      <c r="D149" s="77" t="s">
        <v>6</v>
      </c>
      <c r="E149" s="77" t="s">
        <v>311</v>
      </c>
      <c r="F149" s="77" t="s">
        <v>116</v>
      </c>
      <c r="G149" s="191">
        <v>2707.3</v>
      </c>
      <c r="H149" s="274" t="s">
        <v>463</v>
      </c>
      <c r="I149" s="191">
        <f t="shared" si="8"/>
        <v>100</v>
      </c>
    </row>
    <row r="150" spans="1:9" ht="40.5" customHeight="1">
      <c r="A150" s="250" t="s">
        <v>479</v>
      </c>
      <c r="B150" s="113" t="s">
        <v>59</v>
      </c>
      <c r="C150" s="114" t="s">
        <v>43</v>
      </c>
      <c r="D150" s="114" t="s">
        <v>6</v>
      </c>
      <c r="E150" s="114" t="s">
        <v>27</v>
      </c>
      <c r="F150" s="114" t="s">
        <v>5</v>
      </c>
      <c r="G150" s="191">
        <f>G151+G154</f>
        <v>537</v>
      </c>
      <c r="H150" s="191">
        <f>H151+H154</f>
        <v>535.2</v>
      </c>
      <c r="I150" s="191">
        <f t="shared" si="8"/>
        <v>99.66480446927375</v>
      </c>
    </row>
    <row r="151" spans="1:9" ht="34.5" customHeight="1">
      <c r="A151" s="2" t="s">
        <v>18</v>
      </c>
      <c r="B151" s="113" t="s">
        <v>59</v>
      </c>
      <c r="C151" s="114" t="s">
        <v>43</v>
      </c>
      <c r="D151" s="114" t="s">
        <v>6</v>
      </c>
      <c r="E151" s="114" t="s">
        <v>140</v>
      </c>
      <c r="F151" s="114" t="s">
        <v>5</v>
      </c>
      <c r="G151" s="191">
        <f>G152+G153</f>
        <v>414.5</v>
      </c>
      <c r="H151" s="191">
        <f>H152+H153</f>
        <v>412.70000000000005</v>
      </c>
      <c r="I151" s="191">
        <f t="shared" si="8"/>
        <v>99.56574185765984</v>
      </c>
    </row>
    <row r="152" spans="1:9" ht="44.25" customHeight="1">
      <c r="A152" s="129" t="s">
        <v>171</v>
      </c>
      <c r="B152" s="113" t="s">
        <v>59</v>
      </c>
      <c r="C152" s="114" t="s">
        <v>43</v>
      </c>
      <c r="D152" s="114" t="s">
        <v>6</v>
      </c>
      <c r="E152" s="114" t="s">
        <v>140</v>
      </c>
      <c r="F152" s="114" t="s">
        <v>111</v>
      </c>
      <c r="G152" s="191">
        <v>390.7</v>
      </c>
      <c r="H152" s="279" t="s">
        <v>398</v>
      </c>
      <c r="I152" s="191">
        <f t="shared" si="8"/>
        <v>99.7184540568211</v>
      </c>
    </row>
    <row r="153" spans="1:9" ht="44.25" customHeight="1">
      <c r="A153" s="104" t="s">
        <v>202</v>
      </c>
      <c r="B153" s="113" t="s">
        <v>59</v>
      </c>
      <c r="C153" s="114" t="s">
        <v>43</v>
      </c>
      <c r="D153" s="114" t="s">
        <v>6</v>
      </c>
      <c r="E153" s="114" t="s">
        <v>140</v>
      </c>
      <c r="F153" s="114" t="s">
        <v>107</v>
      </c>
      <c r="G153" s="191">
        <v>23.8</v>
      </c>
      <c r="H153" s="279" t="s">
        <v>399</v>
      </c>
      <c r="I153" s="191">
        <f t="shared" si="8"/>
        <v>97.05882352941177</v>
      </c>
    </row>
    <row r="154" spans="1:9" ht="165" customHeight="1">
      <c r="A154" s="104" t="s">
        <v>323</v>
      </c>
      <c r="B154" s="135">
        <v>558</v>
      </c>
      <c r="C154" s="77" t="s">
        <v>43</v>
      </c>
      <c r="D154" s="77" t="s">
        <v>6</v>
      </c>
      <c r="E154" s="77" t="s">
        <v>311</v>
      </c>
      <c r="F154" s="77" t="s">
        <v>5</v>
      </c>
      <c r="G154" s="247">
        <f>G155</f>
        <v>122.5</v>
      </c>
      <c r="H154" s="247" t="str">
        <f>H155</f>
        <v>122,5</v>
      </c>
      <c r="I154" s="191">
        <f t="shared" si="8"/>
        <v>100</v>
      </c>
    </row>
    <row r="155" spans="1:9" ht="51.75" customHeight="1">
      <c r="A155" s="129" t="s">
        <v>171</v>
      </c>
      <c r="B155" s="135">
        <v>558</v>
      </c>
      <c r="C155" s="77" t="s">
        <v>43</v>
      </c>
      <c r="D155" s="77" t="s">
        <v>6</v>
      </c>
      <c r="E155" s="77" t="s">
        <v>311</v>
      </c>
      <c r="F155" s="77" t="s">
        <v>111</v>
      </c>
      <c r="G155" s="247">
        <v>122.5</v>
      </c>
      <c r="H155" s="274" t="s">
        <v>464</v>
      </c>
      <c r="I155" s="191">
        <f t="shared" si="8"/>
        <v>100</v>
      </c>
    </row>
    <row r="156" spans="1:9" ht="36" customHeight="1">
      <c r="A156" s="2" t="s">
        <v>480</v>
      </c>
      <c r="B156" s="113" t="s">
        <v>59</v>
      </c>
      <c r="C156" s="114" t="s">
        <v>43</v>
      </c>
      <c r="D156" s="114" t="s">
        <v>6</v>
      </c>
      <c r="E156" s="114" t="s">
        <v>27</v>
      </c>
      <c r="F156" s="114" t="s">
        <v>41</v>
      </c>
      <c r="G156" s="191">
        <f>G157+G170+G163+G173</f>
        <v>5740.299999999999</v>
      </c>
      <c r="H156" s="191">
        <f>H157+H170+H163+H173</f>
        <v>5638.1</v>
      </c>
      <c r="I156" s="191">
        <f t="shared" si="8"/>
        <v>98.21960524711254</v>
      </c>
    </row>
    <row r="157" spans="1:9" ht="33" customHeight="1">
      <c r="A157" s="2" t="s">
        <v>62</v>
      </c>
      <c r="B157" s="113" t="s">
        <v>59</v>
      </c>
      <c r="C157" s="114" t="s">
        <v>43</v>
      </c>
      <c r="D157" s="114" t="s">
        <v>6</v>
      </c>
      <c r="E157" s="114" t="s">
        <v>64</v>
      </c>
      <c r="F157" s="114" t="s">
        <v>5</v>
      </c>
      <c r="G157" s="191">
        <f>G158+G159+G160+G161+G162</f>
        <v>3958.2</v>
      </c>
      <c r="H157" s="191">
        <f>H158+H159+H160+H161+H162</f>
        <v>3856</v>
      </c>
      <c r="I157" s="191">
        <f t="shared" si="8"/>
        <v>97.41801829114245</v>
      </c>
    </row>
    <row r="158" spans="1:9" ht="45" customHeight="1">
      <c r="A158" s="129" t="s">
        <v>171</v>
      </c>
      <c r="B158" s="113" t="s">
        <v>59</v>
      </c>
      <c r="C158" s="114" t="s">
        <v>43</v>
      </c>
      <c r="D158" s="114" t="s">
        <v>6</v>
      </c>
      <c r="E158" s="114" t="s">
        <v>64</v>
      </c>
      <c r="F158" s="114" t="s">
        <v>111</v>
      </c>
      <c r="G158" s="247">
        <v>3232.3</v>
      </c>
      <c r="H158" s="274" t="s">
        <v>475</v>
      </c>
      <c r="I158" s="191">
        <f t="shared" si="8"/>
        <v>99.08114964576306</v>
      </c>
    </row>
    <row r="159" spans="1:9" ht="45.75" customHeight="1">
      <c r="A159" s="104" t="s">
        <v>202</v>
      </c>
      <c r="B159" s="113" t="s">
        <v>59</v>
      </c>
      <c r="C159" s="114" t="s">
        <v>43</v>
      </c>
      <c r="D159" s="114" t="s">
        <v>6</v>
      </c>
      <c r="E159" s="114" t="s">
        <v>64</v>
      </c>
      <c r="F159" s="114" t="s">
        <v>107</v>
      </c>
      <c r="G159" s="191">
        <v>684.2</v>
      </c>
      <c r="H159" s="279" t="s">
        <v>400</v>
      </c>
      <c r="I159" s="191">
        <f t="shared" si="8"/>
        <v>89.98830751242328</v>
      </c>
    </row>
    <row r="160" spans="1:9" ht="48.75" customHeight="1">
      <c r="A160" s="127" t="s">
        <v>173</v>
      </c>
      <c r="B160" s="113" t="s">
        <v>59</v>
      </c>
      <c r="C160" s="114" t="s">
        <v>43</v>
      </c>
      <c r="D160" s="114" t="s">
        <v>6</v>
      </c>
      <c r="E160" s="114" t="s">
        <v>64</v>
      </c>
      <c r="F160" s="114" t="s">
        <v>174</v>
      </c>
      <c r="G160" s="191">
        <v>34</v>
      </c>
      <c r="H160" s="279" t="s">
        <v>401</v>
      </c>
      <c r="I160" s="191">
        <f t="shared" si="8"/>
        <v>94.11764705882352</v>
      </c>
    </row>
    <row r="161" spans="1:9" ht="38.25" customHeight="1">
      <c r="A161" s="129" t="s">
        <v>109</v>
      </c>
      <c r="B161" s="109" t="s">
        <v>59</v>
      </c>
      <c r="C161" s="77" t="s">
        <v>43</v>
      </c>
      <c r="D161" s="77" t="s">
        <v>6</v>
      </c>
      <c r="E161" s="77" t="s">
        <v>64</v>
      </c>
      <c r="F161" s="114" t="s">
        <v>108</v>
      </c>
      <c r="G161" s="191">
        <v>2</v>
      </c>
      <c r="H161" s="279" t="s">
        <v>403</v>
      </c>
      <c r="I161" s="191">
        <f t="shared" si="8"/>
        <v>50</v>
      </c>
    </row>
    <row r="162" spans="1:9" ht="29.25" customHeight="1">
      <c r="A162" s="129" t="s">
        <v>113</v>
      </c>
      <c r="B162" s="109" t="s">
        <v>59</v>
      </c>
      <c r="C162" s="77" t="s">
        <v>43</v>
      </c>
      <c r="D162" s="77" t="s">
        <v>6</v>
      </c>
      <c r="E162" s="77" t="s">
        <v>64</v>
      </c>
      <c r="F162" s="114" t="s">
        <v>112</v>
      </c>
      <c r="G162" s="191">
        <v>5.7</v>
      </c>
      <c r="H162" s="279" t="s">
        <v>404</v>
      </c>
      <c r="I162" s="191">
        <f t="shared" si="8"/>
        <v>82.45614035087719</v>
      </c>
    </row>
    <row r="163" spans="1:9" ht="91.5" customHeight="1">
      <c r="A163" s="93" t="s">
        <v>192</v>
      </c>
      <c r="B163" s="212" t="s">
        <v>59</v>
      </c>
      <c r="C163" s="140" t="s">
        <v>43</v>
      </c>
      <c r="D163" s="140" t="s">
        <v>6</v>
      </c>
      <c r="E163" s="213" t="s">
        <v>223</v>
      </c>
      <c r="F163" s="141" t="s">
        <v>5</v>
      </c>
      <c r="G163" s="191">
        <f>G164</f>
        <v>10.700000000000001</v>
      </c>
      <c r="H163" s="191" t="str">
        <f>H164</f>
        <v>10,7</v>
      </c>
      <c r="I163" s="191">
        <f t="shared" si="8"/>
        <v>99.99999999999999</v>
      </c>
    </row>
    <row r="164" spans="1:9" ht="49.5" customHeight="1">
      <c r="A164" s="93" t="s">
        <v>202</v>
      </c>
      <c r="B164" s="212" t="s">
        <v>59</v>
      </c>
      <c r="C164" s="140" t="s">
        <v>43</v>
      </c>
      <c r="D164" s="140" t="s">
        <v>6</v>
      </c>
      <c r="E164" s="213" t="s">
        <v>223</v>
      </c>
      <c r="F164" s="141" t="s">
        <v>107</v>
      </c>
      <c r="G164" s="191">
        <f>11.9-1.2</f>
        <v>10.700000000000001</v>
      </c>
      <c r="H164" s="274" t="s">
        <v>405</v>
      </c>
      <c r="I164" s="191">
        <f t="shared" si="8"/>
        <v>99.99999999999999</v>
      </c>
    </row>
    <row r="165" spans="1:9" ht="49.5" customHeight="1">
      <c r="A165" s="93" t="s">
        <v>481</v>
      </c>
      <c r="B165" s="260" t="s">
        <v>59</v>
      </c>
      <c r="C165" s="140" t="s">
        <v>43</v>
      </c>
      <c r="D165" s="140" t="s">
        <v>6</v>
      </c>
      <c r="E165" s="213" t="s">
        <v>345</v>
      </c>
      <c r="F165" s="141" t="s">
        <v>5</v>
      </c>
      <c r="G165" s="198">
        <f>G166</f>
        <v>47.9</v>
      </c>
      <c r="H165" s="198" t="str">
        <f>H166</f>
        <v>47,9</v>
      </c>
      <c r="I165" s="191">
        <f t="shared" si="8"/>
        <v>100</v>
      </c>
    </row>
    <row r="166" spans="1:9" ht="49.5" customHeight="1">
      <c r="A166" s="93" t="s">
        <v>202</v>
      </c>
      <c r="B166" s="212" t="s">
        <v>59</v>
      </c>
      <c r="C166" s="140" t="s">
        <v>43</v>
      </c>
      <c r="D166" s="140" t="s">
        <v>6</v>
      </c>
      <c r="E166" s="213" t="s">
        <v>345</v>
      </c>
      <c r="F166" s="141" t="s">
        <v>107</v>
      </c>
      <c r="G166" s="198">
        <v>47.9</v>
      </c>
      <c r="H166" s="280" t="s">
        <v>406</v>
      </c>
      <c r="I166" s="191">
        <f t="shared" si="8"/>
        <v>100</v>
      </c>
    </row>
    <row r="167" spans="1:9" ht="92.25" customHeight="1">
      <c r="A167" s="165" t="s">
        <v>337</v>
      </c>
      <c r="B167" s="260" t="s">
        <v>59</v>
      </c>
      <c r="C167" s="140" t="s">
        <v>43</v>
      </c>
      <c r="D167" s="140" t="s">
        <v>6</v>
      </c>
      <c r="E167" s="213" t="s">
        <v>346</v>
      </c>
      <c r="F167" s="141" t="s">
        <v>5</v>
      </c>
      <c r="G167" s="198">
        <f>G168+G169</f>
        <v>100</v>
      </c>
      <c r="H167" s="198">
        <f>H168+H169</f>
        <v>100</v>
      </c>
      <c r="I167" s="191">
        <f t="shared" si="8"/>
        <v>100</v>
      </c>
    </row>
    <row r="168" spans="1:9" ht="49.5" customHeight="1">
      <c r="A168" s="130" t="s">
        <v>171</v>
      </c>
      <c r="B168" s="260" t="s">
        <v>59</v>
      </c>
      <c r="C168" s="140" t="s">
        <v>43</v>
      </c>
      <c r="D168" s="140" t="s">
        <v>6</v>
      </c>
      <c r="E168" s="213" t="s">
        <v>346</v>
      </c>
      <c r="F168" s="141" t="s">
        <v>111</v>
      </c>
      <c r="G168" s="198">
        <v>16.3</v>
      </c>
      <c r="H168" s="280" t="s">
        <v>407</v>
      </c>
      <c r="I168" s="191">
        <f t="shared" si="8"/>
        <v>100</v>
      </c>
    </row>
    <row r="169" spans="1:9" ht="49.5" customHeight="1">
      <c r="A169" s="104" t="s">
        <v>202</v>
      </c>
      <c r="B169" s="260" t="s">
        <v>59</v>
      </c>
      <c r="C169" s="140" t="s">
        <v>43</v>
      </c>
      <c r="D169" s="140" t="s">
        <v>6</v>
      </c>
      <c r="E169" s="213" t="s">
        <v>346</v>
      </c>
      <c r="F169" s="141" t="s">
        <v>107</v>
      </c>
      <c r="G169" s="198">
        <v>83.7</v>
      </c>
      <c r="H169" s="280" t="s">
        <v>408</v>
      </c>
      <c r="I169" s="191">
        <f t="shared" si="8"/>
        <v>100</v>
      </c>
    </row>
    <row r="170" spans="1:9" ht="78" customHeight="1">
      <c r="A170" s="205" t="s">
        <v>222</v>
      </c>
      <c r="B170" s="85" t="s">
        <v>59</v>
      </c>
      <c r="C170" s="3" t="s">
        <v>43</v>
      </c>
      <c r="D170" s="3" t="s">
        <v>6</v>
      </c>
      <c r="E170" s="141" t="s">
        <v>296</v>
      </c>
      <c r="F170" s="77" t="s">
        <v>5</v>
      </c>
      <c r="G170" s="198">
        <f>G171</f>
        <v>500</v>
      </c>
      <c r="H170" s="198" t="str">
        <f>H171</f>
        <v>500,0</v>
      </c>
      <c r="I170" s="191">
        <f t="shared" si="8"/>
        <v>100</v>
      </c>
    </row>
    <row r="171" spans="1:9" ht="62.25" customHeight="1">
      <c r="A171" s="205" t="s">
        <v>225</v>
      </c>
      <c r="B171" s="85" t="s">
        <v>59</v>
      </c>
      <c r="C171" s="3" t="s">
        <v>43</v>
      </c>
      <c r="D171" s="3" t="s">
        <v>6</v>
      </c>
      <c r="E171" s="141" t="s">
        <v>297</v>
      </c>
      <c r="F171" s="77" t="s">
        <v>5</v>
      </c>
      <c r="G171" s="198">
        <f>G172</f>
        <v>500</v>
      </c>
      <c r="H171" s="198" t="str">
        <f>H172</f>
        <v>500,0</v>
      </c>
      <c r="I171" s="191">
        <f t="shared" si="8"/>
        <v>100</v>
      </c>
    </row>
    <row r="172" spans="1:9" ht="46.5" customHeight="1">
      <c r="A172" s="104" t="s">
        <v>202</v>
      </c>
      <c r="B172" s="85" t="s">
        <v>59</v>
      </c>
      <c r="C172" s="3" t="s">
        <v>43</v>
      </c>
      <c r="D172" s="3" t="s">
        <v>6</v>
      </c>
      <c r="E172" s="141" t="s">
        <v>297</v>
      </c>
      <c r="F172" s="77" t="s">
        <v>107</v>
      </c>
      <c r="G172" s="198">
        <v>500</v>
      </c>
      <c r="H172" s="280" t="s">
        <v>409</v>
      </c>
      <c r="I172" s="191">
        <f t="shared" si="8"/>
        <v>100</v>
      </c>
    </row>
    <row r="173" spans="1:9" ht="192.75" customHeight="1">
      <c r="A173" s="93" t="s">
        <v>323</v>
      </c>
      <c r="B173" s="238">
        <v>558</v>
      </c>
      <c r="C173" s="141" t="s">
        <v>43</v>
      </c>
      <c r="D173" s="141" t="s">
        <v>6</v>
      </c>
      <c r="E173" s="141" t="s">
        <v>311</v>
      </c>
      <c r="F173" s="141" t="s">
        <v>5</v>
      </c>
      <c r="G173" s="198">
        <f>G174+G175</f>
        <v>1271.4</v>
      </c>
      <c r="H173" s="198">
        <f>H174+H175</f>
        <v>1271.4</v>
      </c>
      <c r="I173" s="191">
        <f t="shared" si="8"/>
        <v>100</v>
      </c>
    </row>
    <row r="174" spans="1:9" ht="42.75" customHeight="1">
      <c r="A174" s="130" t="s">
        <v>171</v>
      </c>
      <c r="B174" s="238">
        <v>558</v>
      </c>
      <c r="C174" s="141" t="s">
        <v>43</v>
      </c>
      <c r="D174" s="141" t="s">
        <v>6</v>
      </c>
      <c r="E174" s="141" t="s">
        <v>311</v>
      </c>
      <c r="F174" s="141" t="s">
        <v>111</v>
      </c>
      <c r="G174" s="198">
        <v>1230.9</v>
      </c>
      <c r="H174" s="280" t="s">
        <v>470</v>
      </c>
      <c r="I174" s="191">
        <f t="shared" si="8"/>
        <v>100</v>
      </c>
    </row>
    <row r="175" spans="1:9" ht="42.75" customHeight="1">
      <c r="A175" s="104" t="s">
        <v>202</v>
      </c>
      <c r="B175" s="223">
        <v>558</v>
      </c>
      <c r="C175" s="141" t="s">
        <v>43</v>
      </c>
      <c r="D175" s="141" t="s">
        <v>6</v>
      </c>
      <c r="E175" s="141" t="s">
        <v>311</v>
      </c>
      <c r="F175" s="141" t="s">
        <v>107</v>
      </c>
      <c r="G175" s="198">
        <v>40.5</v>
      </c>
      <c r="H175" s="280" t="s">
        <v>476</v>
      </c>
      <c r="I175" s="191">
        <f t="shared" si="8"/>
        <v>100</v>
      </c>
    </row>
    <row r="176" spans="1:9" ht="31.5" customHeight="1">
      <c r="A176" s="11" t="s">
        <v>101</v>
      </c>
      <c r="B176" s="218" t="s">
        <v>59</v>
      </c>
      <c r="C176" s="77" t="s">
        <v>43</v>
      </c>
      <c r="D176" s="77" t="s">
        <v>13</v>
      </c>
      <c r="E176" s="77" t="s">
        <v>27</v>
      </c>
      <c r="F176" s="77" t="s">
        <v>5</v>
      </c>
      <c r="G176" s="191">
        <f>G177</f>
        <v>556.5</v>
      </c>
      <c r="H176" s="191">
        <f>H177</f>
        <v>553.8000000000001</v>
      </c>
      <c r="I176" s="191">
        <f t="shared" si="8"/>
        <v>99.51482479784369</v>
      </c>
    </row>
    <row r="177" spans="1:9" ht="82.5" customHeight="1">
      <c r="A177" s="129" t="s">
        <v>53</v>
      </c>
      <c r="B177" s="113" t="s">
        <v>59</v>
      </c>
      <c r="C177" s="114" t="s">
        <v>43</v>
      </c>
      <c r="D177" s="114" t="s">
        <v>13</v>
      </c>
      <c r="E177" s="114" t="s">
        <v>57</v>
      </c>
      <c r="F177" s="114" t="s">
        <v>5</v>
      </c>
      <c r="G177" s="191">
        <f>G178</f>
        <v>556.5</v>
      </c>
      <c r="H177" s="191">
        <f>H178</f>
        <v>553.8000000000001</v>
      </c>
      <c r="I177" s="191">
        <f t="shared" si="8"/>
        <v>99.51482479784369</v>
      </c>
    </row>
    <row r="178" spans="1:9" ht="24.75" customHeight="1">
      <c r="A178" s="129" t="s">
        <v>16</v>
      </c>
      <c r="B178" s="113" t="s">
        <v>59</v>
      </c>
      <c r="C178" s="114" t="s">
        <v>43</v>
      </c>
      <c r="D178" s="114" t="s">
        <v>13</v>
      </c>
      <c r="E178" s="114" t="s">
        <v>58</v>
      </c>
      <c r="F178" s="114" t="s">
        <v>5</v>
      </c>
      <c r="G178" s="191">
        <f>G179+G180+G181</f>
        <v>556.5</v>
      </c>
      <c r="H178" s="191">
        <f>H179+H180+H181</f>
        <v>553.8000000000001</v>
      </c>
      <c r="I178" s="191">
        <f t="shared" si="8"/>
        <v>99.51482479784369</v>
      </c>
    </row>
    <row r="179" spans="1:9" ht="52.5" customHeight="1">
      <c r="A179" s="129" t="s">
        <v>168</v>
      </c>
      <c r="B179" s="113" t="s">
        <v>59</v>
      </c>
      <c r="C179" s="114" t="s">
        <v>43</v>
      </c>
      <c r="D179" s="114" t="s">
        <v>13</v>
      </c>
      <c r="E179" s="114" t="s">
        <v>58</v>
      </c>
      <c r="F179" s="114" t="s">
        <v>105</v>
      </c>
      <c r="G179" s="191">
        <v>459.1</v>
      </c>
      <c r="H179" s="279" t="s">
        <v>410</v>
      </c>
      <c r="I179" s="191">
        <f t="shared" si="8"/>
        <v>99.78218253103898</v>
      </c>
    </row>
    <row r="180" spans="1:9" ht="48.75" customHeight="1">
      <c r="A180" s="104" t="s">
        <v>202</v>
      </c>
      <c r="B180" s="113" t="s">
        <v>59</v>
      </c>
      <c r="C180" s="114" t="s">
        <v>43</v>
      </c>
      <c r="D180" s="114" t="s">
        <v>13</v>
      </c>
      <c r="E180" s="114" t="s">
        <v>58</v>
      </c>
      <c r="F180" s="114" t="s">
        <v>107</v>
      </c>
      <c r="G180" s="191">
        <v>28.7</v>
      </c>
      <c r="H180" s="279" t="s">
        <v>411</v>
      </c>
      <c r="I180" s="191">
        <f t="shared" si="8"/>
        <v>94.07665505226481</v>
      </c>
    </row>
    <row r="181" spans="1:9" ht="45" customHeight="1">
      <c r="A181" s="130" t="s">
        <v>172</v>
      </c>
      <c r="B181" s="113" t="s">
        <v>59</v>
      </c>
      <c r="C181" s="114" t="s">
        <v>43</v>
      </c>
      <c r="D181" s="114" t="s">
        <v>13</v>
      </c>
      <c r="E181" s="114" t="s">
        <v>58</v>
      </c>
      <c r="F181" s="114" t="s">
        <v>128</v>
      </c>
      <c r="G181" s="191">
        <v>68.7</v>
      </c>
      <c r="H181" s="279" t="s">
        <v>412</v>
      </c>
      <c r="I181" s="191">
        <f t="shared" si="8"/>
        <v>100</v>
      </c>
    </row>
    <row r="182" spans="1:9" ht="42.75" customHeight="1">
      <c r="A182" s="93" t="s">
        <v>90</v>
      </c>
      <c r="B182" s="218" t="s">
        <v>69</v>
      </c>
      <c r="C182" s="141" t="s">
        <v>14</v>
      </c>
      <c r="D182" s="141" t="s">
        <v>14</v>
      </c>
      <c r="E182" s="141" t="s">
        <v>27</v>
      </c>
      <c r="F182" s="141" t="s">
        <v>5</v>
      </c>
      <c r="G182" s="191">
        <f>G184+G205+G238+G243+G277</f>
        <v>139472.40000000002</v>
      </c>
      <c r="H182" s="191">
        <f>H184+H205+H238+H243+H277</f>
        <v>139339.6</v>
      </c>
      <c r="I182" s="191">
        <f t="shared" si="8"/>
        <v>99.90478402895482</v>
      </c>
    </row>
    <row r="183" spans="1:9" ht="25.5" customHeight="1">
      <c r="A183" s="241" t="s">
        <v>10</v>
      </c>
      <c r="B183" s="217" t="s">
        <v>69</v>
      </c>
      <c r="C183" s="136" t="s">
        <v>9</v>
      </c>
      <c r="D183" s="136" t="s">
        <v>24</v>
      </c>
      <c r="E183" s="136" t="s">
        <v>27</v>
      </c>
      <c r="F183" s="136" t="s">
        <v>5</v>
      </c>
      <c r="G183" s="192">
        <f>G184+G205+G238+G243</f>
        <v>122681.87000000001</v>
      </c>
      <c r="H183" s="192">
        <f>H184+H205+H238+H243</f>
        <v>122591.90000000001</v>
      </c>
      <c r="I183" s="191">
        <f t="shared" si="8"/>
        <v>99.92666398058654</v>
      </c>
    </row>
    <row r="184" spans="1:9" ht="26.25" customHeight="1">
      <c r="A184" s="241" t="s">
        <v>33</v>
      </c>
      <c r="B184" s="217" t="s">
        <v>69</v>
      </c>
      <c r="C184" s="136" t="s">
        <v>9</v>
      </c>
      <c r="D184" s="136" t="s">
        <v>6</v>
      </c>
      <c r="E184" s="136" t="s">
        <v>27</v>
      </c>
      <c r="F184" s="136" t="s">
        <v>5</v>
      </c>
      <c r="G184" s="191">
        <f>G185+G198+G192+G201</f>
        <v>26322.399999999998</v>
      </c>
      <c r="H184" s="191">
        <f>H185+H198+H192+H201</f>
        <v>26298.6</v>
      </c>
      <c r="I184" s="191">
        <f t="shared" si="8"/>
        <v>99.90958271282254</v>
      </c>
    </row>
    <row r="185" spans="1:9" ht="22.5" customHeight="1">
      <c r="A185" s="241" t="s">
        <v>34</v>
      </c>
      <c r="B185" s="217" t="s">
        <v>69</v>
      </c>
      <c r="C185" s="136" t="s">
        <v>9</v>
      </c>
      <c r="D185" s="136" t="s">
        <v>6</v>
      </c>
      <c r="E185" s="136" t="s">
        <v>35</v>
      </c>
      <c r="F185" s="136" t="s">
        <v>5</v>
      </c>
      <c r="G185" s="191">
        <f>G186</f>
        <v>6011.3</v>
      </c>
      <c r="H185" s="191">
        <f>H186</f>
        <v>5987.500000000001</v>
      </c>
      <c r="I185" s="191">
        <f t="shared" si="8"/>
        <v>99.60407898457906</v>
      </c>
    </row>
    <row r="186" spans="1:9" ht="38.25" customHeight="1">
      <c r="A186" s="11" t="s">
        <v>18</v>
      </c>
      <c r="B186" s="218" t="s">
        <v>69</v>
      </c>
      <c r="C186" s="77" t="s">
        <v>9</v>
      </c>
      <c r="D186" s="77" t="s">
        <v>6</v>
      </c>
      <c r="E186" s="77" t="s">
        <v>70</v>
      </c>
      <c r="F186" s="77" t="s">
        <v>5</v>
      </c>
      <c r="G186" s="191">
        <f>G187+G188+G189+G190+G191</f>
        <v>6011.3</v>
      </c>
      <c r="H186" s="191">
        <f>H187+H188+H189+H190+H191</f>
        <v>5987.500000000001</v>
      </c>
      <c r="I186" s="191">
        <f t="shared" si="8"/>
        <v>99.60407898457906</v>
      </c>
    </row>
    <row r="187" spans="1:9" ht="45" customHeight="1">
      <c r="A187" s="129" t="s">
        <v>171</v>
      </c>
      <c r="B187" s="218" t="s">
        <v>69</v>
      </c>
      <c r="C187" s="77" t="s">
        <v>9</v>
      </c>
      <c r="D187" s="77" t="s">
        <v>6</v>
      </c>
      <c r="E187" s="77" t="s">
        <v>70</v>
      </c>
      <c r="F187" s="114" t="s">
        <v>111</v>
      </c>
      <c r="G187" s="191">
        <v>641.1</v>
      </c>
      <c r="H187" s="274" t="s">
        <v>473</v>
      </c>
      <c r="I187" s="191">
        <f t="shared" si="8"/>
        <v>100</v>
      </c>
    </row>
    <row r="188" spans="1:9" ht="48.75" customHeight="1">
      <c r="A188" s="104" t="s">
        <v>170</v>
      </c>
      <c r="B188" s="218" t="s">
        <v>69</v>
      </c>
      <c r="C188" s="77" t="s">
        <v>9</v>
      </c>
      <c r="D188" s="77" t="s">
        <v>6</v>
      </c>
      <c r="E188" s="77" t="s">
        <v>70</v>
      </c>
      <c r="F188" s="114" t="s">
        <v>107</v>
      </c>
      <c r="G188" s="191">
        <v>1843.4</v>
      </c>
      <c r="H188" s="274" t="s">
        <v>477</v>
      </c>
      <c r="I188" s="191">
        <f t="shared" si="8"/>
        <v>98.76857979819897</v>
      </c>
    </row>
    <row r="189" spans="1:9" ht="89.25" customHeight="1">
      <c r="A189" s="104" t="s">
        <v>177</v>
      </c>
      <c r="B189" s="218" t="s">
        <v>69</v>
      </c>
      <c r="C189" s="77" t="s">
        <v>9</v>
      </c>
      <c r="D189" s="77" t="s">
        <v>6</v>
      </c>
      <c r="E189" s="77" t="s">
        <v>70</v>
      </c>
      <c r="F189" s="114" t="s">
        <v>116</v>
      </c>
      <c r="G189" s="191">
        <v>3498.8</v>
      </c>
      <c r="H189" s="279" t="s">
        <v>413</v>
      </c>
      <c r="I189" s="191">
        <f t="shared" si="8"/>
        <v>100</v>
      </c>
    </row>
    <row r="190" spans="1:9" ht="33.75" customHeight="1">
      <c r="A190" s="129" t="s">
        <v>109</v>
      </c>
      <c r="B190" s="218" t="s">
        <v>69</v>
      </c>
      <c r="C190" s="77" t="s">
        <v>9</v>
      </c>
      <c r="D190" s="77" t="s">
        <v>6</v>
      </c>
      <c r="E190" s="77" t="s">
        <v>70</v>
      </c>
      <c r="F190" s="114" t="s">
        <v>108</v>
      </c>
      <c r="G190" s="191">
        <v>8.1</v>
      </c>
      <c r="H190" s="279" t="s">
        <v>414</v>
      </c>
      <c r="I190" s="191">
        <f t="shared" si="8"/>
        <v>100</v>
      </c>
    </row>
    <row r="191" spans="1:9" ht="29.25" customHeight="1">
      <c r="A191" s="129" t="s">
        <v>113</v>
      </c>
      <c r="B191" s="218" t="s">
        <v>69</v>
      </c>
      <c r="C191" s="77" t="s">
        <v>9</v>
      </c>
      <c r="D191" s="77" t="s">
        <v>6</v>
      </c>
      <c r="E191" s="77" t="s">
        <v>70</v>
      </c>
      <c r="F191" s="114" t="s">
        <v>112</v>
      </c>
      <c r="G191" s="191">
        <v>19.9</v>
      </c>
      <c r="H191" s="279" t="s">
        <v>415</v>
      </c>
      <c r="I191" s="191">
        <f t="shared" si="8"/>
        <v>94.47236180904524</v>
      </c>
    </row>
    <row r="192" spans="1:9" ht="125.25" customHeight="1">
      <c r="A192" s="129" t="s">
        <v>120</v>
      </c>
      <c r="B192" s="218" t="s">
        <v>69</v>
      </c>
      <c r="C192" s="77" t="s">
        <v>9</v>
      </c>
      <c r="D192" s="77" t="s">
        <v>6</v>
      </c>
      <c r="E192" s="77" t="s">
        <v>247</v>
      </c>
      <c r="F192" s="114" t="s">
        <v>5</v>
      </c>
      <c r="G192" s="191">
        <f>G193</f>
        <v>18306.8</v>
      </c>
      <c r="H192" s="191">
        <f>H193</f>
        <v>18306.8</v>
      </c>
      <c r="I192" s="191">
        <f t="shared" si="8"/>
        <v>100</v>
      </c>
    </row>
    <row r="193" spans="1:9" ht="109.5" customHeight="1">
      <c r="A193" s="129" t="s">
        <v>253</v>
      </c>
      <c r="B193" s="218" t="s">
        <v>69</v>
      </c>
      <c r="C193" s="77" t="s">
        <v>9</v>
      </c>
      <c r="D193" s="77" t="s">
        <v>6</v>
      </c>
      <c r="E193" s="77" t="s">
        <v>254</v>
      </c>
      <c r="F193" s="114" t="s">
        <v>5</v>
      </c>
      <c r="G193" s="191">
        <f>G194+G196+G197+G195</f>
        <v>18306.8</v>
      </c>
      <c r="H193" s="191">
        <f>H194+H196+H197+H195</f>
        <v>18306.8</v>
      </c>
      <c r="I193" s="191">
        <f t="shared" si="8"/>
        <v>100</v>
      </c>
    </row>
    <row r="194" spans="1:9" ht="46.5" customHeight="1">
      <c r="A194" s="129" t="s">
        <v>171</v>
      </c>
      <c r="B194" s="218" t="s">
        <v>69</v>
      </c>
      <c r="C194" s="77" t="s">
        <v>9</v>
      </c>
      <c r="D194" s="77" t="s">
        <v>6</v>
      </c>
      <c r="E194" s="77" t="s">
        <v>254</v>
      </c>
      <c r="F194" s="114" t="s">
        <v>111</v>
      </c>
      <c r="G194" s="191">
        <v>4710.5</v>
      </c>
      <c r="H194" s="279" t="s">
        <v>416</v>
      </c>
      <c r="I194" s="191">
        <f t="shared" si="8"/>
        <v>100</v>
      </c>
    </row>
    <row r="195" spans="1:9" ht="62.25" customHeight="1">
      <c r="A195" s="104" t="s">
        <v>313</v>
      </c>
      <c r="B195" s="218" t="s">
        <v>69</v>
      </c>
      <c r="C195" s="77" t="s">
        <v>9</v>
      </c>
      <c r="D195" s="77" t="s">
        <v>6</v>
      </c>
      <c r="E195" s="77" t="s">
        <v>254</v>
      </c>
      <c r="F195" s="114" t="s">
        <v>301</v>
      </c>
      <c r="G195" s="191">
        <v>2.1</v>
      </c>
      <c r="H195" s="279" t="s">
        <v>417</v>
      </c>
      <c r="I195" s="191">
        <f t="shared" si="8"/>
        <v>100</v>
      </c>
    </row>
    <row r="196" spans="1:9" ht="47.25" customHeight="1">
      <c r="A196" s="104" t="s">
        <v>202</v>
      </c>
      <c r="B196" s="218" t="s">
        <v>69</v>
      </c>
      <c r="C196" s="77" t="s">
        <v>9</v>
      </c>
      <c r="D196" s="77" t="s">
        <v>6</v>
      </c>
      <c r="E196" s="77" t="s">
        <v>254</v>
      </c>
      <c r="F196" s="114" t="s">
        <v>107</v>
      </c>
      <c r="G196" s="191">
        <v>310.6</v>
      </c>
      <c r="H196" s="279" t="s">
        <v>418</v>
      </c>
      <c r="I196" s="191">
        <f t="shared" si="8"/>
        <v>100</v>
      </c>
    </row>
    <row r="197" spans="1:9" ht="99" customHeight="1">
      <c r="A197" s="104" t="s">
        <v>177</v>
      </c>
      <c r="B197" s="218" t="s">
        <v>69</v>
      </c>
      <c r="C197" s="77" t="s">
        <v>9</v>
      </c>
      <c r="D197" s="77" t="s">
        <v>6</v>
      </c>
      <c r="E197" s="77" t="s">
        <v>254</v>
      </c>
      <c r="F197" s="114" t="s">
        <v>116</v>
      </c>
      <c r="G197" s="191">
        <v>13283.6</v>
      </c>
      <c r="H197" s="279" t="s">
        <v>419</v>
      </c>
      <c r="I197" s="191">
        <f t="shared" si="8"/>
        <v>100</v>
      </c>
    </row>
    <row r="198" spans="1:9" ht="162.75" customHeight="1">
      <c r="A198" s="173" t="s">
        <v>196</v>
      </c>
      <c r="B198" s="218" t="s">
        <v>69</v>
      </c>
      <c r="C198" s="77" t="s">
        <v>9</v>
      </c>
      <c r="D198" s="77" t="s">
        <v>6</v>
      </c>
      <c r="E198" s="77" t="s">
        <v>249</v>
      </c>
      <c r="F198" s="114" t="s">
        <v>5</v>
      </c>
      <c r="G198" s="191">
        <f>G199+G200</f>
        <v>33.7</v>
      </c>
      <c r="H198" s="191">
        <f>H199+H200</f>
        <v>33.7</v>
      </c>
      <c r="I198" s="191">
        <f t="shared" si="8"/>
        <v>100</v>
      </c>
    </row>
    <row r="199" spans="1:9" ht="48.75" customHeight="1">
      <c r="A199" s="104" t="s">
        <v>202</v>
      </c>
      <c r="B199" s="218" t="s">
        <v>69</v>
      </c>
      <c r="C199" s="77" t="s">
        <v>9</v>
      </c>
      <c r="D199" s="77" t="s">
        <v>6</v>
      </c>
      <c r="E199" s="77" t="s">
        <v>249</v>
      </c>
      <c r="F199" s="114" t="s">
        <v>107</v>
      </c>
      <c r="G199" s="191">
        <v>7.5</v>
      </c>
      <c r="H199" s="279" t="s">
        <v>420</v>
      </c>
      <c r="I199" s="191">
        <f t="shared" si="8"/>
        <v>100</v>
      </c>
    </row>
    <row r="200" spans="1:9" ht="34.5" customHeight="1">
      <c r="A200" s="104" t="s">
        <v>146</v>
      </c>
      <c r="B200" s="218" t="s">
        <v>69</v>
      </c>
      <c r="C200" s="77" t="s">
        <v>9</v>
      </c>
      <c r="D200" s="77" t="s">
        <v>6</v>
      </c>
      <c r="E200" s="77" t="s">
        <v>249</v>
      </c>
      <c r="F200" s="114" t="s">
        <v>147</v>
      </c>
      <c r="G200" s="191">
        <v>26.2</v>
      </c>
      <c r="H200" s="279" t="s">
        <v>421</v>
      </c>
      <c r="I200" s="191">
        <f t="shared" si="8"/>
        <v>100</v>
      </c>
    </row>
    <row r="201" spans="1:9" ht="193.5" customHeight="1">
      <c r="A201" s="104" t="s">
        <v>323</v>
      </c>
      <c r="B201" s="135">
        <v>574</v>
      </c>
      <c r="C201" s="77" t="s">
        <v>9</v>
      </c>
      <c r="D201" s="77" t="s">
        <v>6</v>
      </c>
      <c r="E201" s="77" t="s">
        <v>311</v>
      </c>
      <c r="F201" s="114" t="s">
        <v>5</v>
      </c>
      <c r="G201" s="191">
        <f>G202+G204+G203</f>
        <v>1970.6</v>
      </c>
      <c r="H201" s="191">
        <f>H202+H204+H203</f>
        <v>1970.6</v>
      </c>
      <c r="I201" s="191">
        <f t="shared" si="8"/>
        <v>100</v>
      </c>
    </row>
    <row r="202" spans="1:9" ht="51.75" customHeight="1">
      <c r="A202" s="129" t="s">
        <v>171</v>
      </c>
      <c r="B202" s="135">
        <v>574</v>
      </c>
      <c r="C202" s="77" t="s">
        <v>9</v>
      </c>
      <c r="D202" s="77" t="s">
        <v>6</v>
      </c>
      <c r="E202" s="77" t="s">
        <v>311</v>
      </c>
      <c r="F202" s="114" t="s">
        <v>111</v>
      </c>
      <c r="G202" s="191">
        <v>341.1</v>
      </c>
      <c r="H202" s="274" t="s">
        <v>465</v>
      </c>
      <c r="I202" s="191">
        <f t="shared" si="8"/>
        <v>100</v>
      </c>
    </row>
    <row r="203" spans="1:9" ht="50.25" customHeight="1">
      <c r="A203" s="93" t="s">
        <v>202</v>
      </c>
      <c r="B203" s="223">
        <v>574</v>
      </c>
      <c r="C203" s="141" t="s">
        <v>9</v>
      </c>
      <c r="D203" s="141" t="s">
        <v>6</v>
      </c>
      <c r="E203" s="141" t="s">
        <v>311</v>
      </c>
      <c r="F203" s="141" t="s">
        <v>107</v>
      </c>
      <c r="G203" s="191">
        <v>134</v>
      </c>
      <c r="H203" s="274" t="s">
        <v>474</v>
      </c>
      <c r="I203" s="191">
        <f t="shared" si="8"/>
        <v>100</v>
      </c>
    </row>
    <row r="204" spans="1:9" ht="94.5" customHeight="1">
      <c r="A204" s="104" t="s">
        <v>177</v>
      </c>
      <c r="B204" s="219">
        <v>574</v>
      </c>
      <c r="C204" s="77" t="s">
        <v>9</v>
      </c>
      <c r="D204" s="77" t="s">
        <v>6</v>
      </c>
      <c r="E204" s="77" t="s">
        <v>311</v>
      </c>
      <c r="F204" s="114" t="s">
        <v>116</v>
      </c>
      <c r="G204" s="191">
        <v>1495.5</v>
      </c>
      <c r="H204" s="274" t="s">
        <v>466</v>
      </c>
      <c r="I204" s="191">
        <f t="shared" si="8"/>
        <v>100</v>
      </c>
    </row>
    <row r="205" spans="1:9" ht="26.25" customHeight="1">
      <c r="A205" s="148" t="s">
        <v>11</v>
      </c>
      <c r="B205" s="218" t="s">
        <v>69</v>
      </c>
      <c r="C205" s="77" t="s">
        <v>9</v>
      </c>
      <c r="D205" s="77" t="s">
        <v>8</v>
      </c>
      <c r="E205" s="77" t="s">
        <v>27</v>
      </c>
      <c r="F205" s="77" t="s">
        <v>5</v>
      </c>
      <c r="G205" s="191">
        <f>G206+G213+G216+G224+G234</f>
        <v>93087.37000000001</v>
      </c>
      <c r="H205" s="191">
        <f>H206+H213+H216+H224+H234</f>
        <v>93041</v>
      </c>
      <c r="I205" s="191">
        <f t="shared" si="8"/>
        <v>99.95018658277701</v>
      </c>
    </row>
    <row r="206" spans="1:10" ht="32.25" customHeight="1">
      <c r="A206" s="93" t="s">
        <v>144</v>
      </c>
      <c r="B206" s="218" t="s">
        <v>69</v>
      </c>
      <c r="C206" s="141" t="s">
        <v>9</v>
      </c>
      <c r="D206" s="141" t="s">
        <v>8</v>
      </c>
      <c r="E206" s="141" t="s">
        <v>36</v>
      </c>
      <c r="F206" s="141" t="s">
        <v>5</v>
      </c>
      <c r="G206" s="191">
        <f>G207</f>
        <v>17986.77</v>
      </c>
      <c r="H206" s="191">
        <f>H207</f>
        <v>17940.7</v>
      </c>
      <c r="I206" s="191">
        <f t="shared" si="8"/>
        <v>99.74386729801961</v>
      </c>
      <c r="J206" s="9"/>
    </row>
    <row r="207" spans="1:9" ht="33.75" customHeight="1">
      <c r="A207" s="10" t="s">
        <v>18</v>
      </c>
      <c r="B207" s="109" t="s">
        <v>69</v>
      </c>
      <c r="C207" s="77" t="s">
        <v>9</v>
      </c>
      <c r="D207" s="77" t="s">
        <v>8</v>
      </c>
      <c r="E207" s="77" t="s">
        <v>71</v>
      </c>
      <c r="F207" s="77" t="s">
        <v>5</v>
      </c>
      <c r="G207" s="191">
        <f>G208+G209+G210+G211+G212</f>
        <v>17986.77</v>
      </c>
      <c r="H207" s="191">
        <f>H208+H209+H210+H211+H212</f>
        <v>17940.7</v>
      </c>
      <c r="I207" s="191">
        <f t="shared" si="8"/>
        <v>99.74386729801961</v>
      </c>
    </row>
    <row r="208" spans="1:9" ht="51.75" customHeight="1">
      <c r="A208" s="129" t="s">
        <v>171</v>
      </c>
      <c r="B208" s="109" t="s">
        <v>69</v>
      </c>
      <c r="C208" s="77" t="s">
        <v>9</v>
      </c>
      <c r="D208" s="77" t="s">
        <v>8</v>
      </c>
      <c r="E208" s="77" t="s">
        <v>71</v>
      </c>
      <c r="F208" s="114" t="s">
        <v>111</v>
      </c>
      <c r="G208" s="191">
        <f>4032.2-0.03</f>
        <v>4032.1699999999996</v>
      </c>
      <c r="H208" s="279" t="s">
        <v>422</v>
      </c>
      <c r="I208" s="191">
        <f aca="true" t="shared" si="9" ref="I208:I271">H208/G208*100</f>
        <v>100.00074401624931</v>
      </c>
    </row>
    <row r="209" spans="1:9" ht="49.5" customHeight="1">
      <c r="A209" s="104" t="s">
        <v>202</v>
      </c>
      <c r="B209" s="109" t="s">
        <v>69</v>
      </c>
      <c r="C209" s="77" t="s">
        <v>9</v>
      </c>
      <c r="D209" s="77" t="s">
        <v>8</v>
      </c>
      <c r="E209" s="77" t="s">
        <v>71</v>
      </c>
      <c r="F209" s="114" t="s">
        <v>107</v>
      </c>
      <c r="G209" s="191">
        <v>7723.8</v>
      </c>
      <c r="H209" s="279" t="s">
        <v>423</v>
      </c>
      <c r="I209" s="191">
        <f t="shared" si="9"/>
        <v>99.42644812139102</v>
      </c>
    </row>
    <row r="210" spans="1:9" ht="88.5" customHeight="1">
      <c r="A210" s="104" t="s">
        <v>177</v>
      </c>
      <c r="B210" s="109" t="s">
        <v>69</v>
      </c>
      <c r="C210" s="77" t="s">
        <v>9</v>
      </c>
      <c r="D210" s="77" t="s">
        <v>8</v>
      </c>
      <c r="E210" s="77" t="s">
        <v>71</v>
      </c>
      <c r="F210" s="114" t="s">
        <v>116</v>
      </c>
      <c r="G210" s="191">
        <v>5988</v>
      </c>
      <c r="H210" s="279" t="s">
        <v>424</v>
      </c>
      <c r="I210" s="191">
        <f t="shared" si="9"/>
        <v>100</v>
      </c>
    </row>
    <row r="211" spans="1:9" ht="34.5" customHeight="1">
      <c r="A211" s="129" t="s">
        <v>109</v>
      </c>
      <c r="B211" s="109" t="s">
        <v>69</v>
      </c>
      <c r="C211" s="77" t="s">
        <v>9</v>
      </c>
      <c r="D211" s="77" t="s">
        <v>8</v>
      </c>
      <c r="E211" s="77" t="s">
        <v>71</v>
      </c>
      <c r="F211" s="114" t="s">
        <v>108</v>
      </c>
      <c r="G211" s="191">
        <v>128.8</v>
      </c>
      <c r="H211" s="279" t="s">
        <v>425</v>
      </c>
      <c r="I211" s="191">
        <f t="shared" si="9"/>
        <v>99.30124223602485</v>
      </c>
    </row>
    <row r="212" spans="1:9" ht="33" customHeight="1">
      <c r="A212" s="129" t="s">
        <v>178</v>
      </c>
      <c r="B212" s="109" t="s">
        <v>69</v>
      </c>
      <c r="C212" s="77" t="s">
        <v>9</v>
      </c>
      <c r="D212" s="77" t="s">
        <v>8</v>
      </c>
      <c r="E212" s="77" t="s">
        <v>71</v>
      </c>
      <c r="F212" s="114" t="s">
        <v>112</v>
      </c>
      <c r="G212" s="191">
        <v>114</v>
      </c>
      <c r="H212" s="279" t="s">
        <v>426</v>
      </c>
      <c r="I212" s="191">
        <f t="shared" si="9"/>
        <v>99.21052631578947</v>
      </c>
    </row>
    <row r="213" spans="1:9" ht="29.25" customHeight="1">
      <c r="A213" s="104" t="s">
        <v>12</v>
      </c>
      <c r="B213" s="217" t="s">
        <v>69</v>
      </c>
      <c r="C213" s="136" t="s">
        <v>9</v>
      </c>
      <c r="D213" s="136" t="s">
        <v>8</v>
      </c>
      <c r="E213" s="136" t="s">
        <v>32</v>
      </c>
      <c r="F213" s="136" t="s">
        <v>5</v>
      </c>
      <c r="G213" s="191">
        <f>G214</f>
        <v>2276.7</v>
      </c>
      <c r="H213" s="191" t="str">
        <f>H214</f>
        <v>2276,5</v>
      </c>
      <c r="I213" s="191">
        <f t="shared" si="9"/>
        <v>99.9912153555585</v>
      </c>
    </row>
    <row r="214" spans="1:9" ht="34.5" customHeight="1">
      <c r="A214" s="104" t="s">
        <v>18</v>
      </c>
      <c r="B214" s="217" t="s">
        <v>69</v>
      </c>
      <c r="C214" s="136" t="s">
        <v>9</v>
      </c>
      <c r="D214" s="136" t="s">
        <v>8</v>
      </c>
      <c r="E214" s="136" t="s">
        <v>60</v>
      </c>
      <c r="F214" s="136" t="s">
        <v>5</v>
      </c>
      <c r="G214" s="191">
        <f>G215</f>
        <v>2276.7</v>
      </c>
      <c r="H214" s="191" t="str">
        <f>H215</f>
        <v>2276,5</v>
      </c>
      <c r="I214" s="191">
        <f t="shared" si="9"/>
        <v>99.9912153555585</v>
      </c>
    </row>
    <row r="215" spans="1:9" ht="88.5" customHeight="1">
      <c r="A215" s="104" t="s">
        <v>177</v>
      </c>
      <c r="B215" s="217" t="s">
        <v>69</v>
      </c>
      <c r="C215" s="136" t="s">
        <v>9</v>
      </c>
      <c r="D215" s="136" t="s">
        <v>8</v>
      </c>
      <c r="E215" s="136" t="s">
        <v>60</v>
      </c>
      <c r="F215" s="114" t="s">
        <v>116</v>
      </c>
      <c r="G215" s="191">
        <v>2276.7</v>
      </c>
      <c r="H215" s="279" t="s">
        <v>427</v>
      </c>
      <c r="I215" s="191">
        <f t="shared" si="9"/>
        <v>99.9912153555585</v>
      </c>
    </row>
    <row r="216" spans="1:9" ht="121.5" customHeight="1">
      <c r="A216" s="129" t="s">
        <v>120</v>
      </c>
      <c r="B216" s="217" t="s">
        <v>69</v>
      </c>
      <c r="C216" s="136" t="s">
        <v>9</v>
      </c>
      <c r="D216" s="136" t="s">
        <v>8</v>
      </c>
      <c r="E216" s="136" t="s">
        <v>247</v>
      </c>
      <c r="F216" s="114" t="s">
        <v>5</v>
      </c>
      <c r="G216" s="191">
        <f>G219+G217</f>
        <v>66708.5</v>
      </c>
      <c r="H216" s="191">
        <f>H219+H217</f>
        <v>66708.4</v>
      </c>
      <c r="I216" s="191">
        <f t="shared" si="9"/>
        <v>99.99985009406596</v>
      </c>
    </row>
    <row r="217" spans="1:9" ht="62.25" customHeight="1">
      <c r="A217" s="205" t="s">
        <v>324</v>
      </c>
      <c r="B217" s="136" t="s">
        <v>69</v>
      </c>
      <c r="C217" s="136" t="s">
        <v>9</v>
      </c>
      <c r="D217" s="136" t="s">
        <v>8</v>
      </c>
      <c r="E217" s="136" t="s">
        <v>312</v>
      </c>
      <c r="F217" s="114" t="s">
        <v>5</v>
      </c>
      <c r="G217" s="191">
        <f>G218</f>
        <v>3401.1</v>
      </c>
      <c r="H217" s="191" t="str">
        <f>H218</f>
        <v>3401,0</v>
      </c>
      <c r="I217" s="191">
        <f t="shared" si="9"/>
        <v>99.99705977477875</v>
      </c>
    </row>
    <row r="218" spans="1:9" ht="45" customHeight="1">
      <c r="A218" s="104" t="s">
        <v>202</v>
      </c>
      <c r="B218" s="217" t="s">
        <v>69</v>
      </c>
      <c r="C218" s="136" t="s">
        <v>9</v>
      </c>
      <c r="D218" s="136" t="s">
        <v>8</v>
      </c>
      <c r="E218" s="136" t="s">
        <v>312</v>
      </c>
      <c r="F218" s="114" t="s">
        <v>107</v>
      </c>
      <c r="G218" s="191">
        <v>3401.1</v>
      </c>
      <c r="H218" s="279" t="s">
        <v>428</v>
      </c>
      <c r="I218" s="191">
        <f t="shared" si="9"/>
        <v>99.99705977477875</v>
      </c>
    </row>
    <row r="219" spans="1:9" ht="147" customHeight="1">
      <c r="A219" s="171" t="s">
        <v>194</v>
      </c>
      <c r="B219" s="163">
        <v>574</v>
      </c>
      <c r="C219" s="136" t="s">
        <v>9</v>
      </c>
      <c r="D219" s="136" t="s">
        <v>8</v>
      </c>
      <c r="E219" s="136" t="s">
        <v>252</v>
      </c>
      <c r="F219" s="114" t="s">
        <v>5</v>
      </c>
      <c r="G219" s="191">
        <f>G220+G221+G222+G223</f>
        <v>63307.4</v>
      </c>
      <c r="H219" s="191">
        <f>H220+H221+H222+H223</f>
        <v>63307.4</v>
      </c>
      <c r="I219" s="191">
        <f t="shared" si="9"/>
        <v>100</v>
      </c>
    </row>
    <row r="220" spans="1:9" ht="54.75" customHeight="1">
      <c r="A220" s="129" t="s">
        <v>171</v>
      </c>
      <c r="B220" s="163">
        <v>574</v>
      </c>
      <c r="C220" s="136" t="s">
        <v>9</v>
      </c>
      <c r="D220" s="136" t="s">
        <v>8</v>
      </c>
      <c r="E220" s="136" t="s">
        <v>252</v>
      </c>
      <c r="F220" s="114" t="s">
        <v>111</v>
      </c>
      <c r="G220" s="191">
        <v>39327.5</v>
      </c>
      <c r="H220" s="279" t="s">
        <v>429</v>
      </c>
      <c r="I220" s="191">
        <f t="shared" si="9"/>
        <v>100</v>
      </c>
    </row>
    <row r="221" spans="1:9" ht="43.5" customHeight="1">
      <c r="A221" s="129" t="s">
        <v>314</v>
      </c>
      <c r="B221" s="163">
        <v>574</v>
      </c>
      <c r="C221" s="136" t="s">
        <v>9</v>
      </c>
      <c r="D221" s="136" t="s">
        <v>8</v>
      </c>
      <c r="E221" s="136" t="s">
        <v>252</v>
      </c>
      <c r="F221" s="114" t="s">
        <v>301</v>
      </c>
      <c r="G221" s="191">
        <v>38.4</v>
      </c>
      <c r="H221" s="279" t="s">
        <v>430</v>
      </c>
      <c r="I221" s="191">
        <f t="shared" si="9"/>
        <v>100</v>
      </c>
    </row>
    <row r="222" spans="1:9" ht="44.25" customHeight="1">
      <c r="A222" s="104" t="s">
        <v>202</v>
      </c>
      <c r="B222" s="163">
        <v>574</v>
      </c>
      <c r="C222" s="136" t="s">
        <v>9</v>
      </c>
      <c r="D222" s="136" t="s">
        <v>8</v>
      </c>
      <c r="E222" s="136" t="s">
        <v>252</v>
      </c>
      <c r="F222" s="114" t="s">
        <v>107</v>
      </c>
      <c r="G222" s="191">
        <v>1341.5</v>
      </c>
      <c r="H222" s="279" t="s">
        <v>431</v>
      </c>
      <c r="I222" s="191">
        <f t="shared" si="9"/>
        <v>100</v>
      </c>
    </row>
    <row r="223" spans="1:9" ht="87.75" customHeight="1">
      <c r="A223" s="104" t="s">
        <v>320</v>
      </c>
      <c r="B223" s="163">
        <v>574</v>
      </c>
      <c r="C223" s="136" t="s">
        <v>9</v>
      </c>
      <c r="D223" s="136" t="s">
        <v>8</v>
      </c>
      <c r="E223" s="136" t="s">
        <v>252</v>
      </c>
      <c r="F223" s="77" t="s">
        <v>116</v>
      </c>
      <c r="G223" s="191">
        <v>22600</v>
      </c>
      <c r="H223" s="269" t="s">
        <v>432</v>
      </c>
      <c r="I223" s="191">
        <f t="shared" si="9"/>
        <v>100</v>
      </c>
    </row>
    <row r="224" spans="1:9" ht="122.25" customHeight="1">
      <c r="A224" s="129" t="s">
        <v>120</v>
      </c>
      <c r="B224" s="218" t="s">
        <v>69</v>
      </c>
      <c r="C224" s="77" t="s">
        <v>9</v>
      </c>
      <c r="D224" s="77" t="s">
        <v>8</v>
      </c>
      <c r="E224" s="77" t="s">
        <v>247</v>
      </c>
      <c r="F224" s="114" t="s">
        <v>5</v>
      </c>
      <c r="G224" s="191">
        <f>G225+G228+G231</f>
        <v>361.1</v>
      </c>
      <c r="H224" s="191">
        <f>H225+H228+H231</f>
        <v>361.1</v>
      </c>
      <c r="I224" s="191">
        <f t="shared" si="9"/>
        <v>100</v>
      </c>
    </row>
    <row r="225" spans="1:9" ht="132.75" customHeight="1">
      <c r="A225" s="130" t="s">
        <v>205</v>
      </c>
      <c r="B225" s="218" t="s">
        <v>69</v>
      </c>
      <c r="C225" s="141" t="s">
        <v>9</v>
      </c>
      <c r="D225" s="141" t="s">
        <v>8</v>
      </c>
      <c r="E225" s="141" t="s">
        <v>250</v>
      </c>
      <c r="F225" s="141" t="s">
        <v>5</v>
      </c>
      <c r="G225" s="191">
        <f>G226+G227</f>
        <v>112.1</v>
      </c>
      <c r="H225" s="191">
        <f>H226+H227</f>
        <v>112.1</v>
      </c>
      <c r="I225" s="191">
        <f t="shared" si="9"/>
        <v>100</v>
      </c>
    </row>
    <row r="226" spans="1:9" ht="48.75" customHeight="1">
      <c r="A226" s="93" t="s">
        <v>202</v>
      </c>
      <c r="B226" s="218" t="s">
        <v>69</v>
      </c>
      <c r="C226" s="141" t="s">
        <v>9</v>
      </c>
      <c r="D226" s="141" t="s">
        <v>8</v>
      </c>
      <c r="E226" s="141" t="s">
        <v>250</v>
      </c>
      <c r="F226" s="141" t="s">
        <v>107</v>
      </c>
      <c r="G226" s="191">
        <v>66.3</v>
      </c>
      <c r="H226" s="274" t="s">
        <v>433</v>
      </c>
      <c r="I226" s="191">
        <f t="shared" si="9"/>
        <v>100</v>
      </c>
    </row>
    <row r="227" spans="1:9" ht="32.25" customHeight="1">
      <c r="A227" s="93" t="s">
        <v>146</v>
      </c>
      <c r="B227" s="218" t="s">
        <v>69</v>
      </c>
      <c r="C227" s="141" t="s">
        <v>9</v>
      </c>
      <c r="D227" s="141" t="s">
        <v>8</v>
      </c>
      <c r="E227" s="141" t="s">
        <v>250</v>
      </c>
      <c r="F227" s="141" t="s">
        <v>147</v>
      </c>
      <c r="G227" s="191">
        <v>45.8</v>
      </c>
      <c r="H227" s="274" t="s">
        <v>434</v>
      </c>
      <c r="I227" s="191">
        <f t="shared" si="9"/>
        <v>100</v>
      </c>
    </row>
    <row r="228" spans="1:9" ht="32.25" customHeight="1">
      <c r="A228" s="104" t="s">
        <v>195</v>
      </c>
      <c r="B228" s="218" t="s">
        <v>69</v>
      </c>
      <c r="C228" s="77" t="s">
        <v>9</v>
      </c>
      <c r="D228" s="77" t="s">
        <v>8</v>
      </c>
      <c r="E228" s="77" t="s">
        <v>248</v>
      </c>
      <c r="F228" s="77" t="s">
        <v>5</v>
      </c>
      <c r="G228" s="191">
        <f>G229+G230</f>
        <v>75.2</v>
      </c>
      <c r="H228" s="191">
        <f>H229+H230</f>
        <v>75.2</v>
      </c>
      <c r="I228" s="191">
        <f t="shared" si="9"/>
        <v>100</v>
      </c>
    </row>
    <row r="229" spans="1:9" ht="24" customHeight="1">
      <c r="A229" s="104" t="s">
        <v>122</v>
      </c>
      <c r="B229" s="218" t="s">
        <v>69</v>
      </c>
      <c r="C229" s="77" t="s">
        <v>9</v>
      </c>
      <c r="D229" s="77" t="s">
        <v>8</v>
      </c>
      <c r="E229" s="77" t="s">
        <v>248</v>
      </c>
      <c r="F229" s="77" t="s">
        <v>123</v>
      </c>
      <c r="G229" s="191">
        <v>7.2</v>
      </c>
      <c r="H229" s="269" t="s">
        <v>435</v>
      </c>
      <c r="I229" s="191">
        <f t="shared" si="9"/>
        <v>100</v>
      </c>
    </row>
    <row r="230" spans="1:9" ht="30" customHeight="1">
      <c r="A230" s="104" t="s">
        <v>146</v>
      </c>
      <c r="B230" s="218" t="s">
        <v>69</v>
      </c>
      <c r="C230" s="77" t="s">
        <v>9</v>
      </c>
      <c r="D230" s="77" t="s">
        <v>8</v>
      </c>
      <c r="E230" s="77" t="s">
        <v>248</v>
      </c>
      <c r="F230" s="77" t="s">
        <v>147</v>
      </c>
      <c r="G230" s="191">
        <v>68</v>
      </c>
      <c r="H230" s="269" t="s">
        <v>436</v>
      </c>
      <c r="I230" s="191">
        <f t="shared" si="9"/>
        <v>100</v>
      </c>
    </row>
    <row r="231" spans="1:9" ht="172.5" customHeight="1">
      <c r="A231" s="173" t="s">
        <v>196</v>
      </c>
      <c r="B231" s="218" t="s">
        <v>69</v>
      </c>
      <c r="C231" s="77" t="s">
        <v>9</v>
      </c>
      <c r="D231" s="77" t="s">
        <v>8</v>
      </c>
      <c r="E231" s="77" t="s">
        <v>249</v>
      </c>
      <c r="F231" s="114" t="s">
        <v>5</v>
      </c>
      <c r="G231" s="191">
        <f>G232+G233</f>
        <v>173.8</v>
      </c>
      <c r="H231" s="191">
        <f>H232+H233</f>
        <v>173.8</v>
      </c>
      <c r="I231" s="191">
        <f t="shared" si="9"/>
        <v>100</v>
      </c>
    </row>
    <row r="232" spans="1:9" ht="47.25" customHeight="1">
      <c r="A232" s="104" t="s">
        <v>202</v>
      </c>
      <c r="B232" s="218" t="s">
        <v>69</v>
      </c>
      <c r="C232" s="77" t="s">
        <v>9</v>
      </c>
      <c r="D232" s="77" t="s">
        <v>8</v>
      </c>
      <c r="E232" s="77" t="s">
        <v>249</v>
      </c>
      <c r="F232" s="114" t="s">
        <v>107</v>
      </c>
      <c r="G232" s="191">
        <v>116</v>
      </c>
      <c r="H232" s="279" t="s">
        <v>437</v>
      </c>
      <c r="I232" s="191">
        <f t="shared" si="9"/>
        <v>100</v>
      </c>
    </row>
    <row r="233" spans="1:9" ht="31.5" customHeight="1">
      <c r="A233" s="104" t="s">
        <v>146</v>
      </c>
      <c r="B233" s="218" t="s">
        <v>69</v>
      </c>
      <c r="C233" s="77" t="s">
        <v>9</v>
      </c>
      <c r="D233" s="77" t="s">
        <v>8</v>
      </c>
      <c r="E233" s="77" t="s">
        <v>249</v>
      </c>
      <c r="F233" s="114" t="s">
        <v>147</v>
      </c>
      <c r="G233" s="191">
        <v>57.8</v>
      </c>
      <c r="H233" s="279" t="s">
        <v>438</v>
      </c>
      <c r="I233" s="191">
        <f t="shared" si="9"/>
        <v>100</v>
      </c>
    </row>
    <row r="234" spans="1:9" ht="196.5" customHeight="1">
      <c r="A234" s="104" t="s">
        <v>323</v>
      </c>
      <c r="B234" s="135">
        <v>574</v>
      </c>
      <c r="C234" s="77" t="s">
        <v>9</v>
      </c>
      <c r="D234" s="77" t="s">
        <v>8</v>
      </c>
      <c r="E234" s="77" t="s">
        <v>311</v>
      </c>
      <c r="F234" s="114" t="s">
        <v>5</v>
      </c>
      <c r="G234" s="191">
        <f>G235+G237+G236</f>
        <v>5754.299999999999</v>
      </c>
      <c r="H234" s="191">
        <f>H235+H237+H236</f>
        <v>5754.299999999999</v>
      </c>
      <c r="I234" s="191">
        <f t="shared" si="9"/>
        <v>100</v>
      </c>
    </row>
    <row r="235" spans="1:9" ht="50.25" customHeight="1">
      <c r="A235" s="129" t="s">
        <v>171</v>
      </c>
      <c r="B235" s="135">
        <v>574</v>
      </c>
      <c r="C235" s="77" t="s">
        <v>9</v>
      </c>
      <c r="D235" s="77" t="s">
        <v>8</v>
      </c>
      <c r="E235" s="77" t="s">
        <v>311</v>
      </c>
      <c r="F235" s="114" t="s">
        <v>111</v>
      </c>
      <c r="G235" s="191">
        <v>1782.3</v>
      </c>
      <c r="H235" s="274" t="s">
        <v>467</v>
      </c>
      <c r="I235" s="191">
        <f t="shared" si="9"/>
        <v>100</v>
      </c>
    </row>
    <row r="236" spans="1:9" ht="48.75" customHeight="1">
      <c r="A236" s="93" t="s">
        <v>202</v>
      </c>
      <c r="B236" s="223">
        <v>574</v>
      </c>
      <c r="C236" s="141" t="s">
        <v>9</v>
      </c>
      <c r="D236" s="141" t="s">
        <v>8</v>
      </c>
      <c r="E236" s="141" t="s">
        <v>311</v>
      </c>
      <c r="F236" s="141" t="s">
        <v>107</v>
      </c>
      <c r="G236" s="191">
        <v>677.4</v>
      </c>
      <c r="H236" s="274" t="s">
        <v>468</v>
      </c>
      <c r="I236" s="191">
        <f t="shared" si="9"/>
        <v>100</v>
      </c>
    </row>
    <row r="237" spans="1:9" ht="87" customHeight="1">
      <c r="A237" s="245" t="s">
        <v>177</v>
      </c>
      <c r="B237" s="219">
        <v>574</v>
      </c>
      <c r="C237" s="77" t="s">
        <v>9</v>
      </c>
      <c r="D237" s="77" t="s">
        <v>8</v>
      </c>
      <c r="E237" s="77" t="s">
        <v>311</v>
      </c>
      <c r="F237" s="114" t="s">
        <v>116</v>
      </c>
      <c r="G237" s="191">
        <v>3294.6</v>
      </c>
      <c r="H237" s="274" t="s">
        <v>469</v>
      </c>
      <c r="I237" s="191">
        <f t="shared" si="9"/>
        <v>100</v>
      </c>
    </row>
    <row r="238" spans="1:9" ht="33.75" customHeight="1">
      <c r="A238" s="104" t="s">
        <v>25</v>
      </c>
      <c r="B238" s="217" t="s">
        <v>69</v>
      </c>
      <c r="C238" s="114" t="s">
        <v>9</v>
      </c>
      <c r="D238" s="136" t="s">
        <v>9</v>
      </c>
      <c r="E238" s="136" t="s">
        <v>27</v>
      </c>
      <c r="F238" s="136" t="s">
        <v>5</v>
      </c>
      <c r="G238" s="191">
        <f>G239</f>
        <v>1070.3000000000002</v>
      </c>
      <c r="H238" s="191">
        <f>H239</f>
        <v>1070.2</v>
      </c>
      <c r="I238" s="191">
        <f t="shared" si="9"/>
        <v>99.99065682518918</v>
      </c>
    </row>
    <row r="239" spans="1:9" ht="118.5" customHeight="1">
      <c r="A239" s="129" t="s">
        <v>120</v>
      </c>
      <c r="B239" s="235" t="s">
        <v>69</v>
      </c>
      <c r="C239" s="114" t="s">
        <v>9</v>
      </c>
      <c r="D239" s="114" t="s">
        <v>9</v>
      </c>
      <c r="E239" s="114" t="s">
        <v>247</v>
      </c>
      <c r="F239" s="114" t="s">
        <v>5</v>
      </c>
      <c r="G239" s="191">
        <f>G240</f>
        <v>1070.3000000000002</v>
      </c>
      <c r="H239" s="191">
        <f>H240</f>
        <v>1070.2</v>
      </c>
      <c r="I239" s="191">
        <f t="shared" si="9"/>
        <v>99.99065682518918</v>
      </c>
    </row>
    <row r="240" spans="1:9" ht="165" customHeight="1">
      <c r="A240" s="95" t="s">
        <v>321</v>
      </c>
      <c r="B240" s="218" t="s">
        <v>69</v>
      </c>
      <c r="C240" s="77" t="s">
        <v>9</v>
      </c>
      <c r="D240" s="77" t="s">
        <v>9</v>
      </c>
      <c r="E240" s="227" t="s">
        <v>246</v>
      </c>
      <c r="F240" s="227" t="s">
        <v>5</v>
      </c>
      <c r="G240" s="191">
        <f>G241+G242</f>
        <v>1070.3000000000002</v>
      </c>
      <c r="H240" s="191">
        <f>H241+H242</f>
        <v>1070.2</v>
      </c>
      <c r="I240" s="191">
        <f t="shared" si="9"/>
        <v>99.99065682518918</v>
      </c>
    </row>
    <row r="241" spans="1:9" ht="49.5" customHeight="1">
      <c r="A241" s="104" t="s">
        <v>202</v>
      </c>
      <c r="B241" s="218" t="s">
        <v>69</v>
      </c>
      <c r="C241" s="77" t="s">
        <v>9</v>
      </c>
      <c r="D241" s="77" t="s">
        <v>9</v>
      </c>
      <c r="E241" s="227" t="s">
        <v>246</v>
      </c>
      <c r="F241" s="227" t="s">
        <v>107</v>
      </c>
      <c r="G241" s="191">
        <v>627.2</v>
      </c>
      <c r="H241" s="278" t="s">
        <v>439</v>
      </c>
      <c r="I241" s="191">
        <f t="shared" si="9"/>
        <v>99.98405612244898</v>
      </c>
    </row>
    <row r="242" spans="1:9" ht="33" customHeight="1">
      <c r="A242" s="246" t="s">
        <v>146</v>
      </c>
      <c r="B242" s="218" t="s">
        <v>69</v>
      </c>
      <c r="C242" s="77" t="s">
        <v>9</v>
      </c>
      <c r="D242" s="77" t="s">
        <v>9</v>
      </c>
      <c r="E242" s="227" t="s">
        <v>246</v>
      </c>
      <c r="F242" s="227" t="s">
        <v>147</v>
      </c>
      <c r="G242" s="191">
        <f>412.6+30.5</f>
        <v>443.1</v>
      </c>
      <c r="H242" s="278" t="s">
        <v>440</v>
      </c>
      <c r="I242" s="191">
        <f t="shared" si="9"/>
        <v>100</v>
      </c>
    </row>
    <row r="243" spans="1:9" ht="23.25" customHeight="1">
      <c r="A243" s="104" t="s">
        <v>37</v>
      </c>
      <c r="B243" s="217" t="s">
        <v>69</v>
      </c>
      <c r="C243" s="136" t="s">
        <v>9</v>
      </c>
      <c r="D243" s="136" t="s">
        <v>20</v>
      </c>
      <c r="E243" s="136" t="s">
        <v>27</v>
      </c>
      <c r="F243" s="136" t="s">
        <v>5</v>
      </c>
      <c r="G243" s="191">
        <f>G244+G250+G255+G275</f>
        <v>2201.8</v>
      </c>
      <c r="H243" s="191">
        <f>H244+H250+H255+H275</f>
        <v>2182.1</v>
      </c>
      <c r="I243" s="191">
        <f t="shared" si="9"/>
        <v>99.10527750022707</v>
      </c>
    </row>
    <row r="244" spans="1:11" ht="74.25" customHeight="1">
      <c r="A244" s="129" t="s">
        <v>53</v>
      </c>
      <c r="B244" s="217" t="s">
        <v>69</v>
      </c>
      <c r="C244" s="136" t="s">
        <v>9</v>
      </c>
      <c r="D244" s="136" t="s">
        <v>20</v>
      </c>
      <c r="E244" s="136" t="s">
        <v>57</v>
      </c>
      <c r="F244" s="136" t="s">
        <v>5</v>
      </c>
      <c r="G244" s="191">
        <f>G245</f>
        <v>873.8</v>
      </c>
      <c r="H244" s="191">
        <f>H245</f>
        <v>873.4999999999999</v>
      </c>
      <c r="I244" s="191">
        <f t="shared" si="9"/>
        <v>99.96566720073243</v>
      </c>
      <c r="J244" s="6"/>
      <c r="K244" s="6"/>
    </row>
    <row r="245" spans="1:11" ht="24" customHeight="1">
      <c r="A245" s="131" t="s">
        <v>16</v>
      </c>
      <c r="B245" s="217" t="s">
        <v>69</v>
      </c>
      <c r="C245" s="136" t="s">
        <v>9</v>
      </c>
      <c r="D245" s="136" t="s">
        <v>20</v>
      </c>
      <c r="E245" s="136" t="s">
        <v>58</v>
      </c>
      <c r="F245" s="136" t="s">
        <v>5</v>
      </c>
      <c r="G245" s="191">
        <f>G246+G247+G248+G249</f>
        <v>873.8</v>
      </c>
      <c r="H245" s="191">
        <f>H246+H247+H248+H249</f>
        <v>873.4999999999999</v>
      </c>
      <c r="I245" s="191">
        <f t="shared" si="9"/>
        <v>99.96566720073243</v>
      </c>
      <c r="J245" s="5"/>
      <c r="K245" s="5"/>
    </row>
    <row r="246" spans="1:11" ht="45" customHeight="1">
      <c r="A246" s="129" t="s">
        <v>168</v>
      </c>
      <c r="B246" s="217" t="s">
        <v>69</v>
      </c>
      <c r="C246" s="136" t="s">
        <v>9</v>
      </c>
      <c r="D246" s="136" t="s">
        <v>20</v>
      </c>
      <c r="E246" s="136" t="s">
        <v>58</v>
      </c>
      <c r="F246" s="114" t="s">
        <v>105</v>
      </c>
      <c r="G246" s="191">
        <v>667.3</v>
      </c>
      <c r="H246" s="279" t="s">
        <v>441</v>
      </c>
      <c r="I246" s="191">
        <f t="shared" si="9"/>
        <v>100</v>
      </c>
      <c r="J246" s="5"/>
      <c r="K246" s="5"/>
    </row>
    <row r="247" spans="1:11" ht="49.5" customHeight="1">
      <c r="A247" s="104" t="s">
        <v>202</v>
      </c>
      <c r="B247" s="217" t="s">
        <v>69</v>
      </c>
      <c r="C247" s="136" t="s">
        <v>9</v>
      </c>
      <c r="D247" s="136" t="s">
        <v>20</v>
      </c>
      <c r="E247" s="136" t="s">
        <v>58</v>
      </c>
      <c r="F247" s="114" t="s">
        <v>107</v>
      </c>
      <c r="G247" s="191">
        <v>191.1</v>
      </c>
      <c r="H247" s="279" t="s">
        <v>442</v>
      </c>
      <c r="I247" s="191">
        <f t="shared" si="9"/>
        <v>99.84301412872843</v>
      </c>
      <c r="J247" s="5"/>
      <c r="K247" s="5"/>
    </row>
    <row r="248" spans="1:11" ht="36" customHeight="1">
      <c r="A248" s="129" t="s">
        <v>109</v>
      </c>
      <c r="B248" s="217" t="s">
        <v>69</v>
      </c>
      <c r="C248" s="136" t="s">
        <v>9</v>
      </c>
      <c r="D248" s="136" t="s">
        <v>20</v>
      </c>
      <c r="E248" s="136" t="s">
        <v>58</v>
      </c>
      <c r="F248" s="114" t="s">
        <v>108</v>
      </c>
      <c r="G248" s="191">
        <v>8.6</v>
      </c>
      <c r="H248" s="279" t="s">
        <v>443</v>
      </c>
      <c r="I248" s="191">
        <f t="shared" si="9"/>
        <v>100</v>
      </c>
      <c r="J248" s="5"/>
      <c r="K248" s="5"/>
    </row>
    <row r="249" spans="1:11" ht="33.75" customHeight="1">
      <c r="A249" s="129" t="s">
        <v>113</v>
      </c>
      <c r="B249" s="217" t="s">
        <v>69</v>
      </c>
      <c r="C249" s="136" t="s">
        <v>9</v>
      </c>
      <c r="D249" s="136" t="s">
        <v>20</v>
      </c>
      <c r="E249" s="136" t="s">
        <v>58</v>
      </c>
      <c r="F249" s="114" t="s">
        <v>112</v>
      </c>
      <c r="G249" s="191">
        <v>6.8</v>
      </c>
      <c r="H249" s="279" t="s">
        <v>444</v>
      </c>
      <c r="I249" s="191">
        <f t="shared" si="9"/>
        <v>100</v>
      </c>
      <c r="J249" s="5"/>
      <c r="K249" s="5"/>
    </row>
    <row r="250" spans="1:11" ht="92.25" customHeight="1">
      <c r="A250" s="104" t="s">
        <v>322</v>
      </c>
      <c r="B250" s="217" t="s">
        <v>69</v>
      </c>
      <c r="C250" s="136" t="s">
        <v>9</v>
      </c>
      <c r="D250" s="136" t="s">
        <v>20</v>
      </c>
      <c r="E250" s="136" t="s">
        <v>28</v>
      </c>
      <c r="F250" s="136" t="s">
        <v>5</v>
      </c>
      <c r="G250" s="191">
        <f>G251</f>
        <v>1012.6</v>
      </c>
      <c r="H250" s="191">
        <f>H251</f>
        <v>999.5000000000001</v>
      </c>
      <c r="I250" s="191">
        <f t="shared" si="9"/>
        <v>98.70630061228522</v>
      </c>
      <c r="J250" s="5"/>
      <c r="K250" s="5"/>
    </row>
    <row r="251" spans="1:9" ht="31.5" customHeight="1">
      <c r="A251" s="104" t="s">
        <v>18</v>
      </c>
      <c r="B251" s="217" t="s">
        <v>69</v>
      </c>
      <c r="C251" s="136" t="s">
        <v>9</v>
      </c>
      <c r="D251" s="136" t="s">
        <v>20</v>
      </c>
      <c r="E251" s="136" t="s">
        <v>72</v>
      </c>
      <c r="F251" s="136" t="s">
        <v>5</v>
      </c>
      <c r="G251" s="191">
        <f>G252+G253+G254</f>
        <v>1012.6</v>
      </c>
      <c r="H251" s="191">
        <f>H252+H253+H254</f>
        <v>999.5000000000001</v>
      </c>
      <c r="I251" s="191">
        <f t="shared" si="9"/>
        <v>98.70630061228522</v>
      </c>
    </row>
    <row r="252" spans="1:9" ht="48" customHeight="1">
      <c r="A252" s="129" t="s">
        <v>171</v>
      </c>
      <c r="B252" s="217" t="s">
        <v>69</v>
      </c>
      <c r="C252" s="136" t="s">
        <v>9</v>
      </c>
      <c r="D252" s="136" t="s">
        <v>20</v>
      </c>
      <c r="E252" s="136" t="s">
        <v>72</v>
      </c>
      <c r="F252" s="114" t="s">
        <v>111</v>
      </c>
      <c r="G252" s="191">
        <v>748.2</v>
      </c>
      <c r="H252" s="279" t="s">
        <v>445</v>
      </c>
      <c r="I252" s="191">
        <f t="shared" si="9"/>
        <v>100</v>
      </c>
    </row>
    <row r="253" spans="1:9" ht="49.5" customHeight="1">
      <c r="A253" s="104" t="s">
        <v>202</v>
      </c>
      <c r="B253" s="217" t="s">
        <v>69</v>
      </c>
      <c r="C253" s="136" t="s">
        <v>9</v>
      </c>
      <c r="D253" s="136" t="s">
        <v>20</v>
      </c>
      <c r="E253" s="136" t="s">
        <v>72</v>
      </c>
      <c r="F253" s="114" t="s">
        <v>107</v>
      </c>
      <c r="G253" s="191">
        <v>258.6</v>
      </c>
      <c r="H253" s="279" t="s">
        <v>446</v>
      </c>
      <c r="I253" s="191">
        <f t="shared" si="9"/>
        <v>95.20494972931166</v>
      </c>
    </row>
    <row r="254" spans="1:9" ht="33.75" customHeight="1">
      <c r="A254" s="129" t="s">
        <v>113</v>
      </c>
      <c r="B254" s="217" t="s">
        <v>69</v>
      </c>
      <c r="C254" s="136" t="s">
        <v>9</v>
      </c>
      <c r="D254" s="136" t="s">
        <v>20</v>
      </c>
      <c r="E254" s="136" t="s">
        <v>72</v>
      </c>
      <c r="F254" s="114" t="s">
        <v>112</v>
      </c>
      <c r="G254" s="191">
        <v>5.8</v>
      </c>
      <c r="H254" s="279" t="s">
        <v>447</v>
      </c>
      <c r="I254" s="191">
        <f t="shared" si="9"/>
        <v>87.93103448275862</v>
      </c>
    </row>
    <row r="255" spans="1:9" ht="126.75" customHeight="1">
      <c r="A255" s="129" t="s">
        <v>120</v>
      </c>
      <c r="B255" s="217" t="s">
        <v>69</v>
      </c>
      <c r="C255" s="136" t="s">
        <v>9</v>
      </c>
      <c r="D255" s="136" t="s">
        <v>20</v>
      </c>
      <c r="E255" s="136" t="s">
        <v>247</v>
      </c>
      <c r="F255" s="136" t="s">
        <v>5</v>
      </c>
      <c r="G255" s="191">
        <f>G265+G269+G256+G258+G271+G262+G267+G273</f>
        <v>98.7</v>
      </c>
      <c r="H255" s="191">
        <f>H265+H269+H256+H258+H271+H262+H267+H273</f>
        <v>92.39999999999999</v>
      </c>
      <c r="I255" s="191">
        <f t="shared" si="9"/>
        <v>93.61702127659574</v>
      </c>
    </row>
    <row r="256" spans="1:9" ht="186" customHeight="1">
      <c r="A256" s="11" t="s">
        <v>200</v>
      </c>
      <c r="B256" s="113" t="s">
        <v>69</v>
      </c>
      <c r="C256" s="114" t="s">
        <v>9</v>
      </c>
      <c r="D256" s="114" t="s">
        <v>20</v>
      </c>
      <c r="E256" s="141" t="s">
        <v>298</v>
      </c>
      <c r="F256" s="114" t="s">
        <v>5</v>
      </c>
      <c r="G256" s="191">
        <f>G257</f>
        <v>1.5</v>
      </c>
      <c r="H256" s="191" t="str">
        <f>H257</f>
        <v>1,5</v>
      </c>
      <c r="I256" s="191">
        <f t="shared" si="9"/>
        <v>100</v>
      </c>
    </row>
    <row r="257" spans="1:9" ht="53.25" customHeight="1">
      <c r="A257" s="129" t="s">
        <v>171</v>
      </c>
      <c r="B257" s="113" t="s">
        <v>69</v>
      </c>
      <c r="C257" s="114" t="s">
        <v>9</v>
      </c>
      <c r="D257" s="114" t="s">
        <v>20</v>
      </c>
      <c r="E257" s="141" t="s">
        <v>298</v>
      </c>
      <c r="F257" s="114" t="s">
        <v>111</v>
      </c>
      <c r="G257" s="191">
        <v>1.5</v>
      </c>
      <c r="H257" s="279" t="s">
        <v>448</v>
      </c>
      <c r="I257" s="191">
        <f t="shared" si="9"/>
        <v>100</v>
      </c>
    </row>
    <row r="258" spans="1:9" ht="123.75" customHeight="1">
      <c r="A258" s="210" t="s">
        <v>264</v>
      </c>
      <c r="B258" s="113" t="s">
        <v>69</v>
      </c>
      <c r="C258" s="114" t="s">
        <v>9</v>
      </c>
      <c r="D258" s="114" t="s">
        <v>20</v>
      </c>
      <c r="E258" s="141" t="s">
        <v>299</v>
      </c>
      <c r="F258" s="114" t="s">
        <v>5</v>
      </c>
      <c r="G258" s="191">
        <f>G259+G260+G261</f>
        <v>76.5</v>
      </c>
      <c r="H258" s="191">
        <f>H259+H260+H261</f>
        <v>72.89999999999999</v>
      </c>
      <c r="I258" s="191">
        <f t="shared" si="9"/>
        <v>95.29411764705881</v>
      </c>
    </row>
    <row r="259" spans="1:9" ht="54.75" customHeight="1">
      <c r="A259" s="129" t="s">
        <v>171</v>
      </c>
      <c r="B259" s="113" t="s">
        <v>69</v>
      </c>
      <c r="C259" s="114" t="s">
        <v>9</v>
      </c>
      <c r="D259" s="114" t="s">
        <v>20</v>
      </c>
      <c r="E259" s="141" t="s">
        <v>299</v>
      </c>
      <c r="F259" s="114" t="s">
        <v>111</v>
      </c>
      <c r="G259" s="191">
        <v>70.3</v>
      </c>
      <c r="H259" s="279" t="s">
        <v>449</v>
      </c>
      <c r="I259" s="191">
        <f t="shared" si="9"/>
        <v>97.58179231863441</v>
      </c>
    </row>
    <row r="260" spans="1:9" ht="67.5" customHeight="1">
      <c r="A260" s="129" t="s">
        <v>302</v>
      </c>
      <c r="B260" s="113" t="s">
        <v>69</v>
      </c>
      <c r="C260" s="114" t="s">
        <v>9</v>
      </c>
      <c r="D260" s="114" t="s">
        <v>20</v>
      </c>
      <c r="E260" s="141" t="s">
        <v>299</v>
      </c>
      <c r="F260" s="114" t="s">
        <v>301</v>
      </c>
      <c r="G260" s="191">
        <v>1.5</v>
      </c>
      <c r="H260" s="279" t="s">
        <v>450</v>
      </c>
      <c r="I260" s="191">
        <f t="shared" si="9"/>
        <v>80</v>
      </c>
    </row>
    <row r="261" spans="1:9" ht="46.5" customHeight="1">
      <c r="A261" s="104" t="s">
        <v>202</v>
      </c>
      <c r="B261" s="113" t="s">
        <v>69</v>
      </c>
      <c r="C261" s="114" t="s">
        <v>9</v>
      </c>
      <c r="D261" s="114" t="s">
        <v>20</v>
      </c>
      <c r="E261" s="141" t="s">
        <v>299</v>
      </c>
      <c r="F261" s="114" t="s">
        <v>107</v>
      </c>
      <c r="G261" s="191">
        <f>6.2-1.5</f>
        <v>4.7</v>
      </c>
      <c r="H261" s="279" t="s">
        <v>451</v>
      </c>
      <c r="I261" s="191">
        <f t="shared" si="9"/>
        <v>65.95744680851064</v>
      </c>
    </row>
    <row r="262" spans="1:9" ht="136.5" customHeight="1">
      <c r="A262" s="93" t="s">
        <v>205</v>
      </c>
      <c r="B262" s="249" t="s">
        <v>69</v>
      </c>
      <c r="C262" s="141" t="s">
        <v>9</v>
      </c>
      <c r="D262" s="141" t="s">
        <v>20</v>
      </c>
      <c r="E262" s="141" t="s">
        <v>250</v>
      </c>
      <c r="F262" s="141" t="s">
        <v>5</v>
      </c>
      <c r="G262" s="191">
        <f>G263+G264</f>
        <v>0.6</v>
      </c>
      <c r="H262" s="191">
        <f>H263+H264</f>
        <v>0.6</v>
      </c>
      <c r="I262" s="191">
        <f t="shared" si="9"/>
        <v>100</v>
      </c>
    </row>
    <row r="263" spans="1:9" ht="54" customHeight="1">
      <c r="A263" s="129" t="s">
        <v>171</v>
      </c>
      <c r="B263" s="249" t="s">
        <v>69</v>
      </c>
      <c r="C263" s="141" t="s">
        <v>9</v>
      </c>
      <c r="D263" s="141" t="s">
        <v>20</v>
      </c>
      <c r="E263" s="141" t="s">
        <v>250</v>
      </c>
      <c r="F263" s="141" t="s">
        <v>111</v>
      </c>
      <c r="G263" s="191">
        <v>0.1</v>
      </c>
      <c r="H263" s="274" t="s">
        <v>402</v>
      </c>
      <c r="I263" s="191">
        <f t="shared" si="9"/>
        <v>100</v>
      </c>
    </row>
    <row r="264" spans="1:9" ht="46.5" customHeight="1">
      <c r="A264" s="93" t="s">
        <v>202</v>
      </c>
      <c r="B264" s="249" t="s">
        <v>69</v>
      </c>
      <c r="C264" s="141" t="s">
        <v>9</v>
      </c>
      <c r="D264" s="141" t="s">
        <v>20</v>
      </c>
      <c r="E264" s="141" t="s">
        <v>250</v>
      </c>
      <c r="F264" s="141" t="s">
        <v>107</v>
      </c>
      <c r="G264" s="191">
        <v>0.5</v>
      </c>
      <c r="H264" s="274" t="s">
        <v>385</v>
      </c>
      <c r="I264" s="191">
        <f t="shared" si="9"/>
        <v>100</v>
      </c>
    </row>
    <row r="265" spans="1:9" ht="104.25" customHeight="1">
      <c r="A265" s="104" t="s">
        <v>195</v>
      </c>
      <c r="B265" s="218" t="s">
        <v>69</v>
      </c>
      <c r="C265" s="77" t="s">
        <v>9</v>
      </c>
      <c r="D265" s="77" t="s">
        <v>20</v>
      </c>
      <c r="E265" s="77" t="s">
        <v>248</v>
      </c>
      <c r="F265" s="77" t="s">
        <v>5</v>
      </c>
      <c r="G265" s="191">
        <f>G266</f>
        <v>0.4</v>
      </c>
      <c r="H265" s="191" t="str">
        <f>H266</f>
        <v>0,4</v>
      </c>
      <c r="I265" s="191">
        <f t="shared" si="9"/>
        <v>100</v>
      </c>
    </row>
    <row r="266" spans="1:9" ht="49.5" customHeight="1">
      <c r="A266" s="129" t="s">
        <v>171</v>
      </c>
      <c r="B266" s="218" t="s">
        <v>69</v>
      </c>
      <c r="C266" s="77" t="s">
        <v>9</v>
      </c>
      <c r="D266" s="77" t="s">
        <v>20</v>
      </c>
      <c r="E266" s="77" t="s">
        <v>248</v>
      </c>
      <c r="F266" s="77" t="s">
        <v>111</v>
      </c>
      <c r="G266" s="191">
        <v>0.4</v>
      </c>
      <c r="H266" s="269" t="s">
        <v>452</v>
      </c>
      <c r="I266" s="191">
        <f t="shared" si="9"/>
        <v>100</v>
      </c>
    </row>
    <row r="267" spans="1:9" ht="92.25" customHeight="1">
      <c r="A267" s="130" t="s">
        <v>328</v>
      </c>
      <c r="B267" s="218" t="s">
        <v>69</v>
      </c>
      <c r="C267" s="141" t="s">
        <v>9</v>
      </c>
      <c r="D267" s="141" t="s">
        <v>20</v>
      </c>
      <c r="E267" s="141" t="s">
        <v>246</v>
      </c>
      <c r="F267" s="141" t="s">
        <v>5</v>
      </c>
      <c r="G267" s="191">
        <f>G268</f>
        <v>10.7</v>
      </c>
      <c r="H267" s="191" t="str">
        <f>H268</f>
        <v>10,7</v>
      </c>
      <c r="I267" s="191">
        <f t="shared" si="9"/>
        <v>100</v>
      </c>
    </row>
    <row r="268" spans="1:9" ht="57" customHeight="1">
      <c r="A268" s="93" t="s">
        <v>202</v>
      </c>
      <c r="B268" s="218" t="s">
        <v>69</v>
      </c>
      <c r="C268" s="141" t="s">
        <v>9</v>
      </c>
      <c r="D268" s="141" t="s">
        <v>20</v>
      </c>
      <c r="E268" s="141" t="s">
        <v>246</v>
      </c>
      <c r="F268" s="141" t="s">
        <v>107</v>
      </c>
      <c r="G268" s="191">
        <v>10.7</v>
      </c>
      <c r="H268" s="274" t="s">
        <v>405</v>
      </c>
      <c r="I268" s="191">
        <f t="shared" si="9"/>
        <v>100</v>
      </c>
    </row>
    <row r="269" spans="1:9" ht="167.25" customHeight="1">
      <c r="A269" s="173" t="s">
        <v>199</v>
      </c>
      <c r="B269" s="217" t="s">
        <v>69</v>
      </c>
      <c r="C269" s="136" t="s">
        <v>9</v>
      </c>
      <c r="D269" s="136" t="s">
        <v>20</v>
      </c>
      <c r="E269" s="135" t="s">
        <v>249</v>
      </c>
      <c r="F269" s="77" t="s">
        <v>5</v>
      </c>
      <c r="G269" s="191">
        <f>G270</f>
        <v>0.8</v>
      </c>
      <c r="H269" s="191" t="str">
        <f>H270</f>
        <v>0,8</v>
      </c>
      <c r="I269" s="191">
        <f t="shared" si="9"/>
        <v>100</v>
      </c>
    </row>
    <row r="270" spans="1:9" ht="48" customHeight="1">
      <c r="A270" s="93" t="s">
        <v>202</v>
      </c>
      <c r="B270" s="217" t="s">
        <v>69</v>
      </c>
      <c r="C270" s="136" t="s">
        <v>9</v>
      </c>
      <c r="D270" s="136" t="s">
        <v>20</v>
      </c>
      <c r="E270" s="135" t="s">
        <v>249</v>
      </c>
      <c r="F270" s="77" t="s">
        <v>107</v>
      </c>
      <c r="G270" s="191">
        <v>0.8</v>
      </c>
      <c r="H270" s="269" t="s">
        <v>453</v>
      </c>
      <c r="I270" s="191">
        <f t="shared" si="9"/>
        <v>100</v>
      </c>
    </row>
    <row r="271" spans="1:9" ht="131.25" customHeight="1">
      <c r="A271" s="127" t="s">
        <v>198</v>
      </c>
      <c r="B271" s="217" t="s">
        <v>69</v>
      </c>
      <c r="C271" s="77" t="s">
        <v>9</v>
      </c>
      <c r="D271" s="77" t="s">
        <v>20</v>
      </c>
      <c r="E271" s="135" t="s">
        <v>243</v>
      </c>
      <c r="F271" s="77" t="s">
        <v>5</v>
      </c>
      <c r="G271" s="191">
        <f>G272</f>
        <v>7.4</v>
      </c>
      <c r="H271" s="191" t="str">
        <f>H272</f>
        <v>4,7</v>
      </c>
      <c r="I271" s="191">
        <f t="shared" si="9"/>
        <v>63.51351351351351</v>
      </c>
    </row>
    <row r="272" spans="1:9" ht="52.5" customHeight="1">
      <c r="A272" s="129" t="s">
        <v>171</v>
      </c>
      <c r="B272" s="217" t="s">
        <v>69</v>
      </c>
      <c r="C272" s="136" t="s">
        <v>9</v>
      </c>
      <c r="D272" s="136" t="s">
        <v>20</v>
      </c>
      <c r="E272" s="135" t="s">
        <v>243</v>
      </c>
      <c r="F272" s="77" t="s">
        <v>111</v>
      </c>
      <c r="G272" s="191">
        <v>7.4</v>
      </c>
      <c r="H272" s="269" t="s">
        <v>404</v>
      </c>
      <c r="I272" s="191">
        <f aca="true" t="shared" si="10" ref="I272:I293">H272/G272*100</f>
        <v>63.51351351351351</v>
      </c>
    </row>
    <row r="273" spans="1:9" ht="101.25" customHeight="1">
      <c r="A273" s="248" t="s">
        <v>193</v>
      </c>
      <c r="B273" s="218" t="s">
        <v>69</v>
      </c>
      <c r="C273" s="141" t="s">
        <v>9</v>
      </c>
      <c r="D273" s="141" t="s">
        <v>20</v>
      </c>
      <c r="E273" s="238" t="s">
        <v>329</v>
      </c>
      <c r="F273" s="141" t="s">
        <v>5</v>
      </c>
      <c r="G273" s="191">
        <f>G274</f>
        <v>0.8</v>
      </c>
      <c r="H273" s="191" t="str">
        <f>H274</f>
        <v>0,8</v>
      </c>
      <c r="I273" s="191">
        <f t="shared" si="10"/>
        <v>100</v>
      </c>
    </row>
    <row r="274" spans="1:9" ht="48" customHeight="1">
      <c r="A274" s="129" t="s">
        <v>171</v>
      </c>
      <c r="B274" s="218" t="s">
        <v>69</v>
      </c>
      <c r="C274" s="141" t="s">
        <v>9</v>
      </c>
      <c r="D274" s="141" t="s">
        <v>20</v>
      </c>
      <c r="E274" s="238" t="s">
        <v>329</v>
      </c>
      <c r="F274" s="141" t="s">
        <v>111</v>
      </c>
      <c r="G274" s="191">
        <v>0.8</v>
      </c>
      <c r="H274" s="274" t="s">
        <v>453</v>
      </c>
      <c r="I274" s="191">
        <f t="shared" si="10"/>
        <v>100</v>
      </c>
    </row>
    <row r="275" spans="1:9" ht="196.5" customHeight="1">
      <c r="A275" s="104" t="s">
        <v>323</v>
      </c>
      <c r="B275" s="135">
        <v>574</v>
      </c>
      <c r="C275" s="77" t="s">
        <v>9</v>
      </c>
      <c r="D275" s="77" t="s">
        <v>20</v>
      </c>
      <c r="E275" s="77" t="s">
        <v>311</v>
      </c>
      <c r="F275" s="114" t="s">
        <v>5</v>
      </c>
      <c r="G275" s="191">
        <f>G276</f>
        <v>216.7</v>
      </c>
      <c r="H275" s="191" t="str">
        <f>H276</f>
        <v>216,7</v>
      </c>
      <c r="I275" s="191">
        <f t="shared" si="10"/>
        <v>100</v>
      </c>
    </row>
    <row r="276" spans="1:9" ht="48" customHeight="1">
      <c r="A276" s="129" t="s">
        <v>171</v>
      </c>
      <c r="B276" s="135">
        <v>574</v>
      </c>
      <c r="C276" s="77" t="s">
        <v>9</v>
      </c>
      <c r="D276" s="77" t="s">
        <v>20</v>
      </c>
      <c r="E276" s="77" t="s">
        <v>311</v>
      </c>
      <c r="F276" s="114" t="s">
        <v>111</v>
      </c>
      <c r="G276" s="191">
        <v>216.7</v>
      </c>
      <c r="H276" s="279" t="s">
        <v>454</v>
      </c>
      <c r="I276" s="191">
        <f t="shared" si="10"/>
        <v>100</v>
      </c>
    </row>
    <row r="277" spans="1:9" ht="29.25" customHeight="1">
      <c r="A277" s="169" t="s">
        <v>38</v>
      </c>
      <c r="B277" s="218" t="s">
        <v>69</v>
      </c>
      <c r="C277" s="141" t="s">
        <v>21</v>
      </c>
      <c r="D277" s="141" t="s">
        <v>14</v>
      </c>
      <c r="E277" s="141" t="s">
        <v>27</v>
      </c>
      <c r="F277" s="141" t="s">
        <v>5</v>
      </c>
      <c r="G277" s="191">
        <f>G278+G281</f>
        <v>16790.53</v>
      </c>
      <c r="H277" s="191">
        <f>H278+H281</f>
        <v>16747.7</v>
      </c>
      <c r="I277" s="191">
        <f t="shared" si="10"/>
        <v>99.74491573523886</v>
      </c>
    </row>
    <row r="278" spans="1:9" ht="29.25" customHeight="1">
      <c r="A278" s="169" t="s">
        <v>39</v>
      </c>
      <c r="B278" s="218" t="s">
        <v>69</v>
      </c>
      <c r="C278" s="141" t="s">
        <v>21</v>
      </c>
      <c r="D278" s="141" t="s">
        <v>22</v>
      </c>
      <c r="E278" s="238" t="s">
        <v>247</v>
      </c>
      <c r="F278" s="141" t="s">
        <v>5</v>
      </c>
      <c r="G278" s="191">
        <f>G279+G280</f>
        <v>347.7</v>
      </c>
      <c r="H278" s="191">
        <f>H279+H280</f>
        <v>347.7</v>
      </c>
      <c r="I278" s="191">
        <f t="shared" si="10"/>
        <v>100</v>
      </c>
    </row>
    <row r="279" spans="1:9" ht="45.75" customHeight="1">
      <c r="A279" s="130" t="s">
        <v>182</v>
      </c>
      <c r="B279" s="249" t="s">
        <v>69</v>
      </c>
      <c r="C279" s="141" t="s">
        <v>21</v>
      </c>
      <c r="D279" s="141" t="s">
        <v>22</v>
      </c>
      <c r="E279" s="141" t="s">
        <v>329</v>
      </c>
      <c r="F279" s="141" t="s">
        <v>181</v>
      </c>
      <c r="G279" s="191">
        <v>211.6</v>
      </c>
      <c r="H279" s="274" t="s">
        <v>455</v>
      </c>
      <c r="I279" s="191">
        <f t="shared" si="10"/>
        <v>100</v>
      </c>
    </row>
    <row r="280" spans="1:9" ht="33.75" customHeight="1">
      <c r="A280" s="93" t="s">
        <v>146</v>
      </c>
      <c r="B280" s="249" t="s">
        <v>69</v>
      </c>
      <c r="C280" s="141" t="s">
        <v>21</v>
      </c>
      <c r="D280" s="141" t="s">
        <v>22</v>
      </c>
      <c r="E280" s="141" t="s">
        <v>329</v>
      </c>
      <c r="F280" s="141" t="s">
        <v>147</v>
      </c>
      <c r="G280" s="191">
        <v>136.1</v>
      </c>
      <c r="H280" s="274" t="s">
        <v>456</v>
      </c>
      <c r="I280" s="191">
        <f t="shared" si="10"/>
        <v>100</v>
      </c>
    </row>
    <row r="281" spans="1:9" ht="25.5" customHeight="1">
      <c r="A281" s="128" t="s">
        <v>125</v>
      </c>
      <c r="B281" s="217" t="s">
        <v>69</v>
      </c>
      <c r="C281" s="136" t="s">
        <v>21</v>
      </c>
      <c r="D281" s="136" t="s">
        <v>13</v>
      </c>
      <c r="E281" s="136" t="s">
        <v>27</v>
      </c>
      <c r="F281" s="136" t="s">
        <v>5</v>
      </c>
      <c r="G281" s="191">
        <f>G282</f>
        <v>16442.829999999998</v>
      </c>
      <c r="H281" s="191">
        <f>H282</f>
        <v>16400</v>
      </c>
      <c r="I281" s="191">
        <f t="shared" si="10"/>
        <v>99.73952172466663</v>
      </c>
    </row>
    <row r="282" spans="1:9" ht="119.25" customHeight="1">
      <c r="A282" s="129" t="s">
        <v>120</v>
      </c>
      <c r="B282" s="217" t="s">
        <v>69</v>
      </c>
      <c r="C282" s="136" t="s">
        <v>21</v>
      </c>
      <c r="D282" s="136" t="s">
        <v>13</v>
      </c>
      <c r="E282" s="136" t="s">
        <v>247</v>
      </c>
      <c r="F282" s="136" t="s">
        <v>5</v>
      </c>
      <c r="G282" s="191">
        <f>G291+G283+G285+G288</f>
        <v>16442.829999999998</v>
      </c>
      <c r="H282" s="191">
        <f>H291+H283+H285+H288</f>
        <v>16400</v>
      </c>
      <c r="I282" s="191">
        <f t="shared" si="10"/>
        <v>99.73952172466663</v>
      </c>
    </row>
    <row r="283" spans="1:9" ht="185.25" customHeight="1">
      <c r="A283" s="11" t="s">
        <v>200</v>
      </c>
      <c r="B283" s="109" t="s">
        <v>69</v>
      </c>
      <c r="C283" s="77" t="s">
        <v>21</v>
      </c>
      <c r="D283" s="77" t="s">
        <v>13</v>
      </c>
      <c r="E283" s="238" t="s">
        <v>298</v>
      </c>
      <c r="F283" s="77" t="s">
        <v>5</v>
      </c>
      <c r="G283" s="191">
        <f>G284</f>
        <v>305.13</v>
      </c>
      <c r="H283" s="191" t="str">
        <f>H284</f>
        <v>301,7</v>
      </c>
      <c r="I283" s="191">
        <f t="shared" si="10"/>
        <v>98.87588896535902</v>
      </c>
    </row>
    <row r="284" spans="1:9" ht="46.5" customHeight="1">
      <c r="A284" s="104" t="s">
        <v>141</v>
      </c>
      <c r="B284" s="109" t="s">
        <v>69</v>
      </c>
      <c r="C284" s="77" t="s">
        <v>21</v>
      </c>
      <c r="D284" s="77" t="s">
        <v>13</v>
      </c>
      <c r="E284" s="238" t="s">
        <v>298</v>
      </c>
      <c r="F284" s="77" t="s">
        <v>128</v>
      </c>
      <c r="G284" s="191">
        <v>305.13</v>
      </c>
      <c r="H284" s="269" t="s">
        <v>457</v>
      </c>
      <c r="I284" s="191">
        <f t="shared" si="10"/>
        <v>98.87588896535902</v>
      </c>
    </row>
    <row r="285" spans="1:9" ht="118.5" customHeight="1">
      <c r="A285" s="210" t="s">
        <v>264</v>
      </c>
      <c r="B285" s="217" t="s">
        <v>69</v>
      </c>
      <c r="C285" s="77" t="s">
        <v>21</v>
      </c>
      <c r="D285" s="77" t="s">
        <v>13</v>
      </c>
      <c r="E285" s="238" t="s">
        <v>299</v>
      </c>
      <c r="F285" s="77" t="s">
        <v>5</v>
      </c>
      <c r="G285" s="191">
        <f>G286+G287</f>
        <v>14599.599999999999</v>
      </c>
      <c r="H285" s="191">
        <f>H286+H287</f>
        <v>14585.3</v>
      </c>
      <c r="I285" s="191">
        <f t="shared" si="10"/>
        <v>99.90205211101674</v>
      </c>
    </row>
    <row r="286" spans="1:9" ht="55.5" customHeight="1">
      <c r="A286" s="130" t="s">
        <v>319</v>
      </c>
      <c r="B286" s="218" t="s">
        <v>69</v>
      </c>
      <c r="C286" s="77" t="s">
        <v>21</v>
      </c>
      <c r="D286" s="77" t="s">
        <v>13</v>
      </c>
      <c r="E286" s="238" t="s">
        <v>299</v>
      </c>
      <c r="F286" s="77" t="s">
        <v>128</v>
      </c>
      <c r="G286" s="191">
        <v>6531.9</v>
      </c>
      <c r="H286" s="269" t="s">
        <v>458</v>
      </c>
      <c r="I286" s="191">
        <f t="shared" si="10"/>
        <v>100</v>
      </c>
    </row>
    <row r="287" spans="1:9" ht="28.5" customHeight="1">
      <c r="A287" s="130" t="s">
        <v>115</v>
      </c>
      <c r="B287" s="218" t="s">
        <v>69</v>
      </c>
      <c r="C287" s="77" t="s">
        <v>21</v>
      </c>
      <c r="D287" s="77" t="s">
        <v>13</v>
      </c>
      <c r="E287" s="238" t="s">
        <v>299</v>
      </c>
      <c r="F287" s="77" t="s">
        <v>114</v>
      </c>
      <c r="G287" s="191">
        <v>8067.7</v>
      </c>
      <c r="H287" s="269" t="s">
        <v>459</v>
      </c>
      <c r="I287" s="191">
        <f t="shared" si="10"/>
        <v>99.82274997830856</v>
      </c>
    </row>
    <row r="288" spans="1:9" ht="68.25" customHeight="1">
      <c r="A288" s="2" t="s">
        <v>201</v>
      </c>
      <c r="B288" s="218" t="s">
        <v>69</v>
      </c>
      <c r="C288" s="114" t="s">
        <v>21</v>
      </c>
      <c r="D288" s="136" t="s">
        <v>13</v>
      </c>
      <c r="E288" s="238" t="s">
        <v>300</v>
      </c>
      <c r="F288" s="114" t="s">
        <v>5</v>
      </c>
      <c r="G288" s="191">
        <f>G289+G290</f>
        <v>559.2</v>
      </c>
      <c r="H288" s="191">
        <f>H289+H290</f>
        <v>559.2</v>
      </c>
      <c r="I288" s="191">
        <f t="shared" si="10"/>
        <v>100</v>
      </c>
    </row>
    <row r="289" spans="1:9" ht="50.25" customHeight="1">
      <c r="A289" s="129" t="s">
        <v>171</v>
      </c>
      <c r="B289" s="113" t="s">
        <v>69</v>
      </c>
      <c r="C289" s="114" t="s">
        <v>21</v>
      </c>
      <c r="D289" s="136" t="s">
        <v>13</v>
      </c>
      <c r="E289" s="238" t="s">
        <v>300</v>
      </c>
      <c r="F289" s="114" t="s">
        <v>111</v>
      </c>
      <c r="G289" s="191">
        <v>509.2</v>
      </c>
      <c r="H289" s="279" t="s">
        <v>460</v>
      </c>
      <c r="I289" s="191">
        <f t="shared" si="10"/>
        <v>100</v>
      </c>
    </row>
    <row r="290" spans="1:9" ht="50.25" customHeight="1">
      <c r="A290" s="93" t="s">
        <v>202</v>
      </c>
      <c r="B290" s="113" t="s">
        <v>69</v>
      </c>
      <c r="C290" s="114" t="s">
        <v>21</v>
      </c>
      <c r="D290" s="136" t="s">
        <v>13</v>
      </c>
      <c r="E290" s="238" t="s">
        <v>300</v>
      </c>
      <c r="F290" s="114" t="s">
        <v>107</v>
      </c>
      <c r="G290" s="191">
        <v>50</v>
      </c>
      <c r="H290" s="279" t="s">
        <v>461</v>
      </c>
      <c r="I290" s="191">
        <f t="shared" si="10"/>
        <v>100</v>
      </c>
    </row>
    <row r="291" spans="1:9" ht="132.75" customHeight="1">
      <c r="A291" s="127" t="s">
        <v>244</v>
      </c>
      <c r="B291" s="217" t="s">
        <v>69</v>
      </c>
      <c r="C291" s="77" t="s">
        <v>21</v>
      </c>
      <c r="D291" s="77" t="s">
        <v>13</v>
      </c>
      <c r="E291" s="135" t="s">
        <v>243</v>
      </c>
      <c r="F291" s="77" t="s">
        <v>5</v>
      </c>
      <c r="G291" s="191">
        <f>G292</f>
        <v>978.9</v>
      </c>
      <c r="H291" s="269" t="s">
        <v>462</v>
      </c>
      <c r="I291" s="191">
        <f t="shared" si="10"/>
        <v>97.43589743589743</v>
      </c>
    </row>
    <row r="292" spans="1:9" ht="53.25" customHeight="1">
      <c r="A292" s="130" t="s">
        <v>172</v>
      </c>
      <c r="B292" s="217" t="s">
        <v>69</v>
      </c>
      <c r="C292" s="136" t="s">
        <v>21</v>
      </c>
      <c r="D292" s="136" t="s">
        <v>13</v>
      </c>
      <c r="E292" s="135" t="s">
        <v>243</v>
      </c>
      <c r="F292" s="77" t="s">
        <v>128</v>
      </c>
      <c r="G292" s="191">
        <v>978.9</v>
      </c>
      <c r="H292" s="269" t="s">
        <v>462</v>
      </c>
      <c r="I292" s="191">
        <f t="shared" si="10"/>
        <v>97.43589743589743</v>
      </c>
    </row>
    <row r="293" spans="1:9" ht="39.75" customHeight="1">
      <c r="A293" s="242" t="s">
        <v>50</v>
      </c>
      <c r="B293" s="243"/>
      <c r="C293" s="244"/>
      <c r="D293" s="244"/>
      <c r="E293" s="244"/>
      <c r="F293" s="244"/>
      <c r="G293" s="283">
        <f>G15+G102+G182+G133</f>
        <v>208807.26684</v>
      </c>
      <c r="H293" s="283">
        <f>H15+H102+H182+H133</f>
        <v>208225.15000000002</v>
      </c>
      <c r="I293" s="191">
        <f t="shared" si="10"/>
        <v>99.72121811237248</v>
      </c>
    </row>
    <row r="294" spans="1:9" ht="39.75" customHeight="1" hidden="1">
      <c r="A294" s="261"/>
      <c r="B294" s="262"/>
      <c r="C294" s="262"/>
      <c r="D294" s="262"/>
      <c r="E294" s="262"/>
      <c r="F294" s="262"/>
      <c r="G294" s="262"/>
      <c r="H294" s="262"/>
      <c r="I294" s="263"/>
    </row>
    <row r="295" spans="5:11" ht="83.25" customHeight="1" hidden="1">
      <c r="E295" s="308"/>
      <c r="F295" s="308"/>
      <c r="G295" s="308"/>
      <c r="H295" s="308"/>
      <c r="I295" s="308"/>
      <c r="J295" s="308"/>
      <c r="K295" s="308"/>
    </row>
    <row r="296" spans="1:13" ht="39.75" customHeight="1" hidden="1">
      <c r="A296" s="327"/>
      <c r="B296" s="327"/>
      <c r="C296" s="327"/>
      <c r="D296" s="327"/>
      <c r="E296" s="327"/>
      <c r="F296" s="327"/>
      <c r="G296" s="327"/>
      <c r="H296" s="327"/>
      <c r="I296" s="327"/>
      <c r="J296" s="327"/>
      <c r="K296" s="327"/>
      <c r="L296" s="327"/>
      <c r="M296" s="327"/>
    </row>
    <row r="297" spans="1:12" ht="16.5" customHeight="1" hidden="1">
      <c r="A297" s="294"/>
      <c r="B297" s="294"/>
      <c r="C297" s="294"/>
      <c r="D297" s="294"/>
      <c r="E297" s="294"/>
      <c r="F297" s="294"/>
      <c r="G297" s="268"/>
      <c r="H297" s="268"/>
      <c r="J297" s="1"/>
      <c r="K297" s="152"/>
      <c r="L297" s="1"/>
    </row>
    <row r="298" spans="10:11" ht="12.75" customHeight="1" hidden="1">
      <c r="J298" s="1"/>
      <c r="K298" s="1"/>
    </row>
    <row r="299" spans="1:11" ht="3.75" customHeight="1" hidden="1">
      <c r="A299" s="264"/>
      <c r="B299" s="321"/>
      <c r="C299" s="321"/>
      <c r="D299" s="321"/>
      <c r="E299" s="321"/>
      <c r="F299" s="321"/>
      <c r="G299" s="321"/>
      <c r="H299" s="321"/>
      <c r="I299" s="321"/>
      <c r="J299" s="321"/>
      <c r="K299" s="321"/>
    </row>
    <row r="300" spans="1:11" ht="20.25" customHeight="1" hidden="1">
      <c r="A300" s="265"/>
      <c r="B300" s="320"/>
      <c r="C300" s="320"/>
      <c r="D300" s="320"/>
      <c r="E300" s="320"/>
      <c r="F300" s="320"/>
      <c r="G300" s="320"/>
      <c r="H300" s="320"/>
      <c r="I300" s="320"/>
      <c r="J300" s="320"/>
      <c r="K300" s="320"/>
    </row>
    <row r="301" spans="1:26" ht="25.5" customHeight="1" hidden="1">
      <c r="A301" s="266"/>
      <c r="B301" s="320"/>
      <c r="C301" s="320"/>
      <c r="D301" s="320"/>
      <c r="E301" s="320"/>
      <c r="F301" s="320"/>
      <c r="G301" s="320"/>
      <c r="H301" s="320"/>
      <c r="I301" s="320"/>
      <c r="J301" s="320"/>
      <c r="K301" s="320"/>
      <c r="P301" s="293"/>
      <c r="Q301" s="293"/>
      <c r="R301" s="293"/>
      <c r="S301" s="293"/>
      <c r="T301" s="293"/>
      <c r="U301" s="293"/>
      <c r="V301" s="293"/>
      <c r="W301" s="293"/>
      <c r="X301" s="293"/>
      <c r="Y301" s="293"/>
      <c r="Z301" s="293"/>
    </row>
    <row r="302" spans="1:25" ht="29.25" customHeight="1" hidden="1">
      <c r="A302" s="267"/>
      <c r="B302" s="320"/>
      <c r="C302" s="320"/>
      <c r="D302" s="320"/>
      <c r="E302" s="320"/>
      <c r="F302" s="320"/>
      <c r="G302" s="320"/>
      <c r="H302" s="320"/>
      <c r="I302" s="320"/>
      <c r="J302" s="320"/>
      <c r="K302" s="320"/>
      <c r="P302" s="294"/>
      <c r="Q302" s="294"/>
      <c r="R302" s="294"/>
      <c r="S302" s="294"/>
      <c r="T302" s="294"/>
      <c r="U302" s="294"/>
      <c r="V302" s="1"/>
      <c r="W302" s="1"/>
      <c r="X302" s="152"/>
      <c r="Y302" s="1"/>
    </row>
    <row r="303" spans="1:24" ht="33.75" customHeight="1" hidden="1">
      <c r="A303" s="267"/>
      <c r="B303" s="320"/>
      <c r="C303" s="320"/>
      <c r="D303" s="320"/>
      <c r="E303" s="320"/>
      <c r="F303" s="320"/>
      <c r="G303" s="320"/>
      <c r="H303" s="320"/>
      <c r="I303" s="320"/>
      <c r="J303" s="320"/>
      <c r="K303" s="320"/>
      <c r="Q303" s="1"/>
      <c r="R303" s="1"/>
      <c r="S303" s="1"/>
      <c r="T303" s="1"/>
      <c r="U303" s="1"/>
      <c r="V303" s="1"/>
      <c r="W303" s="1"/>
      <c r="X303" s="1"/>
    </row>
    <row r="304" spans="1:11" ht="23.25" customHeight="1" hidden="1">
      <c r="A304" s="267"/>
      <c r="B304" s="320"/>
      <c r="C304" s="320"/>
      <c r="D304" s="320"/>
      <c r="E304" s="320"/>
      <c r="F304" s="320"/>
      <c r="G304" s="320"/>
      <c r="H304" s="320"/>
      <c r="I304" s="320"/>
      <c r="J304" s="320"/>
      <c r="K304" s="320"/>
    </row>
    <row r="305" spans="1:11" ht="24.75" customHeight="1" hidden="1">
      <c r="A305" s="267"/>
      <c r="B305" s="320"/>
      <c r="C305" s="320"/>
      <c r="D305" s="320"/>
      <c r="E305" s="320"/>
      <c r="F305" s="320"/>
      <c r="G305" s="320"/>
      <c r="H305" s="320"/>
      <c r="I305" s="320"/>
      <c r="J305" s="320"/>
      <c r="K305" s="320"/>
    </row>
    <row r="306" spans="1:11" ht="35.25" customHeight="1" hidden="1">
      <c r="A306" s="267"/>
      <c r="B306" s="320"/>
      <c r="C306" s="320"/>
      <c r="D306" s="320"/>
      <c r="E306" s="320"/>
      <c r="F306" s="320"/>
      <c r="G306" s="320"/>
      <c r="H306" s="320"/>
      <c r="I306" s="320"/>
      <c r="J306" s="320"/>
      <c r="K306" s="320"/>
    </row>
    <row r="307" spans="1:11" ht="15.75" hidden="1">
      <c r="A307" s="267"/>
      <c r="B307" s="322"/>
      <c r="C307" s="323"/>
      <c r="D307" s="323"/>
      <c r="E307" s="323"/>
      <c r="F307" s="322"/>
      <c r="G307" s="322"/>
      <c r="H307" s="322"/>
      <c r="I307" s="322"/>
      <c r="J307" s="322"/>
      <c r="K307" s="322"/>
    </row>
  </sheetData>
  <sheetProtection/>
  <mergeCells count="40">
    <mergeCell ref="D12:D14"/>
    <mergeCell ref="E12:E14"/>
    <mergeCell ref="A8:K11"/>
    <mergeCell ref="A296:M296"/>
    <mergeCell ref="A297:F297"/>
    <mergeCell ref="C1:K1"/>
    <mergeCell ref="A2:K2"/>
    <mergeCell ref="A3:K3"/>
    <mergeCell ref="B4:K7"/>
    <mergeCell ref="A12:A14"/>
    <mergeCell ref="B12:B14"/>
    <mergeCell ref="C12:C14"/>
    <mergeCell ref="B301:E301"/>
    <mergeCell ref="F301:K301"/>
    <mergeCell ref="P301:Z301"/>
    <mergeCell ref="P302:U302"/>
    <mergeCell ref="F12:F14"/>
    <mergeCell ref="I12:I13"/>
    <mergeCell ref="J12:J13"/>
    <mergeCell ref="K12:K13"/>
    <mergeCell ref="L115:N115"/>
    <mergeCell ref="E295:K295"/>
    <mergeCell ref="B307:E307"/>
    <mergeCell ref="F307:K307"/>
    <mergeCell ref="B302:E302"/>
    <mergeCell ref="F302:K302"/>
    <mergeCell ref="B303:E303"/>
    <mergeCell ref="F303:K303"/>
    <mergeCell ref="B304:E304"/>
    <mergeCell ref="F304:K304"/>
    <mergeCell ref="G12:G13"/>
    <mergeCell ref="H12:H13"/>
    <mergeCell ref="B305:E305"/>
    <mergeCell ref="F305:K305"/>
    <mergeCell ref="B306:E306"/>
    <mergeCell ref="F306:K306"/>
    <mergeCell ref="B299:E299"/>
    <mergeCell ref="F299:K299"/>
    <mergeCell ref="B300:E300"/>
    <mergeCell ref="F300:K30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2016-03-23T09:55:31Z</cp:lastPrinted>
  <dcterms:created xsi:type="dcterms:W3CDTF">2005-02-21T06:34:52Z</dcterms:created>
  <dcterms:modified xsi:type="dcterms:W3CDTF">2016-03-23T09:55:35Z</dcterms:modified>
  <cp:category/>
  <cp:version/>
  <cp:contentType/>
  <cp:contentStatus/>
</cp:coreProperties>
</file>