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activeTab="0"/>
  </bookViews>
  <sheets>
    <sheet name="---. 03.2011" sheetId="1" r:id="rId1"/>
  </sheets>
  <definedNames>
    <definedName name="_xlnm.Print_Area" localSheetId="0">'---. 03.2011'!$A$1:$L$462</definedName>
  </definedNames>
  <calcPr fullCalcOnLoad="1"/>
</workbook>
</file>

<file path=xl/sharedStrings.xml><?xml version="1.0" encoding="utf-8"?>
<sst xmlns="http://schemas.openxmlformats.org/spreadsheetml/2006/main" count="2394" uniqueCount="402">
  <si>
    <t>наименование</t>
  </si>
  <si>
    <t>МИН</t>
  </si>
  <si>
    <t>РЗ</t>
  </si>
  <si>
    <t>ПР</t>
  </si>
  <si>
    <t>ЦС</t>
  </si>
  <si>
    <t>ВР</t>
  </si>
  <si>
    <t>000</t>
  </si>
  <si>
    <t>01</t>
  </si>
  <si>
    <t>06</t>
  </si>
  <si>
    <t>02</t>
  </si>
  <si>
    <t>07</t>
  </si>
  <si>
    <t>Образование</t>
  </si>
  <si>
    <t>Общее образование</t>
  </si>
  <si>
    <t>Учреждения по внешкольной работе с детьми</t>
  </si>
  <si>
    <t>04</t>
  </si>
  <si>
    <t>00</t>
  </si>
  <si>
    <t>Общегосударственные вопросы</t>
  </si>
  <si>
    <t>Центральный аппарат</t>
  </si>
  <si>
    <t>Другие общегосударственные вопросы</t>
  </si>
  <si>
    <t>058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</si>
  <si>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</si>
  <si>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</si>
  <si>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061</t>
  </si>
  <si>
    <t>09</t>
  </si>
  <si>
    <t>10</t>
  </si>
  <si>
    <t>03</t>
  </si>
  <si>
    <t>Мероприятия в области социальной политики</t>
  </si>
  <si>
    <t xml:space="preserve">00 </t>
  </si>
  <si>
    <t>Молодежная политика и оздоровление детей</t>
  </si>
  <si>
    <t>Резервные фонды</t>
  </si>
  <si>
    <t>000 00 00</t>
  </si>
  <si>
    <t>005</t>
  </si>
  <si>
    <t>327</t>
  </si>
  <si>
    <t>452 00 00</t>
  </si>
  <si>
    <t>470 00 00</t>
  </si>
  <si>
    <t>Больницы, клиники, госпитали, медико-санитарные части</t>
  </si>
  <si>
    <t>Фельдшерско-акушерские пункты</t>
  </si>
  <si>
    <t xml:space="preserve">478 00 00 </t>
  </si>
  <si>
    <t>Организационно-воспитательная работа с молодежью</t>
  </si>
  <si>
    <t>070 00 00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</si>
  <si>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</si>
  <si>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</si>
  <si>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423 00 00</t>
  </si>
  <si>
    <t>Дошкольное образование</t>
  </si>
  <si>
    <t>Детские дошкольные учреждения</t>
  </si>
  <si>
    <t>420 00 00</t>
  </si>
  <si>
    <t>Школы-детские сады, школы начальние, неполные средние и средние</t>
  </si>
  <si>
    <t>421 00 00</t>
  </si>
  <si>
    <t>Проведение мероприятий для детей и молодежи</t>
  </si>
  <si>
    <t>Другие вопросы в области образования</t>
  </si>
  <si>
    <t>Социальная политика</t>
  </si>
  <si>
    <t>Социальное обеспечение населения</t>
  </si>
  <si>
    <t>11</t>
  </si>
  <si>
    <t>Пенсионное обеспечение</t>
  </si>
  <si>
    <t xml:space="preserve">000 </t>
  </si>
  <si>
    <t>Межбюджетные трансферты</t>
  </si>
  <si>
    <t>Судебная система</t>
  </si>
  <si>
    <t>05</t>
  </si>
  <si>
    <t>0010000</t>
  </si>
  <si>
    <t>08</t>
  </si>
  <si>
    <t>440 00 00</t>
  </si>
  <si>
    <t>Библиотеки</t>
  </si>
  <si>
    <t>442 00 00</t>
  </si>
  <si>
    <t>Кинематография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</si>
  <si>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</si>
  <si>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</si>
  <si>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массовых коммуникаций</t>
  </si>
  <si>
    <t>453</t>
  </si>
  <si>
    <t>503</t>
  </si>
  <si>
    <t>Национальная экономика</t>
  </si>
  <si>
    <t>Поддержка коммунального хозяйства</t>
  </si>
  <si>
    <t>Мероприятия в области коммунального хозяйства</t>
  </si>
  <si>
    <t>520 00 00</t>
  </si>
  <si>
    <t>505 00 00</t>
  </si>
  <si>
    <t>Иные безвозмездные и безвозвратные перечисления</t>
  </si>
  <si>
    <t>12</t>
  </si>
  <si>
    <t>0000000</t>
  </si>
  <si>
    <t xml:space="preserve">Итого  расходов </t>
  </si>
  <si>
    <t>Детская школа искусств</t>
  </si>
  <si>
    <t>Выплаты семьям опекунов на содержание подопечных детей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</si>
  <si>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</si>
  <si>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</si>
  <si>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</si>
  <si>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</si>
  <si>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</si>
  <si>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</si>
  <si>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</si>
  <si>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</si>
  <si>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</si>
  <si>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529</t>
  </si>
  <si>
    <t>14</t>
  </si>
  <si>
    <t xml:space="preserve">Государственная регистрация актов гражданского состояния </t>
  </si>
  <si>
    <t>0013800</t>
  </si>
  <si>
    <t>Выполнение функций бюджетными учреждениями</t>
  </si>
  <si>
    <t>001</t>
  </si>
  <si>
    <t>090 00 00</t>
  </si>
  <si>
    <t>002 00 00</t>
  </si>
  <si>
    <t>002 04 00</t>
  </si>
  <si>
    <t>090 02 00</t>
  </si>
  <si>
    <t>558</t>
  </si>
  <si>
    <t>423 99 00</t>
  </si>
  <si>
    <t>Культура</t>
  </si>
  <si>
    <t xml:space="preserve">Обеспечение деятельности подведомственных учреждений </t>
  </si>
  <si>
    <t>440 99 00</t>
  </si>
  <si>
    <t>255</t>
  </si>
  <si>
    <t>442 99 00</t>
  </si>
  <si>
    <t>Выполнение функций государственными органами</t>
  </si>
  <si>
    <t>470 99 00</t>
  </si>
  <si>
    <t>561</t>
  </si>
  <si>
    <t>Доплаты к пенсиям, дополнительное пенсионное обеспечение</t>
  </si>
  <si>
    <t>491 00 00</t>
  </si>
  <si>
    <t>Доплаты к пенсиям  муниципальных служащих</t>
  </si>
  <si>
    <t>491 01 00</t>
  </si>
  <si>
    <t>Социальные выплаты</t>
  </si>
  <si>
    <t>574</t>
  </si>
  <si>
    <t>420 99 00</t>
  </si>
  <si>
    <t>421 99 00</t>
  </si>
  <si>
    <t>Ежемесячное денежное вознаграждение за классное руководство</t>
  </si>
  <si>
    <t>520 09 00</t>
  </si>
  <si>
    <t>452 99 00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</si>
  <si>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</si>
  <si>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</si>
  <si>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</si>
  <si>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Охрана семьи и детства</t>
  </si>
  <si>
    <t>5050000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</si>
  <si>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</si>
  <si>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</t>
  </si>
  <si>
    <t>Материальное обеспечение приемной семьи</t>
  </si>
  <si>
    <t>Оплата труда приемного родителя</t>
  </si>
  <si>
    <t>521 02 03</t>
  </si>
  <si>
    <t>Субсидии юридическим лицам</t>
  </si>
  <si>
    <t>006</t>
  </si>
  <si>
    <t>Прочие расходы</t>
  </si>
  <si>
    <t>013</t>
  </si>
  <si>
    <t>Резервные фонды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</si>
  <si>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</si>
  <si>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</si>
  <si>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</si>
  <si>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</si>
  <si>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</si>
  <si>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</si>
  <si>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</si>
  <si>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</si>
  <si>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528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</si>
  <si>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</si>
  <si>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</si>
  <si>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 xml:space="preserve"> - расходы на управление и распоряжение земельными ресурсами, проведение территориального землеустройства, рыночную оценку и формирование земельных участков для проведения торгов, внедрение автоматизированных систем управления объектов недвижимости, разгр</t>
  </si>
  <si>
    <t>Стационарная медицинская помощь</t>
  </si>
  <si>
    <t>Амбулаторная помощь</t>
  </si>
  <si>
    <t>4310000</t>
  </si>
  <si>
    <t>4310100</t>
  </si>
  <si>
    <t>5053300</t>
  </si>
  <si>
    <t>Прочие выплаты</t>
  </si>
  <si>
    <t>Коммунальное хозяйство</t>
  </si>
  <si>
    <t>3510000</t>
  </si>
  <si>
    <t>3510500</t>
  </si>
  <si>
    <t>Иные межбюджетные трансферты</t>
  </si>
  <si>
    <t>017</t>
  </si>
  <si>
    <t>521 00 00</t>
  </si>
  <si>
    <t xml:space="preserve">Субвенции бюджетам МО для финансового обеспечения расходных обязательств, возникающих при выполнении гос.полномочий РФ, субъектов РФ,переданных для осуществления органам местного самоуправления в установленном порядке.   </t>
  </si>
  <si>
    <t>521 02 00</t>
  </si>
  <si>
    <t>Ежемесячная выплата пед.работникам муниц. образовательных учреждений УО - молодым специалистам</t>
  </si>
  <si>
    <t>521 02 15</t>
  </si>
  <si>
    <t>Жилищно-коммунальное хозяйство</t>
  </si>
  <si>
    <t>Музеи и постоянные выставки</t>
  </si>
  <si>
    <t>4419900</t>
  </si>
  <si>
    <t>441 00 00</t>
  </si>
  <si>
    <t>5210000</t>
  </si>
  <si>
    <t>Иные межбюджетные трансферты бюджетам бюджетной системы</t>
  </si>
  <si>
    <t>5210300</t>
  </si>
  <si>
    <t>009</t>
  </si>
  <si>
    <t>Медицинская помощь в дневных стационарах всех типов</t>
  </si>
  <si>
    <t>Больницы,клиники,госпитали,медико- санитарные части</t>
  </si>
  <si>
    <t>4700000</t>
  </si>
  <si>
    <t>4709900</t>
  </si>
  <si>
    <t>Скорая медицинская помощь</t>
  </si>
  <si>
    <t>Учебно-методические кабинеты,централизованные бухгалтерии, группы хозяйственного обслуживания</t>
  </si>
  <si>
    <t>4520000</t>
  </si>
  <si>
    <t>4529900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</si>
  <si>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</si>
  <si>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Водные ресурсы</t>
  </si>
  <si>
    <t>в т.ч. реализация РЦП "Комплексные меры по профилактике правонарушений на территории  муниципального образования "Павловский район" "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</si>
  <si>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</si>
  <si>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</si>
  <si>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</si>
  <si>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000000</t>
  </si>
  <si>
    <t>в т.ч. реализация :  -  РЦП "Комплексные меры противодействия незаконному обороту наркотич.средств ,профилактике наркомании. лечении и реабилитации наркозависимой части населения муниципального образования "Павловский район" "</t>
  </si>
  <si>
    <t xml:space="preserve">     - РЦП "Комплексные меры по профилактике правонарушений на территории  муниципального образования "Павловский район" "</t>
  </si>
  <si>
    <t>Выплаты приемной семье на содержание подопечных детей</t>
  </si>
  <si>
    <t>Другие вопросы в области национальной экономики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</si>
  <si>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</si>
  <si>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</si>
  <si>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Жилищное хозяйство</t>
  </si>
  <si>
    <t>Федеральная целевая программа «Социальное развитие села до 2010 года»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</si>
  <si>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</si>
  <si>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</si>
  <si>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</si>
  <si>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Субсидии на осуществление мероприятий по обеспечению жильем граждан Российской Фекдерации, проживающих  в сельской местности</t>
  </si>
  <si>
    <t>099</t>
  </si>
  <si>
    <t>в том числе :</t>
  </si>
  <si>
    <t>Иные межбюджетные трансферты- всего</t>
  </si>
  <si>
    <t xml:space="preserve"> -  на выплату зар.платы с начислениями и оплату коммунальных услуг</t>
  </si>
  <si>
    <t>0928400</t>
  </si>
  <si>
    <t xml:space="preserve">Обеспечение мероприятий по реформированию государственной и муниципальной службы </t>
  </si>
  <si>
    <t>Реализация государственных функций, связанных с общегосударственным управлением</t>
  </si>
  <si>
    <t>0920000</t>
  </si>
  <si>
    <t>Кроме того: 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</si>
  <si>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070 05 00</t>
  </si>
  <si>
    <t xml:space="preserve">ЖКХ </t>
  </si>
  <si>
    <t>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</si>
  <si>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</si>
  <si>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</si>
  <si>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</si>
  <si>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муниципального образования "Павловский район"</t>
  </si>
  <si>
    <t>Управление образования администрации муниципального образования "Павловский район"</t>
  </si>
  <si>
    <t>522 35 04</t>
  </si>
  <si>
    <t xml:space="preserve">Ежемесячная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</si>
  <si>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>Единовременные выплаты педагогическим работникам муниципальных образовательных учреждений Ульяновской области – молодым специалистам, работающим и проживающим в сельской местности, рабочих посёлках (посёлках городского типа) Ульяновской области</t>
  </si>
  <si>
    <t>521 02 18</t>
  </si>
  <si>
    <t xml:space="preserve">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</t>
  </si>
  <si>
    <t>521 02 05</t>
  </si>
  <si>
    <t>Осуществление переданных органам местного самоуправления государственных полномочий по хранению, комплектованию, учёту и использованию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</si>
  <si>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521 02 12</t>
  </si>
  <si>
    <t>521 02 20</t>
  </si>
  <si>
    <t xml:space="preserve">Дополнительные выплаты  водителям автомобилей и младшему медицинскому персоналу скорой медицинской помощи </t>
  </si>
  <si>
    <t>520 40 00</t>
  </si>
  <si>
    <t>521 02 10</t>
  </si>
  <si>
    <t>Финансирование общеобразовательных учреждений, реализующих основные общеобразовательные программы</t>
  </si>
  <si>
    <t>521 02 06</t>
  </si>
  <si>
    <t>520 10 00</t>
  </si>
  <si>
    <t>520 13 00</t>
  </si>
  <si>
    <t>520 13 10</t>
  </si>
  <si>
    <t>520 13 11</t>
  </si>
  <si>
    <t>520 13 12</t>
  </si>
  <si>
    <t>520 13 20</t>
  </si>
  <si>
    <t>001 38 00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</si>
  <si>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</si>
  <si>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</si>
  <si>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001 36 00</t>
  </si>
  <si>
    <t>505 36 00</t>
  </si>
  <si>
    <t>в т.ч остатки 2009 года</t>
  </si>
  <si>
    <t>020</t>
  </si>
  <si>
    <t>Региональные целевые программы</t>
  </si>
  <si>
    <t>Программа по развитию малого и среднего предпринимательства в Ульяновской области на 2005-2010 годы.</t>
  </si>
  <si>
    <t>010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</si>
  <si>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местности; </t>
  </si>
  <si>
    <t>Субсидии на реализацию мероприятий по обеспечению жильем  граждан, проживающих и работающих в сельской местности</t>
  </si>
  <si>
    <t>Реформирование региональных и муниципальных финансов</t>
  </si>
  <si>
    <t>5180000</t>
  </si>
  <si>
    <t>Реформирование муниципальных  финансов</t>
  </si>
  <si>
    <t>5180200</t>
  </si>
  <si>
    <t xml:space="preserve">Средства муниципального образования "Павловский район" на софинансирование расходов по обеспечению жильем молодых семей и молодых специалистов, проживающих и работающих в сельской местности с учетом остатков ппрошлого года; </t>
  </si>
  <si>
    <t>1001104</t>
  </si>
  <si>
    <t>1001114</t>
  </si>
  <si>
    <t>Субсидии на реализацию мероприятий по обеспечению жильем  граждан, проживающих и работающих в сельской местности- всего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</si>
  <si>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  -всего; </t>
  </si>
  <si>
    <t>Учреждения по обеспечению хозяйственного обслуживания</t>
  </si>
  <si>
    <t>0930000</t>
  </si>
  <si>
    <t>0939900</t>
  </si>
  <si>
    <t>Руководство и управление в сфере установленных функций</t>
  </si>
  <si>
    <t>Мероприятия в области образования</t>
  </si>
  <si>
    <t>436 00 00</t>
  </si>
  <si>
    <t>Проведение противоаварийных мероприятий в зданиях государственных и муниципальных общеобразовательных учреждений</t>
  </si>
  <si>
    <t>436 15 00</t>
  </si>
  <si>
    <t xml:space="preserve">Мероприятия по проведению оздоровительной кампании детей </t>
  </si>
  <si>
    <t>4320000</t>
  </si>
  <si>
    <t>4321000</t>
  </si>
  <si>
    <t>4321100</t>
  </si>
  <si>
    <t>001 43 00</t>
  </si>
  <si>
    <t>012</t>
  </si>
  <si>
    <t xml:space="preserve"> Осуществление полномочий по подготовке проведения статистических переписей</t>
  </si>
  <si>
    <t>4321200</t>
  </si>
  <si>
    <t>Целевые программы муниципальных образований</t>
  </si>
  <si>
    <t>7950000</t>
  </si>
  <si>
    <t>Оплата расходов по сельскому целевому набору студентов в ВУЗы Ульяновской области</t>
  </si>
  <si>
    <t>5201800</t>
  </si>
  <si>
    <r>
      <t>Субсидии на реализацию мероприятий по обеспечению жильем  граждан, проживающих и работающих в сельской местности-</t>
    </r>
    <r>
      <rPr>
        <b/>
        <i/>
        <sz val="10"/>
        <rFont val="Times New Roman"/>
        <family val="1"/>
      </rPr>
      <t xml:space="preserve"> федер. бюдж</t>
    </r>
  </si>
  <si>
    <r>
      <t>Субсидии на реализацию мероприятий по обеспечению жильем  граждан, проживающих и работающих в сельской местности -</t>
    </r>
    <r>
      <rPr>
        <b/>
        <i/>
        <sz val="10"/>
        <rFont val="Times New Roman"/>
        <family val="1"/>
      </rPr>
      <t xml:space="preserve"> обл. бюдж.</t>
    </r>
  </si>
  <si>
    <t xml:space="preserve">Обеспечение специфическими лекарственными средствами и изделиями медицинского назначения больных сахарным диабетом </t>
  </si>
  <si>
    <t>Субсидии по комплектованию книжных фондов библиотек по региональной целевой прграмме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</si>
  <si>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</si>
  <si>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</si>
  <si>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Мероприятия по проведению оздоровительной кампаниия детей, находящихся в трудной жизненной ситуации в детских оздоровительных в лагерях с дневным пребыванием</t>
  </si>
  <si>
    <t>Ежемесячная выплата пед.работникам муниц. образовательных учреждений - молодым специалистам</t>
  </si>
  <si>
    <t xml:space="preserve">Областной бюджет - СУБВЕНЦИИ  </t>
  </si>
  <si>
    <t xml:space="preserve">Местный бюдж + 3 дотации </t>
  </si>
  <si>
    <t xml:space="preserve">Выполнение функций бюджетными учреждениями  </t>
  </si>
  <si>
    <t xml:space="preserve">Ежемесячная денежная 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</si>
  <si>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Опека и попечительство в отношении  несовершеннолетних </t>
  </si>
  <si>
    <t>521 02 19</t>
  </si>
  <si>
    <t>2800300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</si>
  <si>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</si>
  <si>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13</t>
  </si>
  <si>
    <t>Национальная безопасность и правоохранительная деятельность</t>
  </si>
  <si>
    <t>Сельское хозяйство и рыболовство</t>
  </si>
  <si>
    <t>6100100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</si>
  <si>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</si>
  <si>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</si>
  <si>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</si>
  <si>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культуры, кинематографии</t>
  </si>
  <si>
    <t>Дворцы и дома культуры, другие учреждения культуры</t>
  </si>
  <si>
    <t>Другие вопросы в области здравоохранения</t>
  </si>
  <si>
    <t>Отдел культуры администрации муниципального образования "Павловский район"</t>
  </si>
  <si>
    <t>Управление финансов администрации муниципального образования "Павловский район"</t>
  </si>
  <si>
    <t>Субвенции  на осуществление переданных органам местного самоуправления государственных полномочий Ульяновской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</si>
  <si>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</si>
  <si>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полномочий по подготовке проведения статистических переписей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</si>
  <si>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</si>
  <si>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</si>
  <si>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</si>
  <si>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001 00 00</t>
  </si>
  <si>
    <t xml:space="preserve">Фонд компенсаций </t>
  </si>
  <si>
    <t>Комитет по управлению муниципальным  имуществом и земельным отношениям администрации муниципального образования "Павловский район"</t>
  </si>
  <si>
    <t xml:space="preserve">Субвенции бюджетам субъектов Российской Федерации и муниципальных образований на передачу полномочий по отлову безнадзорных домашних животных </t>
  </si>
  <si>
    <t xml:space="preserve">Ежемесячное денежное вознаграждение за классное руководство  </t>
  </si>
  <si>
    <t xml:space="preserve">Субвенции  на осуществление 
переданного органам местного самоуправления государственного полномочия по определению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предусмотрен-ных Кодексом Ульяновской области 
об административных правонарушениях
</t>
  </si>
  <si>
    <t>Разработка стратегии развития МО "Павловский район"</t>
  </si>
  <si>
    <t>в т.ч остатки 2010 года</t>
  </si>
  <si>
    <t>??????????</t>
  </si>
  <si>
    <t>?????</t>
  </si>
  <si>
    <t>521 02 22</t>
  </si>
  <si>
    <t xml:space="preserve">521 02 22 </t>
  </si>
  <si>
    <t>5220000</t>
  </si>
  <si>
    <t>5210200</t>
  </si>
  <si>
    <t>1001105</t>
  </si>
  <si>
    <t>5222104</t>
  </si>
  <si>
    <t>5222105</t>
  </si>
  <si>
    <t>1001102</t>
  </si>
  <si>
    <t>Субсидии на реализацию мероприятий по развитию водоснабжения в сельской местности</t>
  </si>
  <si>
    <t>Областная целевая программа "Развитие сельского хозяйства Ульяновской области" на 2008-2012 г.</t>
  </si>
  <si>
    <t>5227500</t>
  </si>
  <si>
    <t>Федеральная целевая программа «Социальное развитие села до 2012 года»</t>
  </si>
  <si>
    <t>Областная целевая программа "Развитие системы дорожного хозяйства Ульяновской области в 2009-2015 годах."</t>
  </si>
  <si>
    <t>5229001</t>
  </si>
  <si>
    <t>5201000</t>
  </si>
  <si>
    <t xml:space="preserve">Субсидии на осуществление мероприятий по обеспечению жильем граждан Российской Федерации, проживающих  в сельской местности  </t>
  </si>
  <si>
    <t>5222100</t>
  </si>
  <si>
    <t xml:space="preserve">Субсидии на осуществление мероприятий по обеспечению жильем молодых семей и молодых специалистов, проживающих  в сельской местности </t>
  </si>
  <si>
    <t>Субсидии на осуществление мероприятий по обеспечению жильем  граждан, проживающих и работающих в сельской местности</t>
  </si>
  <si>
    <t>Дорожное хозяйство</t>
  </si>
  <si>
    <t>Фонд софинансирования</t>
  </si>
  <si>
    <t>0810000</t>
  </si>
  <si>
    <t>Прикладные научные исследования и разработки</t>
  </si>
  <si>
    <t>0810200</t>
  </si>
  <si>
    <t>1000000</t>
  </si>
  <si>
    <t>5200000</t>
  </si>
  <si>
    <t>5228500</t>
  </si>
  <si>
    <t>Областная целевая программа "Модернизация здравоохранения Ульяновской области"</t>
  </si>
  <si>
    <t>5228511</t>
  </si>
  <si>
    <t>Иные межбюджетные трансферты, поступающие из Территориального фонда обязательного медицинского страхования</t>
  </si>
  <si>
    <t xml:space="preserve">                     образования "Павловский район"</t>
  </si>
  <si>
    <t>Областная целевая программа "Развитие малого и среднего предпринимательства в Ульяновской области" на 2011-2015 годы</t>
  </si>
  <si>
    <t>5222500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</si>
  <si>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 коммунального хозяйства </t>
  </si>
  <si>
    <t>0980100</t>
  </si>
  <si>
    <t xml:space="preserve">Обеспечение мероприятий по капитальному ремонту многоквартирных домов </t>
  </si>
  <si>
    <t>0980101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</si>
  <si>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</si>
  <si>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0980200</t>
  </si>
  <si>
    <t>0980201</t>
  </si>
  <si>
    <t>Субсидии бюджетам муниципальных районов и городских округов Ульяновской области на подготовку к отопительному сезону 2011-2012 годов</t>
  </si>
  <si>
    <t>6520000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</si>
  <si>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</si>
  <si>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4500600</t>
  </si>
  <si>
    <t>5210103</t>
  </si>
  <si>
    <t>Выплата заработной платы с начислениями работникам бюджетных учреждений</t>
  </si>
  <si>
    <t>Модернизация региональных систем общего образования</t>
  </si>
  <si>
    <t>436 21 00</t>
  </si>
  <si>
    <t>Дотации на выравнивание бюджетной обеспеченности  субъектов РФ и муниципальных образований</t>
  </si>
  <si>
    <t>Выравнивание бюджетной обеспеченности</t>
  </si>
  <si>
    <t>5160000</t>
  </si>
  <si>
    <t xml:space="preserve">Выравнивание бюджетной обеспеченности поселений из районного фонда финансовой поддержки </t>
  </si>
  <si>
    <t>5160130</t>
  </si>
  <si>
    <t>Фонд финансовой поддержки</t>
  </si>
  <si>
    <t>008</t>
  </si>
  <si>
    <r>
  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</t>
    </r>
    <r>
      <rPr>
        <sz val="9"/>
        <color indexed="10"/>
        <rFont val="Arial"/>
        <family val="2"/>
      </rPr>
      <t xml:space="preserve"> </t>
    </r>
  </si>
  <si>
    <t>МЕЖБЮДЖЕТНЫЕ ТРАНСФЕРТЫ БЮДЖЕТАМ СУБЪЕКТОВ РОССИЙСКОЙ ФЕДЕРАЦИИ И МУНИЦИПАЛЬНЫХ ОБРАЗОВАНИЙ ОБЩЕГО ХАРАКТЕРА</t>
  </si>
  <si>
    <t>Муниципальное учреждение здравоохранения" Павловская ЦРБ"</t>
  </si>
  <si>
    <t>Выплата заработной платы с начислениями работникам бюджетных учреждений и оплата  коммунальных услуг</t>
  </si>
  <si>
    <t>0014300</t>
  </si>
  <si>
    <t>Субсидии на реализацию мероприятий  по обеспечению жильем граждан (местный бюджет)</t>
  </si>
  <si>
    <t>Субсидии на реализацию мероприятий  по обеспечению жильем  молодых семей(местный бюджет)</t>
  </si>
  <si>
    <t>5278</t>
  </si>
  <si>
    <t>5223504</t>
  </si>
  <si>
    <t>1009000</t>
  </si>
  <si>
    <t>4362100</t>
  </si>
  <si>
    <t>0960200</t>
  </si>
  <si>
    <t>Выполнение функций  бюджетными  учреждениями</t>
  </si>
  <si>
    <t>Реализация программ модернизации здравоохранения в части внедрения современных  информационных систем в здравоохранении в целях перехода на полисы  обязательного медицинского страхования единого образца</t>
  </si>
  <si>
    <t>Государственная программа "Доступная среда  на 2011-2015 годы"</t>
  </si>
  <si>
    <t>Субсидии на реализацию ОЦП "Развитие библиотечного дела в Ульяновской области на 2008-2012 годы"</t>
  </si>
  <si>
    <t>Другие вопросы в области жилищно- коммунального хозяйства</t>
  </si>
  <si>
    <t>Софинансирование мероприятий по развитию водоснабжения в сельской местности по федеральной целевой программе "Социальное развитие села до 2012 года"</t>
  </si>
  <si>
    <t>Уточненный план</t>
  </si>
  <si>
    <t>Исполнено</t>
  </si>
  <si>
    <t>% исполнения</t>
  </si>
  <si>
    <t>1277,3</t>
  </si>
  <si>
    <t>7791,5</t>
  </si>
  <si>
    <t xml:space="preserve">                    Приложение № 3</t>
  </si>
  <si>
    <t xml:space="preserve">   Расходы бюджета по ведомственной структуре расходов бюджета муниципального образования                                                                       "Павловский район" за 2011 год </t>
  </si>
  <si>
    <t xml:space="preserve">                от                                     №</t>
  </si>
  <si>
    <t xml:space="preserve">                    к Решению Совета Депутатов   муниципального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</si>
</sst>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11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sz val="11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i/>
      <sz val="8"/>
      <name val="Arial Cyr"/>
      <family val="2"/>
    </font>
    <font>
      <b/>
      <sz val="10"/>
      <color indexed="8"/>
      <name val="Arial Cyr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8"/>
      <name val="Arial Cyr"/>
      <family val="2"/>
    </font>
    <font>
      <i/>
      <sz val="10"/>
      <color indexed="8"/>
      <name val="Arial Cyr"/>
      <family val="2"/>
    </font>
    <font>
      <sz val="10"/>
      <color indexed="8"/>
      <name val="Arial Cyr"/>
      <family val="0"/>
    </font>
    <font>
      <i/>
      <sz val="9"/>
      <name val="Arial"/>
      <family val="2"/>
    </font>
    <font>
      <b/>
      <sz val="14"/>
      <name val="Arial Cy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indexed="8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9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i/>
      <sz val="10"/>
      <name val="Times New Roman"/>
      <family val="1"/>
    </font>
    <font>
      <sz val="12"/>
      <name val="Arial Cyr"/>
      <family val="0"/>
    </font>
    <font>
      <sz val="9"/>
      <name val="Arial"/>
      <family val="2"/>
    </font>
    <font>
      <sz val="9"/>
      <name val="Arial "/>
      <family val="0"/>
    </font>
    <font>
      <b/>
      <i/>
      <sz val="10"/>
      <color indexed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 "/>
      <family val="0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b/>
      <i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 CYR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 Cyr"/>
      <family val="0"/>
    </font>
    <font>
      <b/>
      <sz val="14"/>
      <color rgb="FFFF0000"/>
      <name val="Arial Cyr"/>
      <family val="0"/>
    </font>
    <font>
      <b/>
      <sz val="9"/>
      <color theme="1"/>
      <name val="Arial"/>
      <family val="2"/>
    </font>
    <font>
      <sz val="9"/>
      <color theme="1"/>
      <name val="Arial CYR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28" borderId="7" applyNumberFormat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1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32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center"/>
    </xf>
    <xf numFmtId="49" fontId="24" fillId="33" borderId="11" xfId="57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left" wrapText="1"/>
    </xf>
    <xf numFmtId="0" fontId="29" fillId="34" borderId="10" xfId="0" applyFont="1" applyFill="1" applyBorder="1" applyAlignment="1">
      <alignment horizontal="left" vertical="justify"/>
    </xf>
    <xf numFmtId="0" fontId="17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right"/>
    </xf>
    <xf numFmtId="0" fontId="15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wrapText="1"/>
    </xf>
    <xf numFmtId="49" fontId="16" fillId="35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166" fontId="0" fillId="33" borderId="1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 horizontal="right"/>
    </xf>
    <xf numFmtId="49" fontId="0" fillId="33" borderId="12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42" fillId="35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/>
    </xf>
    <xf numFmtId="166" fontId="42" fillId="0" borderId="10" xfId="0" applyNumberFormat="1" applyFont="1" applyFill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24" fillId="33" borderId="10" xfId="0" applyNumberFormat="1" applyFont="1" applyFill="1" applyBorder="1" applyAlignment="1">
      <alignment horizontal="right"/>
    </xf>
    <xf numFmtId="166" fontId="1" fillId="33" borderId="10" xfId="0" applyNumberFormat="1" applyFont="1" applyFill="1" applyBorder="1" applyAlignment="1">
      <alignment horizontal="right"/>
    </xf>
    <xf numFmtId="166" fontId="1" fillId="33" borderId="10" xfId="0" applyNumberFormat="1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 horizontal="right"/>
    </xf>
    <xf numFmtId="166" fontId="24" fillId="33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166" fontId="0" fillId="33" borderId="10" xfId="0" applyNumberFormat="1" applyFont="1" applyFill="1" applyBorder="1" applyAlignment="1">
      <alignment horizontal="right"/>
    </xf>
    <xf numFmtId="166" fontId="0" fillId="35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34" borderId="10" xfId="0" applyNumberFormat="1" applyFill="1" applyBorder="1" applyAlignment="1">
      <alignment horizontal="right"/>
    </xf>
    <xf numFmtId="171" fontId="9" fillId="34" borderId="10" xfId="0" applyNumberFormat="1" applyFont="1" applyFill="1" applyBorder="1" applyAlignment="1">
      <alignment horizontal="right"/>
    </xf>
    <xf numFmtId="49" fontId="27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 wrapText="1"/>
    </xf>
    <xf numFmtId="49" fontId="49" fillId="33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49" fillId="33" borderId="12" xfId="0" applyNumberFormat="1" applyFont="1" applyFill="1" applyBorder="1" applyAlignment="1">
      <alignment horizontal="right"/>
    </xf>
    <xf numFmtId="49" fontId="3" fillId="35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right"/>
    </xf>
    <xf numFmtId="49" fontId="23" fillId="33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24" fillId="33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right"/>
    </xf>
    <xf numFmtId="49" fontId="24" fillId="33" borderId="10" xfId="0" applyNumberFormat="1" applyFont="1" applyFill="1" applyBorder="1" applyAlignment="1">
      <alignment horizontal="right"/>
    </xf>
    <xf numFmtId="0" fontId="33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1" fillId="33" borderId="11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49" fontId="49" fillId="33" borderId="11" xfId="0" applyNumberFormat="1" applyFont="1" applyFill="1" applyBorder="1" applyAlignment="1">
      <alignment horizontal="right"/>
    </xf>
    <xf numFmtId="49" fontId="27" fillId="33" borderId="11" xfId="0" applyNumberFormat="1" applyFont="1" applyFill="1" applyBorder="1" applyAlignment="1">
      <alignment horizontal="right"/>
    </xf>
    <xf numFmtId="49" fontId="3" fillId="35" borderId="1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23" fillId="0" borderId="11" xfId="57" applyNumberFormat="1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1" fillId="36" borderId="11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/>
    </xf>
    <xf numFmtId="0" fontId="53" fillId="0" borderId="0" xfId="0" applyFont="1" applyAlignment="1">
      <alignment horizontal="justify"/>
    </xf>
    <xf numFmtId="0" fontId="53" fillId="0" borderId="0" xfId="0" applyFont="1" applyAlignment="1">
      <alignment/>
    </xf>
    <xf numFmtId="2" fontId="1" fillId="33" borderId="10" xfId="0" applyNumberFormat="1" applyFont="1" applyFill="1" applyBorder="1" applyAlignment="1">
      <alignment horizontal="center"/>
    </xf>
    <xf numFmtId="166" fontId="27" fillId="33" borderId="10" xfId="0" applyNumberFormat="1" applyFont="1" applyFill="1" applyBorder="1" applyAlignment="1">
      <alignment horizontal="right"/>
    </xf>
    <xf numFmtId="166" fontId="43" fillId="33" borderId="10" xfId="0" applyNumberFormat="1" applyFont="1" applyFill="1" applyBorder="1" applyAlignment="1">
      <alignment horizontal="right"/>
    </xf>
    <xf numFmtId="166" fontId="27" fillId="33" borderId="10" xfId="0" applyNumberFormat="1" applyFont="1" applyFill="1" applyBorder="1" applyAlignment="1">
      <alignment horizontal="right"/>
    </xf>
    <xf numFmtId="171" fontId="22" fillId="33" borderId="10" xfId="0" applyNumberFormat="1" applyFont="1" applyFill="1" applyBorder="1" applyAlignment="1">
      <alignment horizontal="right"/>
    </xf>
    <xf numFmtId="166" fontId="22" fillId="33" borderId="10" xfId="0" applyNumberFormat="1" applyFont="1" applyFill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0" fontId="18" fillId="9" borderId="10" xfId="0" applyFont="1" applyFill="1" applyBorder="1" applyAlignment="1">
      <alignment wrapText="1"/>
    </xf>
    <xf numFmtId="49" fontId="23" fillId="9" borderId="11" xfId="57" applyNumberFormat="1" applyFont="1" applyFill="1" applyBorder="1" applyAlignment="1">
      <alignment horizontal="right"/>
    </xf>
    <xf numFmtId="49" fontId="23" fillId="9" borderId="10" xfId="0" applyNumberFormat="1" applyFont="1" applyFill="1" applyBorder="1" applyAlignment="1">
      <alignment horizontal="right"/>
    </xf>
    <xf numFmtId="2" fontId="24" fillId="9" borderId="10" xfId="0" applyNumberFormat="1" applyFont="1" applyFill="1" applyBorder="1" applyAlignment="1">
      <alignment horizontal="right"/>
    </xf>
    <xf numFmtId="0" fontId="19" fillId="9" borderId="10" xfId="0" applyFont="1" applyFill="1" applyBorder="1" applyAlignment="1">
      <alignment wrapText="1"/>
    </xf>
    <xf numFmtId="49" fontId="37" fillId="9" borderId="11" xfId="57" applyNumberFormat="1" applyFont="1" applyFill="1" applyBorder="1" applyAlignment="1">
      <alignment horizontal="right"/>
    </xf>
    <xf numFmtId="49" fontId="37" fillId="9" borderId="10" xfId="0" applyNumberFormat="1" applyFont="1" applyFill="1" applyBorder="1" applyAlignment="1">
      <alignment horizontal="right"/>
    </xf>
    <xf numFmtId="2" fontId="36" fillId="9" borderId="10" xfId="0" applyNumberFormat="1" applyFont="1" applyFill="1" applyBorder="1" applyAlignment="1">
      <alignment horizontal="right"/>
    </xf>
    <xf numFmtId="0" fontId="23" fillId="9" borderId="10" xfId="0" applyFont="1" applyFill="1" applyBorder="1" applyAlignment="1">
      <alignment horizontal="left" wrapText="1"/>
    </xf>
    <xf numFmtId="0" fontId="20" fillId="11" borderId="10" xfId="0" applyFont="1" applyFill="1" applyBorder="1" applyAlignment="1">
      <alignment horizontal="left" wrapText="1"/>
    </xf>
    <xf numFmtId="49" fontId="23" fillId="11" borderId="10" xfId="0" applyNumberFormat="1" applyFont="1" applyFill="1" applyBorder="1" applyAlignment="1">
      <alignment horizontal="right"/>
    </xf>
    <xf numFmtId="166" fontId="36" fillId="11" borderId="10" xfId="0" applyNumberFormat="1" applyFont="1" applyFill="1" applyBorder="1" applyAlignment="1">
      <alignment horizontal="right"/>
    </xf>
    <xf numFmtId="166" fontId="24" fillId="11" borderId="10" xfId="0" applyNumberFormat="1" applyFont="1" applyFill="1" applyBorder="1" applyAlignment="1">
      <alignment horizontal="right"/>
    </xf>
    <xf numFmtId="49" fontId="0" fillId="11" borderId="11" xfId="0" applyNumberFormat="1" applyFont="1" applyFill="1" applyBorder="1" applyAlignment="1">
      <alignment horizontal="right"/>
    </xf>
    <xf numFmtId="0" fontId="28" fillId="11" borderId="10" xfId="0" applyFont="1" applyFill="1" applyBorder="1" applyAlignment="1">
      <alignment wrapText="1"/>
    </xf>
    <xf numFmtId="49" fontId="0" fillId="11" borderId="10" xfId="0" applyNumberFormat="1" applyFont="1" applyFill="1" applyBorder="1" applyAlignment="1">
      <alignment horizontal="right"/>
    </xf>
    <xf numFmtId="0" fontId="3" fillId="11" borderId="10" xfId="0" applyFont="1" applyFill="1" applyBorder="1" applyAlignment="1">
      <alignment horizontal="left" vertical="justify"/>
    </xf>
    <xf numFmtId="0" fontId="26" fillId="11" borderId="10" xfId="0" applyFont="1" applyFill="1" applyBorder="1" applyAlignment="1">
      <alignment wrapText="1"/>
    </xf>
    <xf numFmtId="49" fontId="27" fillId="11" borderId="10" xfId="0" applyNumberFormat="1" applyFont="1" applyFill="1" applyBorder="1" applyAlignment="1">
      <alignment horizontal="right"/>
    </xf>
    <xf numFmtId="0" fontId="12" fillId="11" borderId="10" xfId="0" applyFont="1" applyFill="1" applyBorder="1" applyAlignment="1">
      <alignment wrapText="1"/>
    </xf>
    <xf numFmtId="0" fontId="14" fillId="11" borderId="10" xfId="0" applyFont="1" applyFill="1" applyBorder="1" applyAlignment="1">
      <alignment wrapText="1"/>
    </xf>
    <xf numFmtId="0" fontId="23" fillId="11" borderId="10" xfId="0" applyFont="1" applyFill="1" applyBorder="1" applyAlignment="1">
      <alignment horizontal="left" vertical="justify" wrapText="1"/>
    </xf>
    <xf numFmtId="166" fontId="23" fillId="11" borderId="10" xfId="0" applyNumberFormat="1" applyFont="1" applyFill="1" applyBorder="1" applyAlignment="1">
      <alignment horizontal="right"/>
    </xf>
    <xf numFmtId="49" fontId="32" fillId="33" borderId="11" xfId="57" applyNumberFormat="1" applyFont="1" applyFill="1" applyBorder="1" applyAlignment="1">
      <alignment horizontal="right"/>
    </xf>
    <xf numFmtId="49" fontId="32" fillId="33" borderId="10" xfId="0" applyNumberFormat="1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166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left" vertical="justify"/>
    </xf>
    <xf numFmtId="49" fontId="0" fillId="33" borderId="11" xfId="0" applyNumberFormat="1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16" fillId="33" borderId="10" xfId="0" applyFont="1" applyFill="1" applyBorder="1" applyAlignment="1">
      <alignment wrapText="1"/>
    </xf>
    <xf numFmtId="49" fontId="27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left" vertical="justify"/>
    </xf>
    <xf numFmtId="2" fontId="27" fillId="33" borderId="10" xfId="0" applyNumberFormat="1" applyFont="1" applyFill="1" applyBorder="1" applyAlignment="1">
      <alignment horizontal="right"/>
    </xf>
    <xf numFmtId="2" fontId="23" fillId="33" borderId="10" xfId="0" applyNumberFormat="1" applyFont="1" applyFill="1" applyBorder="1" applyAlignment="1">
      <alignment horizontal="right"/>
    </xf>
    <xf numFmtId="166" fontId="23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 vertical="justify"/>
    </xf>
    <xf numFmtId="49" fontId="23" fillId="33" borderId="11" xfId="57" applyNumberFormat="1" applyFont="1" applyFill="1" applyBorder="1" applyAlignment="1">
      <alignment horizontal="right"/>
    </xf>
    <xf numFmtId="49" fontId="23" fillId="33" borderId="10" xfId="0" applyNumberFormat="1" applyFont="1" applyFill="1" applyBorder="1" applyAlignment="1">
      <alignment horizontal="right"/>
    </xf>
    <xf numFmtId="0" fontId="105" fillId="33" borderId="10" xfId="0" applyFont="1" applyFill="1" applyBorder="1" applyAlignment="1">
      <alignment horizontal="left" vertical="justify"/>
    </xf>
    <xf numFmtId="0" fontId="21" fillId="33" borderId="10" xfId="0" applyFont="1" applyFill="1" applyBorder="1" applyAlignment="1">
      <alignment horizontal="left" wrapText="1"/>
    </xf>
    <xf numFmtId="49" fontId="23" fillId="33" borderId="11" xfId="57" applyNumberFormat="1" applyFont="1" applyFill="1" applyBorder="1" applyAlignment="1">
      <alignment horizontal="right"/>
    </xf>
    <xf numFmtId="166" fontId="36" fillId="33" borderId="10" xfId="0" applyNumberFormat="1" applyFont="1" applyFill="1" applyBorder="1" applyAlignment="1">
      <alignment horizontal="right"/>
    </xf>
    <xf numFmtId="0" fontId="17" fillId="33" borderId="10" xfId="0" applyFont="1" applyFill="1" applyBorder="1" applyAlignment="1">
      <alignment horizontal="left" wrapText="1"/>
    </xf>
    <xf numFmtId="171" fontId="24" fillId="33" borderId="10" xfId="0" applyNumberFormat="1" applyFont="1" applyFill="1" applyBorder="1" applyAlignment="1">
      <alignment horizontal="right"/>
    </xf>
    <xf numFmtId="0" fontId="32" fillId="33" borderId="10" xfId="0" applyFont="1" applyFill="1" applyBorder="1" applyAlignment="1">
      <alignment horizontal="left" vertical="justify"/>
    </xf>
    <xf numFmtId="49" fontId="24" fillId="33" borderId="11" xfId="57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 horizontal="left" vertical="justify"/>
    </xf>
    <xf numFmtId="49" fontId="1" fillId="33" borderId="11" xfId="0" applyNumberFormat="1" applyFont="1" applyFill="1" applyBorder="1" applyAlignment="1">
      <alignment horizontal="right"/>
    </xf>
    <xf numFmtId="165" fontId="9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166" fontId="40" fillId="33" borderId="10" xfId="0" applyNumberFormat="1" applyFont="1" applyFill="1" applyBorder="1" applyAlignment="1">
      <alignment horizontal="right"/>
    </xf>
    <xf numFmtId="0" fontId="28" fillId="33" borderId="10" xfId="0" applyFont="1" applyFill="1" applyBorder="1" applyAlignment="1">
      <alignment wrapText="1"/>
    </xf>
    <xf numFmtId="166" fontId="4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0" fontId="3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right" wrapText="1"/>
    </xf>
    <xf numFmtId="171" fontId="5" fillId="33" borderId="11" xfId="0" applyNumberFormat="1" applyFont="1" applyFill="1" applyBorder="1" applyAlignment="1">
      <alignment horizontal="right"/>
    </xf>
    <xf numFmtId="166" fontId="5" fillId="33" borderId="11" xfId="0" applyNumberFormat="1" applyFont="1" applyFill="1" applyBorder="1" applyAlignment="1">
      <alignment horizontal="right"/>
    </xf>
    <xf numFmtId="171" fontId="4" fillId="33" borderId="11" xfId="0" applyNumberFormat="1" applyFont="1" applyFill="1" applyBorder="1" applyAlignment="1">
      <alignment horizontal="right"/>
    </xf>
    <xf numFmtId="166" fontId="4" fillId="33" borderId="11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vertical="justify"/>
    </xf>
    <xf numFmtId="0" fontId="1" fillId="33" borderId="10" xfId="0" applyNumberFormat="1" applyFont="1" applyFill="1" applyBorder="1" applyAlignment="1">
      <alignment horizontal="right"/>
    </xf>
    <xf numFmtId="166" fontId="1" fillId="33" borderId="11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66" fontId="0" fillId="33" borderId="11" xfId="0" applyNumberFormat="1" applyFont="1" applyFill="1" applyBorder="1" applyAlignment="1">
      <alignment horizontal="right"/>
    </xf>
    <xf numFmtId="1" fontId="0" fillId="33" borderId="10" xfId="0" applyNumberFormat="1" applyFont="1" applyFill="1" applyBorder="1" applyAlignment="1">
      <alignment horizontal="right"/>
    </xf>
    <xf numFmtId="0" fontId="33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right"/>
    </xf>
    <xf numFmtId="166" fontId="40" fillId="33" borderId="11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0" fontId="36" fillId="33" borderId="10" xfId="0" applyFont="1" applyFill="1" applyBorder="1" applyAlignment="1">
      <alignment horizontal="left" vertical="justify"/>
    </xf>
    <xf numFmtId="0" fontId="23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center"/>
    </xf>
    <xf numFmtId="166" fontId="4" fillId="33" borderId="11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 vertical="justify" wrapText="1"/>
    </xf>
    <xf numFmtId="0" fontId="13" fillId="33" borderId="10" xfId="0" applyFont="1" applyFill="1" applyBorder="1" applyAlignment="1">
      <alignment wrapText="1"/>
    </xf>
    <xf numFmtId="2" fontId="2" fillId="33" borderId="11" xfId="0" applyNumberFormat="1" applyFont="1" applyFill="1" applyBorder="1" applyAlignment="1">
      <alignment horizontal="right"/>
    </xf>
    <xf numFmtId="0" fontId="54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 horizontal="left" vertical="justify" wrapText="1"/>
    </xf>
    <xf numFmtId="0" fontId="6" fillId="33" borderId="11" xfId="0" applyFont="1" applyFill="1" applyBorder="1" applyAlignment="1">
      <alignment horizontal="right" wrapText="1"/>
    </xf>
    <xf numFmtId="49" fontId="6" fillId="33" borderId="10" xfId="0" applyNumberFormat="1" applyFont="1" applyFill="1" applyBorder="1" applyAlignment="1">
      <alignment horizontal="right"/>
    </xf>
    <xf numFmtId="166" fontId="8" fillId="33" borderId="11" xfId="0" applyNumberFormat="1" applyFont="1" applyFill="1" applyBorder="1" applyAlignment="1">
      <alignment horizontal="right"/>
    </xf>
    <xf numFmtId="0" fontId="47" fillId="33" borderId="10" xfId="0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right"/>
    </xf>
    <xf numFmtId="166" fontId="8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166" fontId="4" fillId="33" borderId="10" xfId="0" applyNumberFormat="1" applyFont="1" applyFill="1" applyBorder="1" applyAlignment="1">
      <alignment horizontal="right"/>
    </xf>
    <xf numFmtId="0" fontId="25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horizontal="right" wrapText="1"/>
    </xf>
    <xf numFmtId="166" fontId="2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34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right" wrapText="1"/>
    </xf>
    <xf numFmtId="0" fontId="48" fillId="33" borderId="10" xfId="0" applyFont="1" applyFill="1" applyBorder="1" applyAlignment="1">
      <alignment horizontal="left" vertical="justify"/>
    </xf>
    <xf numFmtId="49" fontId="27" fillId="33" borderId="12" xfId="0" applyNumberFormat="1" applyFont="1" applyFill="1" applyBorder="1" applyAlignment="1">
      <alignment horizontal="right"/>
    </xf>
    <xf numFmtId="171" fontId="1" fillId="33" borderId="10" xfId="0" applyNumberFormat="1" applyFont="1" applyFill="1" applyBorder="1" applyAlignment="1">
      <alignment horizontal="right"/>
    </xf>
    <xf numFmtId="0" fontId="30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left" vertical="justify"/>
    </xf>
    <xf numFmtId="171" fontId="0" fillId="33" borderId="10" xfId="0" applyNumberFormat="1" applyFont="1" applyFill="1" applyBorder="1" applyAlignment="1">
      <alignment horizontal="right"/>
    </xf>
    <xf numFmtId="166" fontId="5" fillId="33" borderId="10" xfId="0" applyNumberFormat="1" applyFont="1" applyFill="1" applyBorder="1" applyAlignment="1">
      <alignment horizontal="right"/>
    </xf>
    <xf numFmtId="0" fontId="106" fillId="33" borderId="10" xfId="0" applyFont="1" applyFill="1" applyBorder="1" applyAlignment="1">
      <alignment wrapText="1"/>
    </xf>
    <xf numFmtId="49" fontId="107" fillId="33" borderId="10" xfId="0" applyNumberFormat="1" applyFont="1" applyFill="1" applyBorder="1" applyAlignment="1">
      <alignment horizontal="right"/>
    </xf>
    <xf numFmtId="166" fontId="108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49" fontId="107" fillId="33" borderId="12" xfId="0" applyNumberFormat="1" applyFont="1" applyFill="1" applyBorder="1" applyAlignment="1">
      <alignment horizontal="right"/>
    </xf>
    <xf numFmtId="2" fontId="2" fillId="33" borderId="13" xfId="0" applyNumberFormat="1" applyFont="1" applyFill="1" applyBorder="1" applyAlignment="1">
      <alignment horizontal="right"/>
    </xf>
    <xf numFmtId="0" fontId="107" fillId="33" borderId="12" xfId="0" applyFont="1" applyFill="1" applyBorder="1" applyAlignment="1">
      <alignment horizontal="right"/>
    </xf>
    <xf numFmtId="0" fontId="31" fillId="33" borderId="10" xfId="0" applyFont="1" applyFill="1" applyBorder="1" applyAlignment="1">
      <alignment horizontal="left" wrapText="1"/>
    </xf>
    <xf numFmtId="49" fontId="45" fillId="33" borderId="11" xfId="57" applyNumberFormat="1" applyFont="1" applyFill="1" applyBorder="1" applyAlignment="1">
      <alignment horizontal="right"/>
    </xf>
    <xf numFmtId="49" fontId="45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vertical="justify"/>
    </xf>
    <xf numFmtId="2" fontId="43" fillId="33" borderId="10" xfId="0" applyNumberFormat="1" applyFont="1" applyFill="1" applyBorder="1" applyAlignment="1">
      <alignment horizontal="right"/>
    </xf>
    <xf numFmtId="2" fontId="44" fillId="33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wrapText="1"/>
    </xf>
    <xf numFmtId="2" fontId="11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2" fontId="27" fillId="33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5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 wrapText="1"/>
    </xf>
    <xf numFmtId="49" fontId="27" fillId="33" borderId="14" xfId="0" applyNumberFormat="1" applyFont="1" applyFill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49" fontId="27" fillId="0" borderId="14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2" fontId="24" fillId="33" borderId="10" xfId="0" applyNumberFormat="1" applyFont="1" applyFill="1" applyBorder="1" applyAlignment="1">
      <alignment horizontal="right"/>
    </xf>
    <xf numFmtId="49" fontId="27" fillId="33" borderId="11" xfId="0" applyNumberFormat="1" applyFont="1" applyFill="1" applyBorder="1" applyAlignment="1">
      <alignment horizontal="right"/>
    </xf>
    <xf numFmtId="0" fontId="27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justify"/>
    </xf>
    <xf numFmtId="49" fontId="37" fillId="33" borderId="11" xfId="57" applyNumberFormat="1" applyFont="1" applyFill="1" applyBorder="1" applyAlignment="1">
      <alignment horizontal="right"/>
    </xf>
    <xf numFmtId="49" fontId="37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justify"/>
    </xf>
    <xf numFmtId="166" fontId="7" fillId="33" borderId="10" xfId="0" applyNumberFormat="1" applyFont="1" applyFill="1" applyBorder="1" applyAlignment="1">
      <alignment horizontal="right"/>
    </xf>
    <xf numFmtId="166" fontId="24" fillId="33" borderId="11" xfId="0" applyNumberFormat="1" applyFont="1" applyFill="1" applyBorder="1" applyAlignment="1">
      <alignment horizontal="right"/>
    </xf>
    <xf numFmtId="166" fontId="24" fillId="33" borderId="11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justify"/>
    </xf>
    <xf numFmtId="49" fontId="0" fillId="33" borderId="11" xfId="57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wrapText="1"/>
    </xf>
    <xf numFmtId="49" fontId="0" fillId="33" borderId="11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0" fontId="27" fillId="33" borderId="11" xfId="0" applyFont="1" applyFill="1" applyBorder="1" applyAlignment="1">
      <alignment horizontal="right" wrapText="1"/>
    </xf>
    <xf numFmtId="2" fontId="36" fillId="33" borderId="10" xfId="0" applyNumberFormat="1" applyFont="1" applyFill="1" applyBorder="1" applyAlignment="1">
      <alignment horizontal="right"/>
    </xf>
    <xf numFmtId="49" fontId="1" fillId="12" borderId="11" xfId="0" applyNumberFormat="1" applyFont="1" applyFill="1" applyBorder="1" applyAlignment="1">
      <alignment horizontal="right"/>
    </xf>
    <xf numFmtId="49" fontId="1" fillId="12" borderId="10" xfId="0" applyNumberFormat="1" applyFont="1" applyFill="1" applyBorder="1" applyAlignment="1">
      <alignment horizontal="right"/>
    </xf>
    <xf numFmtId="49" fontId="1" fillId="18" borderId="11" xfId="0" applyNumberFormat="1" applyFont="1" applyFill="1" applyBorder="1" applyAlignment="1">
      <alignment horizontal="right"/>
    </xf>
    <xf numFmtId="49" fontId="1" fillId="18" borderId="10" xfId="0" applyNumberFormat="1" applyFont="1" applyFill="1" applyBorder="1" applyAlignment="1">
      <alignment horizontal="right"/>
    </xf>
    <xf numFmtId="166" fontId="1" fillId="18" borderId="10" xfId="0" applyNumberFormat="1" applyFont="1" applyFill="1" applyBorder="1" applyAlignment="1">
      <alignment horizontal="right"/>
    </xf>
    <xf numFmtId="0" fontId="35" fillId="18" borderId="10" xfId="0" applyFont="1" applyFill="1" applyBorder="1" applyAlignment="1">
      <alignment horizontal="left" wrapText="1"/>
    </xf>
    <xf numFmtId="2" fontId="9" fillId="18" borderId="10" xfId="0" applyNumberFormat="1" applyFont="1" applyFill="1" applyBorder="1" applyAlignment="1">
      <alignment horizontal="right"/>
    </xf>
    <xf numFmtId="166" fontId="5" fillId="12" borderId="10" xfId="0" applyNumberFormat="1" applyFont="1" applyFill="1" applyBorder="1" applyAlignment="1">
      <alignment horizontal="right"/>
    </xf>
    <xf numFmtId="0" fontId="9" fillId="8" borderId="10" xfId="0" applyFont="1" applyFill="1" applyBorder="1" applyAlignment="1">
      <alignment horizontal="left" vertical="justify"/>
    </xf>
    <xf numFmtId="49" fontId="1" fillId="8" borderId="11" xfId="0" applyNumberFormat="1" applyFont="1" applyFill="1" applyBorder="1" applyAlignment="1">
      <alignment horizontal="right"/>
    </xf>
    <xf numFmtId="49" fontId="1" fillId="8" borderId="10" xfId="0" applyNumberFormat="1" applyFont="1" applyFill="1" applyBorder="1" applyAlignment="1">
      <alignment horizontal="right"/>
    </xf>
    <xf numFmtId="165" fontId="9" fillId="8" borderId="10" xfId="0" applyNumberFormat="1" applyFont="1" applyFill="1" applyBorder="1" applyAlignment="1">
      <alignment horizontal="right"/>
    </xf>
    <xf numFmtId="49" fontId="1" fillId="8" borderId="11" xfId="0" applyNumberFormat="1" applyFont="1" applyFill="1" applyBorder="1" applyAlignment="1">
      <alignment horizontal="right"/>
    </xf>
    <xf numFmtId="49" fontId="1" fillId="8" borderId="10" xfId="0" applyNumberFormat="1" applyFont="1" applyFill="1" applyBorder="1" applyAlignment="1">
      <alignment horizontal="right"/>
    </xf>
    <xf numFmtId="2" fontId="1" fillId="8" borderId="10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left" vertical="justify"/>
    </xf>
    <xf numFmtId="49" fontId="36" fillId="33" borderId="10" xfId="0" applyNumberFormat="1" applyFont="1" applyFill="1" applyBorder="1" applyAlignment="1">
      <alignment horizontal="right"/>
    </xf>
    <xf numFmtId="166" fontId="33" fillId="33" borderId="10" xfId="0" applyNumberFormat="1" applyFont="1" applyFill="1" applyBorder="1" applyAlignment="1">
      <alignment horizontal="right"/>
    </xf>
    <xf numFmtId="0" fontId="17" fillId="33" borderId="10" xfId="0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horizontal="left" vertical="justify"/>
    </xf>
    <xf numFmtId="0" fontId="57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wrapText="1"/>
    </xf>
    <xf numFmtId="0" fontId="58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0" fillId="8" borderId="10" xfId="0" applyFont="1" applyFill="1" applyBorder="1" applyAlignment="1">
      <alignment horizontal="left" vertical="justify"/>
    </xf>
    <xf numFmtId="0" fontId="47" fillId="0" borderId="10" xfId="0" applyFont="1" applyBorder="1" applyAlignment="1">
      <alignment wrapText="1"/>
    </xf>
    <xf numFmtId="0" fontId="57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justify"/>
    </xf>
    <xf numFmtId="0" fontId="54" fillId="33" borderId="1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 horizontal="left" vertical="justify"/>
    </xf>
    <xf numFmtId="0" fontId="57" fillId="33" borderId="10" xfId="0" applyFont="1" applyFill="1" applyBorder="1" applyAlignment="1">
      <alignment horizontal="left" vertical="justify"/>
    </xf>
    <xf numFmtId="0" fontId="33" fillId="33" borderId="10" xfId="0" applyFont="1" applyFill="1" applyBorder="1" applyAlignment="1">
      <alignment horizontal="left" wrapText="1"/>
    </xf>
    <xf numFmtId="0" fontId="56" fillId="33" borderId="10" xfId="0" applyFont="1" applyFill="1" applyBorder="1" applyAlignment="1">
      <alignment wrapText="1"/>
    </xf>
    <xf numFmtId="0" fontId="28" fillId="0" borderId="10" xfId="0" applyFont="1" applyBorder="1" applyAlignment="1">
      <alignment wrapText="1"/>
    </xf>
    <xf numFmtId="0" fontId="47" fillId="0" borderId="10" xfId="0" applyFont="1" applyFill="1" applyBorder="1" applyAlignment="1">
      <alignment horizontal="left" wrapText="1"/>
    </xf>
    <xf numFmtId="0" fontId="33" fillId="33" borderId="10" xfId="0" applyFont="1" applyFill="1" applyBorder="1" applyAlignment="1">
      <alignment horizontal="left" vertical="justify"/>
    </xf>
    <xf numFmtId="0" fontId="5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33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left" wrapText="1"/>
    </xf>
    <xf numFmtId="0" fontId="50" fillId="8" borderId="10" xfId="0" applyFont="1" applyFill="1" applyBorder="1" applyAlignment="1">
      <alignment horizontal="left" wrapText="1"/>
    </xf>
    <xf numFmtId="0" fontId="50" fillId="18" borderId="10" xfId="0" applyFont="1" applyFill="1" applyBorder="1" applyAlignment="1">
      <alignment horizontal="left" vertical="justify"/>
    </xf>
    <xf numFmtId="0" fontId="50" fillId="12" borderId="10" xfId="0" applyFont="1" applyFill="1" applyBorder="1" applyAlignment="1">
      <alignment horizontal="left" vertical="justify"/>
    </xf>
    <xf numFmtId="0" fontId="50" fillId="33" borderId="10" xfId="0" applyFont="1" applyFill="1" applyBorder="1" applyAlignment="1">
      <alignment horizontal="left" vertical="justify"/>
    </xf>
    <xf numFmtId="0" fontId="4" fillId="33" borderId="10" xfId="0" applyFont="1" applyFill="1" applyBorder="1" applyAlignment="1">
      <alignment horizontal="left" vertical="justify"/>
    </xf>
    <xf numFmtId="0" fontId="57" fillId="33" borderId="0" xfId="0" applyFont="1" applyFill="1" applyAlignment="1">
      <alignment/>
    </xf>
    <xf numFmtId="0" fontId="32" fillId="0" borderId="10" xfId="0" applyFont="1" applyBorder="1" applyAlignment="1">
      <alignment wrapText="1"/>
    </xf>
    <xf numFmtId="166" fontId="1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49" fontId="9" fillId="8" borderId="11" xfId="0" applyNumberFormat="1" applyFont="1" applyFill="1" applyBorder="1" applyAlignment="1">
      <alignment horizontal="right"/>
    </xf>
    <xf numFmtId="49" fontId="9" fillId="8" borderId="10" xfId="0" applyNumberFormat="1" applyFont="1" applyFill="1" applyBorder="1" applyAlignment="1">
      <alignment horizontal="right"/>
    </xf>
    <xf numFmtId="49" fontId="5" fillId="8" borderId="10" xfId="0" applyNumberFormat="1" applyFont="1" applyFill="1" applyBorder="1" applyAlignment="1">
      <alignment horizontal="right"/>
    </xf>
    <xf numFmtId="166" fontId="9" fillId="8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right" wrapText="1"/>
    </xf>
    <xf numFmtId="49" fontId="11" fillId="33" borderId="10" xfId="0" applyNumberFormat="1" applyFont="1" applyFill="1" applyBorder="1" applyAlignment="1">
      <alignment horizontal="right"/>
    </xf>
    <xf numFmtId="166" fontId="11" fillId="33" borderId="10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wrapText="1"/>
    </xf>
    <xf numFmtId="49" fontId="1" fillId="33" borderId="12" xfId="0" applyNumberFormat="1" applyFont="1" applyFill="1" applyBorder="1" applyAlignment="1">
      <alignment horizontal="right"/>
    </xf>
    <xf numFmtId="49" fontId="11" fillId="33" borderId="11" xfId="0" applyNumberFormat="1" applyFont="1" applyFill="1" applyBorder="1" applyAlignment="1">
      <alignment horizontal="right"/>
    </xf>
    <xf numFmtId="49" fontId="11" fillId="33" borderId="12" xfId="0" applyNumberFormat="1" applyFont="1" applyFill="1" applyBorder="1" applyAlignment="1">
      <alignment horizontal="right"/>
    </xf>
    <xf numFmtId="49" fontId="11" fillId="33" borderId="10" xfId="0" applyNumberFormat="1" applyFont="1" applyFill="1" applyBorder="1" applyAlignment="1">
      <alignment horizontal="right"/>
    </xf>
    <xf numFmtId="0" fontId="50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right"/>
    </xf>
    <xf numFmtId="49" fontId="32" fillId="33" borderId="11" xfId="0" applyNumberFormat="1" applyFont="1" applyFill="1" applyBorder="1" applyAlignment="1">
      <alignment horizontal="right"/>
    </xf>
    <xf numFmtId="49" fontId="19" fillId="33" borderId="11" xfId="0" applyNumberFormat="1" applyFont="1" applyFill="1" applyBorder="1" applyAlignment="1">
      <alignment horizontal="right"/>
    </xf>
    <xf numFmtId="49" fontId="19" fillId="33" borderId="10" xfId="0" applyNumberFormat="1" applyFont="1" applyFill="1" applyBorder="1" applyAlignment="1">
      <alignment horizontal="right"/>
    </xf>
    <xf numFmtId="166" fontId="30" fillId="33" borderId="10" xfId="0" applyNumberFormat="1" applyFont="1" applyFill="1" applyBorder="1" applyAlignment="1">
      <alignment horizontal="right"/>
    </xf>
    <xf numFmtId="49" fontId="47" fillId="33" borderId="11" xfId="57" applyNumberFormat="1" applyFont="1" applyFill="1" applyBorder="1" applyAlignment="1">
      <alignment horizontal="right"/>
    </xf>
    <xf numFmtId="49" fontId="47" fillId="33" borderId="10" xfId="0" applyNumberFormat="1" applyFont="1" applyFill="1" applyBorder="1" applyAlignment="1">
      <alignment horizontal="right"/>
    </xf>
    <xf numFmtId="49" fontId="47" fillId="33" borderId="11" xfId="57" applyNumberFormat="1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right"/>
    </xf>
    <xf numFmtId="49" fontId="32" fillId="33" borderId="10" xfId="0" applyNumberFormat="1" applyFont="1" applyFill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 wrapText="1"/>
    </xf>
    <xf numFmtId="0" fontId="32" fillId="0" borderId="11" xfId="0" applyFont="1" applyFill="1" applyBorder="1" applyAlignment="1">
      <alignment wrapText="1"/>
    </xf>
    <xf numFmtId="49" fontId="32" fillId="0" borderId="11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horizontal="center"/>
    </xf>
    <xf numFmtId="49" fontId="32" fillId="33" borderId="11" xfId="0" applyNumberFormat="1" applyFont="1" applyFill="1" applyBorder="1" applyAlignment="1">
      <alignment horizontal="center"/>
    </xf>
    <xf numFmtId="49" fontId="32" fillId="33" borderId="12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49" fontId="17" fillId="33" borderId="11" xfId="57" applyNumberFormat="1" applyFont="1" applyFill="1" applyBorder="1" applyAlignment="1">
      <alignment horizontal="right"/>
    </xf>
    <xf numFmtId="49" fontId="17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/>
    </xf>
    <xf numFmtId="166" fontId="40" fillId="0" borderId="10" xfId="0" applyNumberFormat="1" applyFont="1" applyBorder="1" applyAlignment="1">
      <alignment horizontal="center"/>
    </xf>
    <xf numFmtId="166" fontId="40" fillId="33" borderId="10" xfId="0" applyNumberFormat="1" applyFont="1" applyFill="1" applyBorder="1" applyAlignment="1">
      <alignment horizontal="right"/>
    </xf>
    <xf numFmtId="2" fontId="62" fillId="33" borderId="11" xfId="0" applyNumberFormat="1" applyFont="1" applyFill="1" applyBorder="1" applyAlignment="1">
      <alignment horizontal="right"/>
    </xf>
    <xf numFmtId="0" fontId="109" fillId="33" borderId="10" xfId="0" applyFont="1" applyFill="1" applyBorder="1" applyAlignment="1">
      <alignment horizontal="left" wrapText="1"/>
    </xf>
    <xf numFmtId="0" fontId="110" fillId="33" borderId="10" xfId="0" applyFont="1" applyFill="1" applyBorder="1" applyAlignment="1">
      <alignment horizontal="left" vertical="justify"/>
    </xf>
    <xf numFmtId="49" fontId="54" fillId="33" borderId="10" xfId="0" applyNumberFormat="1" applyFont="1" applyFill="1" applyBorder="1" applyAlignment="1">
      <alignment horizontal="right"/>
    </xf>
    <xf numFmtId="171" fontId="33" fillId="33" borderId="10" xfId="0" applyNumberFormat="1" applyFont="1" applyFill="1" applyBorder="1" applyAlignment="1">
      <alignment horizontal="right"/>
    </xf>
    <xf numFmtId="165" fontId="50" fillId="8" borderId="15" xfId="0" applyNumberFormat="1" applyFont="1" applyFill="1" applyBorder="1" applyAlignment="1">
      <alignment horizontal="right"/>
    </xf>
    <xf numFmtId="165" fontId="50" fillId="33" borderId="15" xfId="0" applyNumberFormat="1" applyFont="1" applyFill="1" applyBorder="1" applyAlignment="1">
      <alignment horizontal="right"/>
    </xf>
    <xf numFmtId="165" fontId="22" fillId="33" borderId="15" xfId="0" applyNumberFormat="1" applyFont="1" applyFill="1" applyBorder="1" applyAlignment="1">
      <alignment horizontal="right"/>
    </xf>
    <xf numFmtId="165" fontId="51" fillId="33" borderId="15" xfId="0" applyNumberFormat="1" applyFont="1" applyFill="1" applyBorder="1" applyAlignment="1">
      <alignment horizontal="right"/>
    </xf>
    <xf numFmtId="165" fontId="33" fillId="33" borderId="15" xfId="0" applyNumberFormat="1" applyFont="1" applyFill="1" applyBorder="1" applyAlignment="1">
      <alignment horizontal="right"/>
    </xf>
    <xf numFmtId="166" fontId="50" fillId="8" borderId="15" xfId="0" applyNumberFormat="1" applyFont="1" applyFill="1" applyBorder="1" applyAlignment="1">
      <alignment horizontal="right"/>
    </xf>
    <xf numFmtId="166" fontId="50" fillId="33" borderId="15" xfId="0" applyNumberFormat="1" applyFont="1" applyFill="1" applyBorder="1" applyAlignment="1">
      <alignment horizontal="right"/>
    </xf>
    <xf numFmtId="166" fontId="51" fillId="0" borderId="15" xfId="0" applyNumberFormat="1" applyFont="1" applyBorder="1" applyAlignment="1">
      <alignment horizontal="right"/>
    </xf>
    <xf numFmtId="166" fontId="50" fillId="0" borderId="15" xfId="0" applyNumberFormat="1" applyFont="1" applyBorder="1" applyAlignment="1">
      <alignment horizontal="right"/>
    </xf>
    <xf numFmtId="166" fontId="51" fillId="33" borderId="15" xfId="0" applyNumberFormat="1" applyFont="1" applyFill="1" applyBorder="1" applyAlignment="1">
      <alignment horizontal="right"/>
    </xf>
    <xf numFmtId="2" fontId="33" fillId="33" borderId="15" xfId="0" applyNumberFormat="1" applyFont="1" applyFill="1" applyBorder="1" applyAlignment="1">
      <alignment horizontal="right"/>
    </xf>
    <xf numFmtId="2" fontId="22" fillId="33" borderId="15" xfId="0" applyNumberFormat="1" applyFont="1" applyFill="1" applyBorder="1" applyAlignment="1">
      <alignment horizontal="right"/>
    </xf>
    <xf numFmtId="166" fontId="33" fillId="33" borderId="15" xfId="0" applyNumberFormat="1" applyFont="1" applyFill="1" applyBorder="1" applyAlignment="1">
      <alignment horizontal="right"/>
    </xf>
    <xf numFmtId="166" fontId="22" fillId="33" borderId="15" xfId="0" applyNumberFormat="1" applyFont="1" applyFill="1" applyBorder="1" applyAlignment="1">
      <alignment horizontal="right"/>
    </xf>
    <xf numFmtId="2" fontId="52" fillId="33" borderId="15" xfId="0" applyNumberFormat="1" applyFont="1" applyFill="1" applyBorder="1" applyAlignment="1">
      <alignment horizontal="right"/>
    </xf>
    <xf numFmtId="166" fontId="60" fillId="33" borderId="15" xfId="0" applyNumberFormat="1" applyFont="1" applyFill="1" applyBorder="1" applyAlignment="1">
      <alignment horizontal="right"/>
    </xf>
    <xf numFmtId="2" fontId="52" fillId="8" borderId="15" xfId="0" applyNumberFormat="1" applyFont="1" applyFill="1" applyBorder="1" applyAlignment="1">
      <alignment horizontal="right"/>
    </xf>
    <xf numFmtId="166" fontId="52" fillId="33" borderId="15" xfId="0" applyNumberFormat="1" applyFont="1" applyFill="1" applyBorder="1" applyAlignment="1">
      <alignment horizontal="right"/>
    </xf>
    <xf numFmtId="2" fontId="50" fillId="9" borderId="15" xfId="0" applyNumberFormat="1" applyFont="1" applyFill="1" applyBorder="1" applyAlignment="1">
      <alignment horizontal="right"/>
    </xf>
    <xf numFmtId="2" fontId="51" fillId="9" borderId="15" xfId="0" applyNumberFormat="1" applyFont="1" applyFill="1" applyBorder="1" applyAlignment="1">
      <alignment horizontal="right"/>
    </xf>
    <xf numFmtId="166" fontId="50" fillId="18" borderId="15" xfId="0" applyNumberFormat="1" applyFont="1" applyFill="1" applyBorder="1" applyAlignment="1">
      <alignment horizontal="right"/>
    </xf>
    <xf numFmtId="166" fontId="31" fillId="33" borderId="15" xfId="0" applyNumberFormat="1" applyFont="1" applyFill="1" applyBorder="1" applyAlignment="1">
      <alignment horizontal="right"/>
    </xf>
    <xf numFmtId="166" fontId="22" fillId="33" borderId="16" xfId="0" applyNumberFormat="1" applyFont="1" applyFill="1" applyBorder="1" applyAlignment="1">
      <alignment horizontal="right"/>
    </xf>
    <xf numFmtId="2" fontId="50" fillId="18" borderId="15" xfId="0" applyNumberFormat="1" applyFont="1" applyFill="1" applyBorder="1" applyAlignment="1">
      <alignment horizontal="right"/>
    </xf>
    <xf numFmtId="2" fontId="50" fillId="33" borderId="15" xfId="0" applyNumberFormat="1" applyFont="1" applyFill="1" applyBorder="1" applyAlignment="1">
      <alignment horizontal="right"/>
    </xf>
    <xf numFmtId="166" fontId="111" fillId="33" borderId="15" xfId="0" applyNumberFormat="1" applyFont="1" applyFill="1" applyBorder="1" applyAlignment="1">
      <alignment horizontal="right"/>
    </xf>
    <xf numFmtId="2" fontId="50" fillId="12" borderId="15" xfId="0" applyNumberFormat="1" applyFont="1" applyFill="1" applyBorder="1" applyAlignment="1">
      <alignment horizontal="right"/>
    </xf>
    <xf numFmtId="2" fontId="112" fillId="33" borderId="15" xfId="0" applyNumberFormat="1" applyFont="1" applyFill="1" applyBorder="1" applyAlignment="1">
      <alignment horizontal="right"/>
    </xf>
    <xf numFmtId="166" fontId="112" fillId="33" borderId="15" xfId="0" applyNumberFormat="1" applyFont="1" applyFill="1" applyBorder="1" applyAlignment="1">
      <alignment horizontal="right"/>
    </xf>
    <xf numFmtId="166" fontId="113" fillId="33" borderId="15" xfId="0" applyNumberFormat="1" applyFont="1" applyFill="1" applyBorder="1" applyAlignment="1">
      <alignment horizontal="right"/>
    </xf>
    <xf numFmtId="166" fontId="114" fillId="33" borderId="1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51" fillId="35" borderId="15" xfId="0" applyNumberFormat="1" applyFont="1" applyFill="1" applyBorder="1" applyAlignment="1">
      <alignment horizontal="right"/>
    </xf>
    <xf numFmtId="165" fontId="51" fillId="35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horizontal="justify"/>
    </xf>
    <xf numFmtId="0" fontId="22" fillId="0" borderId="10" xfId="0" applyFont="1" applyBorder="1" applyAlignment="1">
      <alignment/>
    </xf>
    <xf numFmtId="49" fontId="34" fillId="0" borderId="10" xfId="0" applyNumberFormat="1" applyFont="1" applyFill="1" applyBorder="1" applyAlignment="1">
      <alignment horizontal="left"/>
    </xf>
    <xf numFmtId="166" fontId="22" fillId="0" borderId="10" xfId="0" applyNumberFormat="1" applyFont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166" fontId="22" fillId="0" borderId="10" xfId="0" applyNumberFormat="1" applyFont="1" applyBorder="1" applyAlignment="1">
      <alignment horizontal="justify"/>
    </xf>
    <xf numFmtId="0" fontId="51" fillId="0" borderId="10" xfId="0" applyFont="1" applyBorder="1" applyAlignment="1">
      <alignment/>
    </xf>
    <xf numFmtId="49" fontId="22" fillId="0" borderId="1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0" fontId="20" fillId="0" borderId="0" xfId="0" applyFont="1" applyBorder="1" applyAlignment="1">
      <alignment horizontal="left"/>
    </xf>
    <xf numFmtId="49" fontId="46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166" fontId="22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justify"/>
    </xf>
    <xf numFmtId="0" fontId="21" fillId="0" borderId="0" xfId="0" applyFont="1" applyAlignment="1">
      <alignment horizontal="left" vertical="justify"/>
    </xf>
    <xf numFmtId="49" fontId="1" fillId="0" borderId="10" xfId="0" applyNumberFormat="1" applyFont="1" applyBorder="1" applyAlignment="1">
      <alignment horizontal="center" vertical="justify"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0" fillId="0" borderId="11" xfId="0" applyBorder="1" applyAlignment="1">
      <alignment horizontal="center"/>
    </xf>
    <xf numFmtId="49" fontId="34" fillId="0" borderId="1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 vertical="justify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3"/>
  <sheetViews>
    <sheetView tabSelected="1" view="pageBreakPreview" zoomScaleNormal="85" zoomScaleSheetLayoutView="100" zoomScalePageLayoutView="0" workbookViewId="0" topLeftCell="A100">
      <selection activeCell="E3" sqref="C2:K3"/>
    </sheetView>
  </sheetViews>
  <sheetFormatPr defaultColWidth="9.00390625" defaultRowHeight="12.75"/>
  <cols>
    <col min="1" max="1" width="40.625" style="0" customWidth="1"/>
    <col min="2" max="2" width="5.625" style="1" customWidth="1"/>
    <col min="3" max="3" width="4.25390625" style="1" customWidth="1"/>
    <col min="4" max="4" width="4.00390625" style="1" customWidth="1"/>
    <col min="5" max="5" width="8.875" style="1" customWidth="1"/>
    <col min="6" max="6" width="5.375" style="1" customWidth="1"/>
    <col min="7" max="8" width="12.875" style="1" hidden="1" customWidth="1"/>
    <col min="9" max="9" width="12.75390625" style="1" customWidth="1"/>
    <col min="10" max="10" width="9.125" style="0" hidden="1" customWidth="1"/>
    <col min="11" max="11" width="12.75390625" style="0" customWidth="1"/>
  </cols>
  <sheetData>
    <row r="1" spans="1:12" ht="21" customHeight="1">
      <c r="A1" s="388"/>
      <c r="B1" s="399"/>
      <c r="C1" s="405" t="s">
        <v>398</v>
      </c>
      <c r="D1" s="405"/>
      <c r="E1" s="405"/>
      <c r="F1" s="405"/>
      <c r="G1" s="405"/>
      <c r="H1" s="405"/>
      <c r="I1" s="405"/>
      <c r="J1" s="405"/>
      <c r="K1" s="405"/>
      <c r="L1" s="411"/>
    </row>
    <row r="2" spans="1:12" ht="33" customHeight="1">
      <c r="A2" s="388"/>
      <c r="B2" s="401"/>
      <c r="C2" s="406" t="s">
        <v>401</v>
      </c>
      <c r="D2" s="406"/>
      <c r="E2" s="406"/>
      <c r="F2" s="406"/>
      <c r="G2" s="406"/>
      <c r="H2" s="406"/>
      <c r="I2" s="406"/>
      <c r="J2" s="406"/>
      <c r="K2" s="406"/>
      <c r="L2" s="411"/>
    </row>
    <row r="3" spans="1:12" ht="12.75" customHeight="1">
      <c r="A3" s="388"/>
      <c r="B3" s="401"/>
      <c r="C3" s="402" t="s">
        <v>350</v>
      </c>
      <c r="D3" s="400"/>
      <c r="E3" s="400"/>
      <c r="F3" s="400"/>
      <c r="G3" s="400"/>
      <c r="H3" s="400"/>
      <c r="I3" s="400"/>
      <c r="J3" s="388"/>
      <c r="K3" s="388"/>
      <c r="L3" s="411"/>
    </row>
    <row r="4" spans="1:12" ht="12.75" customHeight="1">
      <c r="A4" s="388"/>
      <c r="B4" s="406" t="s">
        <v>400</v>
      </c>
      <c r="C4" s="406"/>
      <c r="D4" s="406"/>
      <c r="E4" s="406"/>
      <c r="F4" s="406"/>
      <c r="G4" s="406"/>
      <c r="H4" s="406"/>
      <c r="I4" s="406"/>
      <c r="J4" s="406"/>
      <c r="K4" s="406"/>
      <c r="L4" s="411"/>
    </row>
    <row r="5" spans="1:12" ht="6.75" customHeight="1">
      <c r="A5" s="388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11"/>
    </row>
    <row r="6" spans="1:12" ht="12.75" customHeight="1" hidden="1">
      <c r="A6" s="388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11"/>
    </row>
    <row r="7" spans="1:12" ht="14.25" customHeight="1">
      <c r="A7" s="388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11"/>
    </row>
    <row r="8" spans="1:12" ht="12.75">
      <c r="A8" s="388"/>
      <c r="B8" s="399"/>
      <c r="C8" s="399"/>
      <c r="D8" s="399"/>
      <c r="E8" s="399"/>
      <c r="F8" s="399"/>
      <c r="G8" s="399"/>
      <c r="H8" s="399"/>
      <c r="I8" s="399"/>
      <c r="J8" s="388"/>
      <c r="K8" s="388"/>
      <c r="L8" s="411"/>
    </row>
    <row r="9" spans="1:12" ht="12.75">
      <c r="A9" s="413" t="s">
        <v>399</v>
      </c>
      <c r="B9" s="413"/>
      <c r="C9" s="413"/>
      <c r="D9" s="413"/>
      <c r="E9" s="413"/>
      <c r="F9" s="413"/>
      <c r="G9" s="413"/>
      <c r="H9" s="413"/>
      <c r="I9" s="413"/>
      <c r="J9" s="388"/>
      <c r="K9" s="388"/>
      <c r="L9" s="411"/>
    </row>
    <row r="10" spans="1:12" ht="12.75">
      <c r="A10" s="413"/>
      <c r="B10" s="413"/>
      <c r="C10" s="413"/>
      <c r="D10" s="413"/>
      <c r="E10" s="413"/>
      <c r="F10" s="413"/>
      <c r="G10" s="413"/>
      <c r="H10" s="413"/>
      <c r="I10" s="413"/>
      <c r="J10" s="388"/>
      <c r="K10" s="388"/>
      <c r="L10" s="411"/>
    </row>
    <row r="11" spans="1:12" ht="23.25" customHeight="1">
      <c r="A11" s="413"/>
      <c r="B11" s="413"/>
      <c r="C11" s="413"/>
      <c r="D11" s="413"/>
      <c r="E11" s="413"/>
      <c r="F11" s="413"/>
      <c r="G11" s="413"/>
      <c r="H11" s="413"/>
      <c r="I11" s="413"/>
      <c r="J11" s="388"/>
      <c r="K11" s="388"/>
      <c r="L11" s="411"/>
    </row>
    <row r="12" spans="1:12" ht="37.5" customHeight="1">
      <c r="A12" s="414" t="s">
        <v>0</v>
      </c>
      <c r="B12" s="409" t="s">
        <v>1</v>
      </c>
      <c r="C12" s="409" t="s">
        <v>2</v>
      </c>
      <c r="D12" s="409" t="s">
        <v>3</v>
      </c>
      <c r="E12" s="409" t="s">
        <v>4</v>
      </c>
      <c r="F12" s="409" t="s">
        <v>5</v>
      </c>
      <c r="G12" s="408" t="s">
        <v>284</v>
      </c>
      <c r="H12" s="408" t="s">
        <v>285</v>
      </c>
      <c r="I12" s="408" t="s">
        <v>393</v>
      </c>
      <c r="J12" s="387"/>
      <c r="K12" s="410" t="s">
        <v>394</v>
      </c>
      <c r="L12" s="410" t="s">
        <v>395</v>
      </c>
    </row>
    <row r="13" spans="1:12" ht="15" customHeight="1">
      <c r="A13" s="414"/>
      <c r="B13" s="409"/>
      <c r="C13" s="409"/>
      <c r="D13" s="409"/>
      <c r="E13" s="409"/>
      <c r="F13" s="409"/>
      <c r="G13" s="408"/>
      <c r="H13" s="408"/>
      <c r="I13" s="408"/>
      <c r="J13" s="387"/>
      <c r="K13" s="410"/>
      <c r="L13" s="410"/>
    </row>
    <row r="14" spans="1:12" ht="4.5" customHeight="1" hidden="1">
      <c r="A14" s="414"/>
      <c r="B14" s="409"/>
      <c r="C14" s="409"/>
      <c r="D14" s="409"/>
      <c r="E14" s="409"/>
      <c r="F14" s="409"/>
      <c r="G14" s="403"/>
      <c r="H14" s="403"/>
      <c r="I14" s="403"/>
      <c r="J14" s="387"/>
      <c r="K14" s="387"/>
      <c r="L14" s="387"/>
    </row>
    <row r="15" spans="1:12" ht="30.75" customHeight="1">
      <c r="A15" s="284" t="s">
        <v>213</v>
      </c>
      <c r="B15" s="266" t="s">
        <v>68</v>
      </c>
      <c r="C15" s="267" t="s">
        <v>15</v>
      </c>
      <c r="D15" s="267" t="s">
        <v>15</v>
      </c>
      <c r="E15" s="267" t="s">
        <v>30</v>
      </c>
      <c r="F15" s="267" t="s">
        <v>6</v>
      </c>
      <c r="G15" s="268">
        <f>G16+G77+G170+G148+G94+G112+G135+G130</f>
        <v>486.79999999999995</v>
      </c>
      <c r="H15" s="268">
        <f>H16+H77+H94+H112+H135+H170+H148</f>
        <v>11220</v>
      </c>
      <c r="I15" s="356">
        <f>I16+I77+I94+I145+I148+I170</f>
        <v>30884.945000000003</v>
      </c>
      <c r="J15" s="356" t="e">
        <f>J16+J77+J94+J145+J148+J170</f>
        <v>#REF!</v>
      </c>
      <c r="K15" s="356">
        <f>K16+K77+K94+K145+K148+K170</f>
        <v>27062.375</v>
      </c>
      <c r="L15" s="394">
        <f>K15/I15*100</f>
        <v>87.62319311237238</v>
      </c>
    </row>
    <row r="16" spans="1:12" ht="17.25" customHeight="1">
      <c r="A16" s="295" t="s">
        <v>16</v>
      </c>
      <c r="B16" s="150" t="s">
        <v>68</v>
      </c>
      <c r="C16" s="26" t="s">
        <v>7</v>
      </c>
      <c r="D16" s="26" t="s">
        <v>15</v>
      </c>
      <c r="E16" s="26" t="s">
        <v>30</v>
      </c>
      <c r="F16" s="26" t="s">
        <v>6</v>
      </c>
      <c r="G16" s="151">
        <f>G17+G21+G37+G48</f>
        <v>486.79999999999995</v>
      </c>
      <c r="H16" s="151">
        <f>H17+H21+H37+H48</f>
        <v>10682</v>
      </c>
      <c r="I16" s="357">
        <f>I17+I21+I48+I37</f>
        <v>14505.400000000001</v>
      </c>
      <c r="J16" s="357">
        <f>J17+J21+J48+J37</f>
        <v>0</v>
      </c>
      <c r="K16" s="357">
        <f>K17+K21+K48+K37</f>
        <v>14279.500000000002</v>
      </c>
      <c r="L16" s="394">
        <f aca="true" t="shared" si="0" ref="L16:L79">K16/I16*100</f>
        <v>98.44264894453102</v>
      </c>
    </row>
    <row r="17" spans="1:12" ht="64.5" customHeight="1">
      <c r="A17" s="21" t="s">
        <v>82</v>
      </c>
      <c r="B17" s="171">
        <v>503</v>
      </c>
      <c r="C17" s="27" t="s">
        <v>7</v>
      </c>
      <c r="D17" s="27" t="s">
        <v>25</v>
      </c>
      <c r="E17" s="27" t="s">
        <v>76</v>
      </c>
      <c r="F17" s="27" t="s">
        <v>6</v>
      </c>
      <c r="G17" s="153">
        <f>G18</f>
        <v>0</v>
      </c>
      <c r="H17" s="153">
        <f>H18</f>
        <v>607</v>
      </c>
      <c r="I17" s="357">
        <f>I18</f>
        <v>629.1</v>
      </c>
      <c r="J17" s="357">
        <f>J18</f>
        <v>0</v>
      </c>
      <c r="K17" s="357">
        <f>K18</f>
        <v>625.9</v>
      </c>
      <c r="L17" s="394">
        <f t="shared" si="0"/>
        <v>99.49133683039261</v>
      </c>
    </row>
    <row r="18" spans="1:12" ht="62.25" customHeight="1">
      <c r="A18" s="190" t="s">
        <v>83</v>
      </c>
      <c r="B18" s="152">
        <v>503</v>
      </c>
      <c r="C18" s="34" t="s">
        <v>7</v>
      </c>
      <c r="D18" s="34" t="s">
        <v>25</v>
      </c>
      <c r="E18" s="34" t="s">
        <v>84</v>
      </c>
      <c r="F18" s="34" t="s">
        <v>6</v>
      </c>
      <c r="G18" s="155"/>
      <c r="H18" s="155">
        <f>H19</f>
        <v>607</v>
      </c>
      <c r="I18" s="358">
        <v>629.1</v>
      </c>
      <c r="J18" s="392"/>
      <c r="K18" s="392">
        <v>625.9</v>
      </c>
      <c r="L18" s="394">
        <f t="shared" si="0"/>
        <v>99.49133683039261</v>
      </c>
    </row>
    <row r="19" spans="1:12" ht="14.25">
      <c r="A19" s="277" t="s">
        <v>17</v>
      </c>
      <c r="B19" s="152">
        <v>503</v>
      </c>
      <c r="C19" s="34" t="s">
        <v>7</v>
      </c>
      <c r="D19" s="34" t="s">
        <v>25</v>
      </c>
      <c r="E19" s="34" t="s">
        <v>85</v>
      </c>
      <c r="F19" s="34" t="s">
        <v>6</v>
      </c>
      <c r="G19" s="155"/>
      <c r="H19" s="155">
        <f>H20</f>
        <v>607</v>
      </c>
      <c r="I19" s="358">
        <v>629.1</v>
      </c>
      <c r="J19" s="392"/>
      <c r="K19" s="392">
        <v>625.9</v>
      </c>
      <c r="L19" s="394">
        <f t="shared" si="0"/>
        <v>99.49133683039261</v>
      </c>
    </row>
    <row r="20" spans="1:12" ht="33" customHeight="1">
      <c r="A20" s="190" t="s">
        <v>80</v>
      </c>
      <c r="B20" s="152">
        <v>503</v>
      </c>
      <c r="C20" s="34" t="s">
        <v>7</v>
      </c>
      <c r="D20" s="34" t="s">
        <v>25</v>
      </c>
      <c r="E20" s="34" t="s">
        <v>85</v>
      </c>
      <c r="F20" s="34" t="s">
        <v>81</v>
      </c>
      <c r="G20" s="155"/>
      <c r="H20" s="155">
        <v>607</v>
      </c>
      <c r="I20" s="358">
        <f>620+9.1</f>
        <v>629.1</v>
      </c>
      <c r="J20" s="392"/>
      <c r="K20" s="392">
        <v>625.9</v>
      </c>
      <c r="L20" s="394">
        <f t="shared" si="0"/>
        <v>99.49133683039261</v>
      </c>
    </row>
    <row r="21" spans="1:12" ht="53.25" customHeight="1">
      <c r="A21" s="21" t="s">
        <v>86</v>
      </c>
      <c r="B21" s="22">
        <v>503</v>
      </c>
      <c r="C21" s="26" t="s">
        <v>7</v>
      </c>
      <c r="D21" s="26" t="s">
        <v>14</v>
      </c>
      <c r="E21" s="26" t="s">
        <v>76</v>
      </c>
      <c r="F21" s="26" t="s">
        <v>6</v>
      </c>
      <c r="G21" s="31">
        <f>G22+G25+G31+G33+G35</f>
        <v>486.79999999999995</v>
      </c>
      <c r="H21" s="31">
        <f>H22+H25+H31+H33+H35</f>
        <v>7198</v>
      </c>
      <c r="I21" s="357">
        <f>I24+I26+I32+I34</f>
        <v>9015.1</v>
      </c>
      <c r="J21" s="357">
        <f>J24+J26+J32+J34</f>
        <v>0</v>
      </c>
      <c r="K21" s="357">
        <f>K24+K26+K32+K34</f>
        <v>9001.600000000002</v>
      </c>
      <c r="L21" s="394">
        <f t="shared" si="0"/>
        <v>99.85025124513318</v>
      </c>
    </row>
    <row r="22" spans="1:12" ht="62.25" customHeight="1">
      <c r="A22" s="190" t="s">
        <v>83</v>
      </c>
      <c r="B22" s="152">
        <v>503</v>
      </c>
      <c r="C22" s="34" t="s">
        <v>7</v>
      </c>
      <c r="D22" s="34" t="s">
        <v>14</v>
      </c>
      <c r="E22" s="34" t="s">
        <v>84</v>
      </c>
      <c r="F22" s="34" t="s">
        <v>6</v>
      </c>
      <c r="G22" s="156"/>
      <c r="H22" s="156">
        <f aca="true" t="shared" si="1" ref="H22:K23">H23</f>
        <v>6485</v>
      </c>
      <c r="I22" s="357">
        <f t="shared" si="1"/>
        <v>7802.7</v>
      </c>
      <c r="J22" s="357">
        <f t="shared" si="1"/>
        <v>0</v>
      </c>
      <c r="K22" s="357" t="str">
        <f t="shared" si="1"/>
        <v>7791,5</v>
      </c>
      <c r="L22" s="394">
        <f t="shared" si="0"/>
        <v>99.85645994335295</v>
      </c>
    </row>
    <row r="23" spans="1:12" ht="19.5" customHeight="1">
      <c r="A23" s="277" t="s">
        <v>17</v>
      </c>
      <c r="B23" s="152">
        <v>503</v>
      </c>
      <c r="C23" s="34" t="s">
        <v>7</v>
      </c>
      <c r="D23" s="34" t="s">
        <v>14</v>
      </c>
      <c r="E23" s="34" t="s">
        <v>85</v>
      </c>
      <c r="F23" s="34" t="s">
        <v>6</v>
      </c>
      <c r="G23" s="156"/>
      <c r="H23" s="156">
        <f t="shared" si="1"/>
        <v>6485</v>
      </c>
      <c r="I23" s="359">
        <f t="shared" si="1"/>
        <v>7802.7</v>
      </c>
      <c r="J23" s="359">
        <f t="shared" si="1"/>
        <v>0</v>
      </c>
      <c r="K23" s="359" t="str">
        <f t="shared" si="1"/>
        <v>7791,5</v>
      </c>
      <c r="L23" s="394">
        <f t="shared" si="0"/>
        <v>99.85645994335295</v>
      </c>
    </row>
    <row r="24" spans="1:12" ht="27" customHeight="1">
      <c r="A24" s="190" t="s">
        <v>80</v>
      </c>
      <c r="B24" s="152">
        <v>503</v>
      </c>
      <c r="C24" s="34" t="s">
        <v>7</v>
      </c>
      <c r="D24" s="34" t="s">
        <v>14</v>
      </c>
      <c r="E24" s="34" t="s">
        <v>85</v>
      </c>
      <c r="F24" s="34" t="s">
        <v>81</v>
      </c>
      <c r="G24" s="156"/>
      <c r="H24" s="156">
        <v>6485</v>
      </c>
      <c r="I24" s="390">
        <v>7802.7</v>
      </c>
      <c r="J24" s="393"/>
      <c r="K24" s="398" t="s">
        <v>397</v>
      </c>
      <c r="L24" s="394">
        <f t="shared" si="0"/>
        <v>99.85645994335295</v>
      </c>
    </row>
    <row r="25" spans="1:12" ht="41.25" customHeight="1">
      <c r="A25" s="190" t="s">
        <v>87</v>
      </c>
      <c r="B25" s="152">
        <v>503</v>
      </c>
      <c r="C25" s="34" t="s">
        <v>7</v>
      </c>
      <c r="D25" s="34" t="s">
        <v>14</v>
      </c>
      <c r="E25" s="34" t="s">
        <v>88</v>
      </c>
      <c r="F25" s="34" t="s">
        <v>6</v>
      </c>
      <c r="G25" s="156"/>
      <c r="H25" s="156">
        <f>H26</f>
        <v>713</v>
      </c>
      <c r="I25" s="357">
        <f>I26</f>
        <v>725.6</v>
      </c>
      <c r="J25" s="357">
        <f>J26</f>
        <v>0</v>
      </c>
      <c r="K25" s="357">
        <f>K26</f>
        <v>724.7</v>
      </c>
      <c r="L25" s="394">
        <f t="shared" si="0"/>
        <v>99.87596471885337</v>
      </c>
    </row>
    <row r="26" spans="1:12" ht="27.75" customHeight="1">
      <c r="A26" s="9" t="s">
        <v>80</v>
      </c>
      <c r="B26" s="152">
        <v>503</v>
      </c>
      <c r="C26" s="34" t="s">
        <v>7</v>
      </c>
      <c r="D26" s="34" t="s">
        <v>14</v>
      </c>
      <c r="E26" s="34" t="s">
        <v>88</v>
      </c>
      <c r="F26" s="34" t="s">
        <v>81</v>
      </c>
      <c r="G26" s="156"/>
      <c r="H26" s="156">
        <v>713</v>
      </c>
      <c r="I26" s="389">
        <v>725.6</v>
      </c>
      <c r="J26" s="392"/>
      <c r="K26" s="392">
        <v>724.7</v>
      </c>
      <c r="L26" s="394">
        <f t="shared" si="0"/>
        <v>99.87596471885337</v>
      </c>
    </row>
    <row r="27" spans="1:12" ht="0.75" customHeight="1">
      <c r="A27" s="157" t="s">
        <v>56</v>
      </c>
      <c r="B27" s="158">
        <v>503</v>
      </c>
      <c r="C27" s="26" t="s">
        <v>7</v>
      </c>
      <c r="D27" s="26" t="s">
        <v>57</v>
      </c>
      <c r="E27" s="26" t="s">
        <v>76</v>
      </c>
      <c r="F27" s="26" t="s">
        <v>6</v>
      </c>
      <c r="G27" s="159"/>
      <c r="H27" s="159"/>
      <c r="I27" s="357">
        <f aca="true" t="shared" si="2" ref="I27:I34">G27+H27</f>
        <v>0</v>
      </c>
      <c r="J27" s="392"/>
      <c r="K27" s="392"/>
      <c r="L27" s="394" t="e">
        <f t="shared" si="0"/>
        <v>#DIV/0!</v>
      </c>
    </row>
    <row r="28" spans="1:12" ht="18" customHeight="1" hidden="1">
      <c r="A28" s="131" t="s">
        <v>140</v>
      </c>
      <c r="B28" s="60">
        <v>503</v>
      </c>
      <c r="C28" s="34" t="s">
        <v>7</v>
      </c>
      <c r="D28" s="34" t="s">
        <v>57</v>
      </c>
      <c r="E28" s="34" t="s">
        <v>58</v>
      </c>
      <c r="F28" s="34" t="s">
        <v>6</v>
      </c>
      <c r="G28" s="161"/>
      <c r="H28" s="161"/>
      <c r="I28" s="357">
        <f t="shared" si="2"/>
        <v>0</v>
      </c>
      <c r="J28" s="392"/>
      <c r="K28" s="392"/>
      <c r="L28" s="394" t="e">
        <f t="shared" si="0"/>
        <v>#DIV/0!</v>
      </c>
    </row>
    <row r="29" spans="1:12" ht="37.5" customHeight="1" hidden="1">
      <c r="A29" s="9" t="s">
        <v>141</v>
      </c>
      <c r="B29" s="60">
        <v>503</v>
      </c>
      <c r="C29" s="34" t="s">
        <v>7</v>
      </c>
      <c r="D29" s="34" t="s">
        <v>57</v>
      </c>
      <c r="E29" s="34" t="s">
        <v>142</v>
      </c>
      <c r="F29" s="34" t="s">
        <v>6</v>
      </c>
      <c r="G29" s="161"/>
      <c r="H29" s="161"/>
      <c r="I29" s="357">
        <f t="shared" si="2"/>
        <v>0</v>
      </c>
      <c r="J29" s="392"/>
      <c r="K29" s="392"/>
      <c r="L29" s="394" t="e">
        <f t="shared" si="0"/>
        <v>#DIV/0!</v>
      </c>
    </row>
    <row r="30" spans="1:12" ht="18" customHeight="1" hidden="1">
      <c r="A30" s="131" t="s">
        <v>80</v>
      </c>
      <c r="B30" s="60">
        <v>503</v>
      </c>
      <c r="C30" s="34" t="s">
        <v>7</v>
      </c>
      <c r="D30" s="34" t="s">
        <v>57</v>
      </c>
      <c r="E30" s="34" t="s">
        <v>142</v>
      </c>
      <c r="F30" s="34" t="s">
        <v>81</v>
      </c>
      <c r="G30" s="161"/>
      <c r="H30" s="161"/>
      <c r="I30" s="357">
        <f t="shared" si="2"/>
        <v>0</v>
      </c>
      <c r="J30" s="392"/>
      <c r="K30" s="392"/>
      <c r="L30" s="394" t="e">
        <f t="shared" si="0"/>
        <v>#DIV/0!</v>
      </c>
    </row>
    <row r="31" spans="1:12" ht="63" customHeight="1">
      <c r="A31" s="276" t="s">
        <v>219</v>
      </c>
      <c r="B31" s="60">
        <v>503</v>
      </c>
      <c r="C31" s="34" t="s">
        <v>7</v>
      </c>
      <c r="D31" s="34" t="s">
        <v>14</v>
      </c>
      <c r="E31" s="34" t="s">
        <v>220</v>
      </c>
      <c r="F31" s="34" t="s">
        <v>6</v>
      </c>
      <c r="G31" s="163">
        <f>G32</f>
        <v>385.2</v>
      </c>
      <c r="H31" s="163"/>
      <c r="I31" s="360">
        <f t="shared" si="2"/>
        <v>385.2</v>
      </c>
      <c r="J31" s="360">
        <f>H31+I31</f>
        <v>385.2</v>
      </c>
      <c r="K31" s="360">
        <v>385.2</v>
      </c>
      <c r="L31" s="394">
        <f t="shared" si="0"/>
        <v>100</v>
      </c>
    </row>
    <row r="32" spans="1:12" ht="27" customHeight="1">
      <c r="A32" s="190" t="s">
        <v>80</v>
      </c>
      <c r="B32" s="60">
        <v>503</v>
      </c>
      <c r="C32" s="34" t="s">
        <v>7</v>
      </c>
      <c r="D32" s="34" t="s">
        <v>14</v>
      </c>
      <c r="E32" s="34" t="s">
        <v>220</v>
      </c>
      <c r="F32" s="34" t="s">
        <v>81</v>
      </c>
      <c r="G32" s="163">
        <v>385.2</v>
      </c>
      <c r="H32" s="163"/>
      <c r="I32" s="358">
        <f t="shared" si="2"/>
        <v>385.2</v>
      </c>
      <c r="J32" s="392"/>
      <c r="K32" s="392">
        <v>385.2</v>
      </c>
      <c r="L32" s="394">
        <f t="shared" si="0"/>
        <v>100</v>
      </c>
    </row>
    <row r="33" spans="1:12" ht="104.25" customHeight="1">
      <c r="A33" s="276" t="s">
        <v>221</v>
      </c>
      <c r="B33" s="60">
        <v>503</v>
      </c>
      <c r="C33" s="34" t="s">
        <v>7</v>
      </c>
      <c r="D33" s="34" t="s">
        <v>14</v>
      </c>
      <c r="E33" s="34" t="s">
        <v>222</v>
      </c>
      <c r="F33" s="34" t="s">
        <v>6</v>
      </c>
      <c r="G33" s="163">
        <f>G34</f>
        <v>101.6</v>
      </c>
      <c r="H33" s="163"/>
      <c r="I33" s="360">
        <f t="shared" si="2"/>
        <v>101.6</v>
      </c>
      <c r="J33" s="360">
        <f>H33+I33</f>
        <v>101.6</v>
      </c>
      <c r="K33" s="360">
        <v>100.2</v>
      </c>
      <c r="L33" s="394">
        <f t="shared" si="0"/>
        <v>98.6220472440945</v>
      </c>
    </row>
    <row r="34" spans="1:12" ht="26.25" customHeight="1">
      <c r="A34" s="190" t="s">
        <v>80</v>
      </c>
      <c r="B34" s="60">
        <v>503</v>
      </c>
      <c r="C34" s="34" t="s">
        <v>7</v>
      </c>
      <c r="D34" s="34" t="s">
        <v>14</v>
      </c>
      <c r="E34" s="34" t="s">
        <v>222</v>
      </c>
      <c r="F34" s="34" t="s">
        <v>81</v>
      </c>
      <c r="G34" s="163">
        <v>101.6</v>
      </c>
      <c r="H34" s="163"/>
      <c r="I34" s="358">
        <f t="shared" si="2"/>
        <v>101.6</v>
      </c>
      <c r="J34" s="392"/>
      <c r="K34" s="392">
        <v>100.2</v>
      </c>
      <c r="L34" s="394">
        <f t="shared" si="0"/>
        <v>98.6220472440945</v>
      </c>
    </row>
    <row r="35" spans="1:12" ht="0.75" customHeight="1" hidden="1">
      <c r="A35" s="149"/>
      <c r="B35" s="60"/>
      <c r="C35" s="34"/>
      <c r="D35" s="34"/>
      <c r="E35" s="34"/>
      <c r="F35" s="34"/>
      <c r="G35" s="163"/>
      <c r="H35" s="163"/>
      <c r="I35" s="360"/>
      <c r="J35" s="392"/>
      <c r="K35" s="392"/>
      <c r="L35" s="394" t="e">
        <f t="shared" si="0"/>
        <v>#DIV/0!</v>
      </c>
    </row>
    <row r="36" spans="1:12" ht="18" customHeight="1" hidden="1">
      <c r="A36" s="131"/>
      <c r="B36" s="60"/>
      <c r="C36" s="34"/>
      <c r="D36" s="34"/>
      <c r="E36" s="34"/>
      <c r="F36" s="34"/>
      <c r="G36" s="163"/>
      <c r="H36" s="163"/>
      <c r="I36" s="358"/>
      <c r="J36" s="392"/>
      <c r="K36" s="392"/>
      <c r="L36" s="394" t="e">
        <f t="shared" si="0"/>
        <v>#DIV/0!</v>
      </c>
    </row>
    <row r="37" spans="1:12" ht="21.75" customHeight="1">
      <c r="A37" s="287" t="s">
        <v>29</v>
      </c>
      <c r="B37" s="75" t="s">
        <v>68</v>
      </c>
      <c r="C37" s="27" t="s">
        <v>7</v>
      </c>
      <c r="D37" s="165">
        <v>11</v>
      </c>
      <c r="E37" s="27" t="s">
        <v>30</v>
      </c>
      <c r="F37" s="27" t="s">
        <v>6</v>
      </c>
      <c r="G37" s="166">
        <f>G38</f>
        <v>0</v>
      </c>
      <c r="H37" s="166">
        <f>H38</f>
        <v>100</v>
      </c>
      <c r="I37" s="360">
        <v>10</v>
      </c>
      <c r="J37" s="392"/>
      <c r="K37" s="392">
        <f>K38</f>
        <v>0</v>
      </c>
      <c r="L37" s="394">
        <f t="shared" si="0"/>
        <v>0</v>
      </c>
    </row>
    <row r="38" spans="1:12" ht="18" customHeight="1">
      <c r="A38" s="276" t="s">
        <v>29</v>
      </c>
      <c r="B38" s="125" t="s">
        <v>68</v>
      </c>
      <c r="C38" s="126" t="s">
        <v>7</v>
      </c>
      <c r="D38" s="167">
        <v>11</v>
      </c>
      <c r="E38" s="126" t="s">
        <v>39</v>
      </c>
      <c r="F38" s="126" t="s">
        <v>6</v>
      </c>
      <c r="G38" s="168"/>
      <c r="H38" s="168">
        <f>H39</f>
        <v>100</v>
      </c>
      <c r="I38" s="358">
        <v>10</v>
      </c>
      <c r="J38" s="392"/>
      <c r="K38" s="392">
        <f>K39</f>
        <v>0</v>
      </c>
      <c r="L38" s="394">
        <f t="shared" si="0"/>
        <v>0</v>
      </c>
    </row>
    <row r="39" spans="1:12" ht="18" customHeight="1">
      <c r="A39" s="190" t="s">
        <v>134</v>
      </c>
      <c r="B39" s="28">
        <v>503</v>
      </c>
      <c r="C39" s="126" t="s">
        <v>7</v>
      </c>
      <c r="D39" s="167">
        <v>11</v>
      </c>
      <c r="E39" s="169" t="s">
        <v>207</v>
      </c>
      <c r="F39" s="126" t="s">
        <v>6</v>
      </c>
      <c r="G39" s="168"/>
      <c r="H39" s="168">
        <f>H47</f>
        <v>100</v>
      </c>
      <c r="I39" s="358">
        <v>10</v>
      </c>
      <c r="J39" s="392"/>
      <c r="K39" s="392">
        <f>K47</f>
        <v>0</v>
      </c>
      <c r="L39" s="394">
        <f t="shared" si="0"/>
        <v>0</v>
      </c>
    </row>
    <row r="40" spans="1:12" ht="18.75" customHeight="1" hidden="1">
      <c r="A40" s="8" t="s">
        <v>132</v>
      </c>
      <c r="B40" s="28">
        <v>503</v>
      </c>
      <c r="C40" s="126" t="s">
        <v>7</v>
      </c>
      <c r="D40" s="167">
        <v>12</v>
      </c>
      <c r="E40" s="169" t="s">
        <v>207</v>
      </c>
      <c r="F40" s="126" t="s">
        <v>133</v>
      </c>
      <c r="G40" s="168"/>
      <c r="H40" s="168"/>
      <c r="I40" s="358">
        <f aca="true" t="shared" si="3" ref="I40:I46">G40+H40</f>
        <v>0</v>
      </c>
      <c r="J40" s="392"/>
      <c r="K40" s="392"/>
      <c r="L40" s="394" t="e">
        <f t="shared" si="0"/>
        <v>#DIV/0!</v>
      </c>
    </row>
    <row r="41" spans="1:12" ht="22.5" customHeight="1" hidden="1">
      <c r="A41" s="170" t="s">
        <v>18</v>
      </c>
      <c r="B41" s="158">
        <v>503</v>
      </c>
      <c r="C41" s="26" t="s">
        <v>7</v>
      </c>
      <c r="D41" s="26" t="s">
        <v>90</v>
      </c>
      <c r="E41" s="26" t="s">
        <v>76</v>
      </c>
      <c r="F41" s="26" t="s">
        <v>6</v>
      </c>
      <c r="G41" s="160"/>
      <c r="H41" s="160"/>
      <c r="I41" s="358">
        <f t="shared" si="3"/>
        <v>0</v>
      </c>
      <c r="J41" s="392"/>
      <c r="K41" s="392"/>
      <c r="L41" s="394" t="e">
        <f t="shared" si="0"/>
        <v>#DIV/0!</v>
      </c>
    </row>
    <row r="42" spans="1:12" ht="25.5" customHeight="1" hidden="1">
      <c r="A42" s="13" t="s">
        <v>91</v>
      </c>
      <c r="B42" s="158">
        <v>503</v>
      </c>
      <c r="C42" s="26" t="s">
        <v>7</v>
      </c>
      <c r="D42" s="26" t="s">
        <v>90</v>
      </c>
      <c r="E42" s="26" t="s">
        <v>92</v>
      </c>
      <c r="F42" s="26" t="s">
        <v>6</v>
      </c>
      <c r="G42" s="166"/>
      <c r="H42" s="166"/>
      <c r="I42" s="358">
        <f t="shared" si="3"/>
        <v>0</v>
      </c>
      <c r="J42" s="392"/>
      <c r="K42" s="392"/>
      <c r="L42" s="394" t="e">
        <f t="shared" si="0"/>
        <v>#DIV/0!</v>
      </c>
    </row>
    <row r="43" spans="1:12" ht="20.25" customHeight="1" hidden="1">
      <c r="A43" s="131" t="s">
        <v>80</v>
      </c>
      <c r="B43" s="60">
        <v>503</v>
      </c>
      <c r="C43" s="34" t="s">
        <v>7</v>
      </c>
      <c r="D43" s="34" t="s">
        <v>90</v>
      </c>
      <c r="E43" s="34" t="s">
        <v>92</v>
      </c>
      <c r="F43" s="34" t="s">
        <v>81</v>
      </c>
      <c r="G43" s="162"/>
      <c r="H43" s="162"/>
      <c r="I43" s="358">
        <f t="shared" si="3"/>
        <v>0</v>
      </c>
      <c r="J43" s="392"/>
      <c r="K43" s="392"/>
      <c r="L43" s="394" t="e">
        <f t="shared" si="0"/>
        <v>#DIV/0!</v>
      </c>
    </row>
    <row r="44" spans="1:12" ht="30.75" customHeight="1" hidden="1">
      <c r="A44" s="13" t="s">
        <v>204</v>
      </c>
      <c r="B44" s="171">
        <v>503</v>
      </c>
      <c r="C44" s="27" t="s">
        <v>7</v>
      </c>
      <c r="D44" s="27" t="s">
        <v>90</v>
      </c>
      <c r="E44" s="27" t="s">
        <v>205</v>
      </c>
      <c r="F44" s="27" t="s">
        <v>6</v>
      </c>
      <c r="G44" s="166"/>
      <c r="H44" s="166"/>
      <c r="I44" s="358">
        <f t="shared" si="3"/>
        <v>0</v>
      </c>
      <c r="J44" s="392"/>
      <c r="K44" s="392"/>
      <c r="L44" s="394" t="e">
        <f t="shared" si="0"/>
        <v>#DIV/0!</v>
      </c>
    </row>
    <row r="45" spans="1:12" ht="30" customHeight="1" hidden="1">
      <c r="A45" s="14" t="s">
        <v>203</v>
      </c>
      <c r="B45" s="28">
        <v>503</v>
      </c>
      <c r="C45" s="34" t="s">
        <v>7</v>
      </c>
      <c r="D45" s="34" t="s">
        <v>90</v>
      </c>
      <c r="E45" s="34" t="s">
        <v>202</v>
      </c>
      <c r="F45" s="34" t="s">
        <v>6</v>
      </c>
      <c r="G45" s="162"/>
      <c r="H45" s="162"/>
      <c r="I45" s="358">
        <f t="shared" si="3"/>
        <v>0</v>
      </c>
      <c r="J45" s="392"/>
      <c r="K45" s="392"/>
      <c r="L45" s="394" t="e">
        <f t="shared" si="0"/>
        <v>#DIV/0!</v>
      </c>
    </row>
    <row r="46" spans="1:12" ht="31.5" customHeight="1" hidden="1">
      <c r="A46" s="131" t="s">
        <v>80</v>
      </c>
      <c r="B46" s="60">
        <v>503</v>
      </c>
      <c r="C46" s="34" t="s">
        <v>7</v>
      </c>
      <c r="D46" s="34" t="s">
        <v>90</v>
      </c>
      <c r="E46" s="34" t="s">
        <v>202</v>
      </c>
      <c r="F46" s="34" t="s">
        <v>81</v>
      </c>
      <c r="G46" s="162"/>
      <c r="H46" s="162"/>
      <c r="I46" s="358">
        <f t="shared" si="3"/>
        <v>0</v>
      </c>
      <c r="J46" s="392"/>
      <c r="K46" s="392"/>
      <c r="L46" s="394" t="e">
        <f t="shared" si="0"/>
        <v>#DIV/0!</v>
      </c>
    </row>
    <row r="47" spans="1:12" ht="18.75" customHeight="1">
      <c r="A47" s="190" t="s">
        <v>132</v>
      </c>
      <c r="B47" s="28">
        <v>503</v>
      </c>
      <c r="C47" s="126" t="s">
        <v>7</v>
      </c>
      <c r="D47" s="126" t="s">
        <v>52</v>
      </c>
      <c r="E47" s="126" t="s">
        <v>207</v>
      </c>
      <c r="F47" s="126" t="s">
        <v>133</v>
      </c>
      <c r="G47" s="162"/>
      <c r="H47" s="162">
        <v>100</v>
      </c>
      <c r="I47" s="358">
        <f>20-10</f>
        <v>10</v>
      </c>
      <c r="J47" s="392"/>
      <c r="K47" s="392">
        <v>0</v>
      </c>
      <c r="L47" s="394">
        <f t="shared" si="0"/>
        <v>0</v>
      </c>
    </row>
    <row r="48" spans="1:12" ht="22.5" customHeight="1">
      <c r="A48" s="21" t="s">
        <v>18</v>
      </c>
      <c r="B48" s="171">
        <v>503</v>
      </c>
      <c r="C48" s="27" t="s">
        <v>7</v>
      </c>
      <c r="D48" s="27" t="s">
        <v>292</v>
      </c>
      <c r="E48" s="27" t="s">
        <v>30</v>
      </c>
      <c r="F48" s="27" t="s">
        <v>6</v>
      </c>
      <c r="G48" s="172">
        <f>G49+G54+G52</f>
        <v>0</v>
      </c>
      <c r="H48" s="172">
        <f>H49+H52+H54</f>
        <v>2777</v>
      </c>
      <c r="I48" s="360">
        <f>I55+I60+I66+I63</f>
        <v>4851.2</v>
      </c>
      <c r="J48" s="360">
        <f>J55+J60+J66+J63</f>
        <v>0</v>
      </c>
      <c r="K48" s="360">
        <f>K55+K60+K66+K63</f>
        <v>4652</v>
      </c>
      <c r="L48" s="394">
        <f t="shared" si="0"/>
        <v>95.89379947229551</v>
      </c>
    </row>
    <row r="49" spans="1:12" ht="29.25" customHeight="1" hidden="1">
      <c r="A49" s="13" t="s">
        <v>259</v>
      </c>
      <c r="B49" s="28">
        <v>503</v>
      </c>
      <c r="C49" s="34" t="s">
        <v>7</v>
      </c>
      <c r="D49" s="34" t="s">
        <v>90</v>
      </c>
      <c r="E49" s="34" t="s">
        <v>58</v>
      </c>
      <c r="F49" s="34" t="s">
        <v>6</v>
      </c>
      <c r="G49" s="173"/>
      <c r="H49" s="173"/>
      <c r="I49" s="360">
        <f aca="true" t="shared" si="4" ref="I49:I54">G49+H49</f>
        <v>0</v>
      </c>
      <c r="J49" s="392"/>
      <c r="K49" s="392"/>
      <c r="L49" s="394" t="e">
        <f t="shared" si="0"/>
        <v>#DIV/0!</v>
      </c>
    </row>
    <row r="50" spans="1:12" ht="27" customHeight="1" hidden="1">
      <c r="A50" s="8" t="s">
        <v>91</v>
      </c>
      <c r="B50" s="28">
        <v>503</v>
      </c>
      <c r="C50" s="126" t="s">
        <v>7</v>
      </c>
      <c r="D50" s="126" t="s">
        <v>90</v>
      </c>
      <c r="E50" s="126" t="s">
        <v>235</v>
      </c>
      <c r="F50" s="126" t="s">
        <v>6</v>
      </c>
      <c r="G50" s="162"/>
      <c r="H50" s="162"/>
      <c r="I50" s="360">
        <f t="shared" si="4"/>
        <v>0</v>
      </c>
      <c r="J50" s="392"/>
      <c r="K50" s="392"/>
      <c r="L50" s="394" t="e">
        <f t="shared" si="0"/>
        <v>#DIV/0!</v>
      </c>
    </row>
    <row r="51" spans="1:12" ht="23.25" customHeight="1" hidden="1">
      <c r="A51" s="8" t="s">
        <v>80</v>
      </c>
      <c r="B51" s="28">
        <v>503</v>
      </c>
      <c r="C51" s="126" t="s">
        <v>7</v>
      </c>
      <c r="D51" s="126" t="s">
        <v>90</v>
      </c>
      <c r="E51" s="126" t="s">
        <v>235</v>
      </c>
      <c r="F51" s="126" t="s">
        <v>81</v>
      </c>
      <c r="G51" s="162"/>
      <c r="H51" s="162"/>
      <c r="I51" s="360">
        <f t="shared" si="4"/>
        <v>0</v>
      </c>
      <c r="J51" s="392"/>
      <c r="K51" s="392"/>
      <c r="L51" s="394" t="e">
        <f t="shared" si="0"/>
        <v>#DIV/0!</v>
      </c>
    </row>
    <row r="52" spans="1:12" ht="29.25" customHeight="1" hidden="1">
      <c r="A52" s="174" t="s">
        <v>270</v>
      </c>
      <c r="B52" s="171">
        <v>503</v>
      </c>
      <c r="C52" s="27" t="s">
        <v>7</v>
      </c>
      <c r="D52" s="27" t="s">
        <v>90</v>
      </c>
      <c r="E52" s="27" t="s">
        <v>268</v>
      </c>
      <c r="F52" s="27" t="s">
        <v>6</v>
      </c>
      <c r="G52" s="172">
        <f>G53</f>
        <v>0</v>
      </c>
      <c r="H52" s="172"/>
      <c r="I52" s="360">
        <f t="shared" si="4"/>
        <v>0</v>
      </c>
      <c r="J52" s="392"/>
      <c r="K52" s="392"/>
      <c r="L52" s="394" t="e">
        <f t="shared" si="0"/>
        <v>#DIV/0!</v>
      </c>
    </row>
    <row r="53" spans="1:12" ht="23.25" customHeight="1" hidden="1">
      <c r="A53" s="175" t="s">
        <v>106</v>
      </c>
      <c r="B53" s="28">
        <v>503</v>
      </c>
      <c r="C53" s="126" t="s">
        <v>7</v>
      </c>
      <c r="D53" s="126" t="s">
        <v>90</v>
      </c>
      <c r="E53" s="126" t="s">
        <v>268</v>
      </c>
      <c r="F53" s="126" t="s">
        <v>269</v>
      </c>
      <c r="G53" s="162"/>
      <c r="H53" s="162"/>
      <c r="I53" s="360">
        <f t="shared" si="4"/>
        <v>0</v>
      </c>
      <c r="J53" s="392"/>
      <c r="K53" s="392"/>
      <c r="L53" s="394" t="e">
        <f t="shared" si="0"/>
        <v>#DIV/0!</v>
      </c>
    </row>
    <row r="54" spans="1:12" ht="29.25" customHeight="1" hidden="1">
      <c r="A54" s="13" t="s">
        <v>256</v>
      </c>
      <c r="B54" s="28">
        <v>503</v>
      </c>
      <c r="C54" s="34" t="s">
        <v>7</v>
      </c>
      <c r="D54" s="34" t="s">
        <v>90</v>
      </c>
      <c r="E54" s="34" t="s">
        <v>257</v>
      </c>
      <c r="F54" s="34" t="s">
        <v>6</v>
      </c>
      <c r="G54" s="176">
        <f>G61</f>
        <v>0</v>
      </c>
      <c r="H54" s="177">
        <f>H61</f>
        <v>2777</v>
      </c>
      <c r="I54" s="360">
        <f t="shared" si="4"/>
        <v>2777</v>
      </c>
      <c r="J54" s="392"/>
      <c r="K54" s="392"/>
      <c r="L54" s="394">
        <f t="shared" si="0"/>
        <v>0</v>
      </c>
    </row>
    <row r="55" spans="1:12" ht="29.25" customHeight="1">
      <c r="A55" s="275" t="s">
        <v>259</v>
      </c>
      <c r="B55" s="28">
        <v>503</v>
      </c>
      <c r="C55" s="34" t="s">
        <v>7</v>
      </c>
      <c r="D55" s="126" t="s">
        <v>292</v>
      </c>
      <c r="E55" s="34" t="s">
        <v>58</v>
      </c>
      <c r="F55" s="34" t="s">
        <v>6</v>
      </c>
      <c r="G55" s="178">
        <f>G56+G58</f>
        <v>724.3</v>
      </c>
      <c r="H55" s="177"/>
      <c r="I55" s="360">
        <f>I56+I58</f>
        <v>724.3</v>
      </c>
      <c r="J55" s="360">
        <f>J56+J58</f>
        <v>0</v>
      </c>
      <c r="K55" s="360">
        <f>K56+K58</f>
        <v>620.7</v>
      </c>
      <c r="L55" s="394">
        <f t="shared" si="0"/>
        <v>85.69653458511668</v>
      </c>
    </row>
    <row r="56" spans="1:12" ht="27.75" customHeight="1">
      <c r="A56" s="276" t="s">
        <v>305</v>
      </c>
      <c r="B56" s="28">
        <v>503</v>
      </c>
      <c r="C56" s="126" t="s">
        <v>7</v>
      </c>
      <c r="D56" s="126" t="s">
        <v>292</v>
      </c>
      <c r="E56" s="130" t="s">
        <v>92</v>
      </c>
      <c r="F56" s="126" t="s">
        <v>6</v>
      </c>
      <c r="G56" s="179">
        <f>G57</f>
        <v>499.7</v>
      </c>
      <c r="H56" s="177"/>
      <c r="I56" s="360">
        <f>I57</f>
        <v>499.7</v>
      </c>
      <c r="J56" s="360">
        <f>J57</f>
        <v>0</v>
      </c>
      <c r="K56" s="360">
        <f>K57</f>
        <v>499.7</v>
      </c>
      <c r="L56" s="394">
        <f t="shared" si="0"/>
        <v>100</v>
      </c>
    </row>
    <row r="57" spans="1:12" ht="25.5" customHeight="1">
      <c r="A57" s="279" t="s">
        <v>80</v>
      </c>
      <c r="B57" s="28">
        <v>503</v>
      </c>
      <c r="C57" s="126" t="s">
        <v>7</v>
      </c>
      <c r="D57" s="126" t="s">
        <v>292</v>
      </c>
      <c r="E57" s="130" t="s">
        <v>92</v>
      </c>
      <c r="F57" s="126" t="s">
        <v>81</v>
      </c>
      <c r="G57" s="179">
        <v>499.7</v>
      </c>
      <c r="H57" s="177"/>
      <c r="I57" s="358">
        <v>499.7</v>
      </c>
      <c r="J57" s="392"/>
      <c r="K57" s="392">
        <v>499.7</v>
      </c>
      <c r="L57" s="394">
        <f t="shared" si="0"/>
        <v>100</v>
      </c>
    </row>
    <row r="58" spans="1:12" ht="41.25" customHeight="1">
      <c r="A58" s="276" t="s">
        <v>306</v>
      </c>
      <c r="B58" s="28">
        <v>503</v>
      </c>
      <c r="C58" s="126" t="s">
        <v>7</v>
      </c>
      <c r="D58" s="126" t="s">
        <v>292</v>
      </c>
      <c r="E58" s="130" t="s">
        <v>379</v>
      </c>
      <c r="F58" s="130" t="s">
        <v>6</v>
      </c>
      <c r="G58" s="179">
        <f>G59</f>
        <v>224.6</v>
      </c>
      <c r="H58" s="177"/>
      <c r="I58" s="360">
        <f>I59</f>
        <v>224.6</v>
      </c>
      <c r="J58" s="360">
        <f>J59</f>
        <v>0</v>
      </c>
      <c r="K58" s="360">
        <f>K59</f>
        <v>121</v>
      </c>
      <c r="L58" s="394">
        <f t="shared" si="0"/>
        <v>53.87355298308103</v>
      </c>
    </row>
    <row r="59" spans="1:12" ht="24.75" customHeight="1">
      <c r="A59" s="276" t="s">
        <v>106</v>
      </c>
      <c r="B59" s="28">
        <v>503</v>
      </c>
      <c r="C59" s="126" t="s">
        <v>7</v>
      </c>
      <c r="D59" s="126" t="s">
        <v>292</v>
      </c>
      <c r="E59" s="130" t="s">
        <v>379</v>
      </c>
      <c r="F59" s="126" t="s">
        <v>269</v>
      </c>
      <c r="G59" s="179">
        <v>224.6</v>
      </c>
      <c r="H59" s="177"/>
      <c r="I59" s="358">
        <v>224.6</v>
      </c>
      <c r="J59" s="392"/>
      <c r="K59" s="394">
        <v>121</v>
      </c>
      <c r="L59" s="394">
        <f t="shared" si="0"/>
        <v>53.87355298308103</v>
      </c>
    </row>
    <row r="60" spans="1:12" ht="32.25" customHeight="1">
      <c r="A60" s="276" t="s">
        <v>256</v>
      </c>
      <c r="B60" s="28">
        <v>503</v>
      </c>
      <c r="C60" s="126" t="s">
        <v>7</v>
      </c>
      <c r="D60" s="126" t="s">
        <v>292</v>
      </c>
      <c r="E60" s="130" t="s">
        <v>257</v>
      </c>
      <c r="F60" s="130" t="s">
        <v>6</v>
      </c>
      <c r="G60" s="179"/>
      <c r="H60" s="177"/>
      <c r="I60" s="360">
        <f aca="true" t="shared" si="5" ref="I60:K61">I61</f>
        <v>3687.1</v>
      </c>
      <c r="J60" s="360">
        <f t="shared" si="5"/>
        <v>0</v>
      </c>
      <c r="K60" s="360">
        <f t="shared" si="5"/>
        <v>3641.5</v>
      </c>
      <c r="L60" s="394">
        <f t="shared" si="0"/>
        <v>98.76325567519189</v>
      </c>
    </row>
    <row r="61" spans="1:12" ht="30.75" customHeight="1">
      <c r="A61" s="190" t="s">
        <v>20</v>
      </c>
      <c r="B61" s="28">
        <v>503</v>
      </c>
      <c r="C61" s="126" t="s">
        <v>7</v>
      </c>
      <c r="D61" s="126" t="s">
        <v>292</v>
      </c>
      <c r="E61" s="126" t="s">
        <v>258</v>
      </c>
      <c r="F61" s="126" t="s">
        <v>6</v>
      </c>
      <c r="G61" s="173"/>
      <c r="H61" s="173">
        <v>2777</v>
      </c>
      <c r="I61" s="358">
        <f t="shared" si="5"/>
        <v>3687.1</v>
      </c>
      <c r="J61" s="358">
        <f t="shared" si="5"/>
        <v>0</v>
      </c>
      <c r="K61" s="358">
        <f t="shared" si="5"/>
        <v>3641.5</v>
      </c>
      <c r="L61" s="394">
        <f t="shared" si="0"/>
        <v>98.76325567519189</v>
      </c>
    </row>
    <row r="62" spans="1:12" ht="28.5" customHeight="1">
      <c r="A62" s="282" t="s">
        <v>93</v>
      </c>
      <c r="B62" s="28">
        <v>503</v>
      </c>
      <c r="C62" s="126" t="s">
        <v>7</v>
      </c>
      <c r="D62" s="126" t="s">
        <v>292</v>
      </c>
      <c r="E62" s="126" t="s">
        <v>258</v>
      </c>
      <c r="F62" s="126" t="s">
        <v>94</v>
      </c>
      <c r="G62" s="182"/>
      <c r="H62" s="182"/>
      <c r="I62" s="358">
        <f>3687.1+5.9-5.9</f>
        <v>3687.1</v>
      </c>
      <c r="J62" s="392"/>
      <c r="K62" s="392">
        <v>3641.5</v>
      </c>
      <c r="L62" s="394">
        <f t="shared" si="0"/>
        <v>98.76325567519189</v>
      </c>
    </row>
    <row r="63" spans="1:12" ht="26.25" customHeight="1">
      <c r="A63" s="276" t="s">
        <v>342</v>
      </c>
      <c r="B63" s="28">
        <v>503</v>
      </c>
      <c r="C63" s="130" t="s">
        <v>7</v>
      </c>
      <c r="D63" s="130" t="s">
        <v>292</v>
      </c>
      <c r="E63" s="130" t="s">
        <v>341</v>
      </c>
      <c r="F63" s="130" t="s">
        <v>6</v>
      </c>
      <c r="G63" s="182"/>
      <c r="H63" s="182"/>
      <c r="I63" s="360">
        <f aca="true" t="shared" si="6" ref="I63:K64">I64</f>
        <v>117.6</v>
      </c>
      <c r="J63" s="360">
        <f t="shared" si="6"/>
        <v>0</v>
      </c>
      <c r="K63" s="360">
        <f t="shared" si="6"/>
        <v>117.6</v>
      </c>
      <c r="L63" s="394">
        <f t="shared" si="0"/>
        <v>100</v>
      </c>
    </row>
    <row r="64" spans="1:12" ht="29.25" customHeight="1">
      <c r="A64" s="190" t="s">
        <v>316</v>
      </c>
      <c r="B64" s="28">
        <v>503</v>
      </c>
      <c r="C64" s="130" t="s">
        <v>7</v>
      </c>
      <c r="D64" s="130" t="s">
        <v>292</v>
      </c>
      <c r="E64" s="130" t="s">
        <v>343</v>
      </c>
      <c r="F64" s="130" t="s">
        <v>6</v>
      </c>
      <c r="G64" s="182"/>
      <c r="H64" s="182"/>
      <c r="I64" s="358">
        <f t="shared" si="6"/>
        <v>117.6</v>
      </c>
      <c r="J64" s="358">
        <f t="shared" si="6"/>
        <v>0</v>
      </c>
      <c r="K64" s="358">
        <f t="shared" si="6"/>
        <v>117.6</v>
      </c>
      <c r="L64" s="394">
        <f t="shared" si="0"/>
        <v>100</v>
      </c>
    </row>
    <row r="65" spans="1:12" ht="25.5" customHeight="1">
      <c r="A65" s="190" t="s">
        <v>80</v>
      </c>
      <c r="B65" s="28">
        <v>503</v>
      </c>
      <c r="C65" s="130" t="s">
        <v>7</v>
      </c>
      <c r="D65" s="130" t="s">
        <v>292</v>
      </c>
      <c r="E65" s="130" t="s">
        <v>343</v>
      </c>
      <c r="F65" s="130" t="s">
        <v>81</v>
      </c>
      <c r="G65" s="182"/>
      <c r="H65" s="182"/>
      <c r="I65" s="358">
        <v>117.6</v>
      </c>
      <c r="J65" s="392"/>
      <c r="K65" s="392">
        <v>117.6</v>
      </c>
      <c r="L65" s="394">
        <f t="shared" si="0"/>
        <v>100</v>
      </c>
    </row>
    <row r="66" spans="1:12" ht="16.5" customHeight="1">
      <c r="A66" s="183" t="s">
        <v>55</v>
      </c>
      <c r="B66" s="171">
        <v>503</v>
      </c>
      <c r="C66" s="27" t="s">
        <v>7</v>
      </c>
      <c r="D66" s="27" t="s">
        <v>292</v>
      </c>
      <c r="E66" s="27" t="s">
        <v>167</v>
      </c>
      <c r="F66" s="27" t="s">
        <v>6</v>
      </c>
      <c r="G66" s="351"/>
      <c r="H66" s="351"/>
      <c r="I66" s="360">
        <f>I67+I69</f>
        <v>322.2</v>
      </c>
      <c r="J66" s="360">
        <f>J67+J69</f>
        <v>0</v>
      </c>
      <c r="K66" s="360">
        <f>K67+K69</f>
        <v>272.2</v>
      </c>
      <c r="L66" s="394">
        <f t="shared" si="0"/>
        <v>84.48168839230291</v>
      </c>
    </row>
    <row r="67" spans="1:12" ht="36" customHeight="1">
      <c r="A67" s="276" t="s">
        <v>378</v>
      </c>
      <c r="B67" s="241" t="s">
        <v>68</v>
      </c>
      <c r="C67" s="59" t="s">
        <v>7</v>
      </c>
      <c r="D67" s="59" t="s">
        <v>292</v>
      </c>
      <c r="E67" s="242">
        <v>5210103</v>
      </c>
      <c r="F67" s="59" t="s">
        <v>6</v>
      </c>
      <c r="G67" s="351"/>
      <c r="H67" s="351"/>
      <c r="I67" s="360">
        <v>43.5</v>
      </c>
      <c r="J67" s="392"/>
      <c r="K67" s="392">
        <f>K68</f>
        <v>0</v>
      </c>
      <c r="L67" s="394">
        <f t="shared" si="0"/>
        <v>0</v>
      </c>
    </row>
    <row r="68" spans="1:12" ht="32.25" customHeight="1">
      <c r="A68" s="282" t="s">
        <v>93</v>
      </c>
      <c r="B68" s="241" t="s">
        <v>68</v>
      </c>
      <c r="C68" s="59" t="s">
        <v>7</v>
      </c>
      <c r="D68" s="59" t="s">
        <v>292</v>
      </c>
      <c r="E68" s="242">
        <v>5210103</v>
      </c>
      <c r="F68" s="59" t="s">
        <v>94</v>
      </c>
      <c r="G68" s="351"/>
      <c r="H68" s="351"/>
      <c r="I68" s="360">
        <v>43.5</v>
      </c>
      <c r="J68" s="392"/>
      <c r="K68" s="392">
        <v>0</v>
      </c>
      <c r="L68" s="394">
        <f t="shared" si="0"/>
        <v>0</v>
      </c>
    </row>
    <row r="69" spans="1:12" ht="93" customHeight="1">
      <c r="A69" s="181" t="s">
        <v>159</v>
      </c>
      <c r="B69" s="28">
        <v>503</v>
      </c>
      <c r="C69" s="130" t="s">
        <v>7</v>
      </c>
      <c r="D69" s="130" t="s">
        <v>292</v>
      </c>
      <c r="E69" s="130" t="s">
        <v>323</v>
      </c>
      <c r="F69" s="130" t="s">
        <v>6</v>
      </c>
      <c r="G69" s="182"/>
      <c r="H69" s="182"/>
      <c r="I69" s="358">
        <f>I70+I72</f>
        <v>278.7</v>
      </c>
      <c r="J69" s="358">
        <f>J70+J72</f>
        <v>0</v>
      </c>
      <c r="K69" s="358">
        <f>K70+K72</f>
        <v>272.2</v>
      </c>
      <c r="L69" s="394">
        <f t="shared" si="0"/>
        <v>97.66774309293147</v>
      </c>
    </row>
    <row r="70" spans="1:12" ht="120" customHeight="1">
      <c r="A70" s="279" t="s">
        <v>304</v>
      </c>
      <c r="B70" s="28">
        <v>503</v>
      </c>
      <c r="C70" s="130" t="s">
        <v>7</v>
      </c>
      <c r="D70" s="130" t="s">
        <v>292</v>
      </c>
      <c r="E70" s="184" t="s">
        <v>223</v>
      </c>
      <c r="F70" s="130" t="s">
        <v>6</v>
      </c>
      <c r="G70" s="185">
        <f>G71</f>
        <v>266</v>
      </c>
      <c r="H70" s="182"/>
      <c r="I70" s="358">
        <f>I71</f>
        <v>266</v>
      </c>
      <c r="J70" s="358">
        <f>J71</f>
        <v>0</v>
      </c>
      <c r="K70" s="358">
        <f>K71</f>
        <v>266</v>
      </c>
      <c r="L70" s="394">
        <f t="shared" si="0"/>
        <v>100</v>
      </c>
    </row>
    <row r="71" spans="1:12" ht="29.25" customHeight="1">
      <c r="A71" s="279" t="s">
        <v>80</v>
      </c>
      <c r="B71" s="28">
        <v>503</v>
      </c>
      <c r="C71" s="130" t="s">
        <v>7</v>
      </c>
      <c r="D71" s="130" t="s">
        <v>292</v>
      </c>
      <c r="E71" s="184" t="s">
        <v>223</v>
      </c>
      <c r="F71" s="130" t="s">
        <v>81</v>
      </c>
      <c r="G71" s="185">
        <f>25.8+240.2</f>
        <v>266</v>
      </c>
      <c r="H71" s="182"/>
      <c r="I71" s="358">
        <v>266</v>
      </c>
      <c r="J71" s="392"/>
      <c r="K71" s="394">
        <v>266</v>
      </c>
      <c r="L71" s="394">
        <f t="shared" si="0"/>
        <v>100</v>
      </c>
    </row>
    <row r="72" spans="1:12" ht="129.75" customHeight="1">
      <c r="A72" s="279" t="s">
        <v>315</v>
      </c>
      <c r="B72" s="28">
        <v>503</v>
      </c>
      <c r="C72" s="130" t="s">
        <v>7</v>
      </c>
      <c r="D72" s="130" t="s">
        <v>292</v>
      </c>
      <c r="E72" s="184" t="s">
        <v>320</v>
      </c>
      <c r="F72" s="130" t="s">
        <v>6</v>
      </c>
      <c r="G72" s="185"/>
      <c r="H72" s="182"/>
      <c r="I72" s="358">
        <f>I73</f>
        <v>12.7</v>
      </c>
      <c r="J72" s="358">
        <f>J73</f>
        <v>0</v>
      </c>
      <c r="K72" s="358">
        <f>K73</f>
        <v>6.2</v>
      </c>
      <c r="L72" s="394">
        <f t="shared" si="0"/>
        <v>48.818897637795274</v>
      </c>
    </row>
    <row r="73" spans="1:12" ht="29.25" customHeight="1">
      <c r="A73" s="279" t="s">
        <v>80</v>
      </c>
      <c r="B73" s="28">
        <v>503</v>
      </c>
      <c r="C73" s="130" t="s">
        <v>7</v>
      </c>
      <c r="D73" s="130" t="s">
        <v>292</v>
      </c>
      <c r="E73" s="184" t="s">
        <v>321</v>
      </c>
      <c r="F73" s="130" t="s">
        <v>81</v>
      </c>
      <c r="G73" s="185"/>
      <c r="H73" s="182"/>
      <c r="I73" s="358">
        <v>12.7</v>
      </c>
      <c r="J73" s="392"/>
      <c r="K73" s="392">
        <v>6.2</v>
      </c>
      <c r="L73" s="394">
        <f t="shared" si="0"/>
        <v>48.818897637795274</v>
      </c>
    </row>
    <row r="74" spans="1:12" ht="28.5" customHeight="1" hidden="1">
      <c r="A74" s="180" t="s">
        <v>318</v>
      </c>
      <c r="B74" s="28">
        <v>503</v>
      </c>
      <c r="C74" s="130" t="s">
        <v>7</v>
      </c>
      <c r="D74" s="130" t="s">
        <v>292</v>
      </c>
      <c r="E74" s="184" t="s">
        <v>319</v>
      </c>
      <c r="F74" s="130"/>
      <c r="G74" s="185"/>
      <c r="H74" s="182"/>
      <c r="I74" s="359"/>
      <c r="J74" s="392"/>
      <c r="K74" s="392"/>
      <c r="L74" s="394" t="e">
        <f t="shared" si="0"/>
        <v>#DIV/0!</v>
      </c>
    </row>
    <row r="75" spans="1:12" ht="28.5" customHeight="1" hidden="1">
      <c r="A75" s="180" t="s">
        <v>316</v>
      </c>
      <c r="B75" s="28">
        <v>503</v>
      </c>
      <c r="C75" s="130" t="s">
        <v>7</v>
      </c>
      <c r="D75" s="130" t="s">
        <v>292</v>
      </c>
      <c r="E75" s="184"/>
      <c r="F75" s="130"/>
      <c r="G75" s="185"/>
      <c r="H75" s="182"/>
      <c r="I75" s="359"/>
      <c r="J75" s="392"/>
      <c r="K75" s="392"/>
      <c r="L75" s="394" t="e">
        <f t="shared" si="0"/>
        <v>#DIV/0!</v>
      </c>
    </row>
    <row r="76" spans="1:12" ht="21" customHeight="1" hidden="1">
      <c r="A76" s="186" t="s">
        <v>80</v>
      </c>
      <c r="B76" s="28">
        <v>503</v>
      </c>
      <c r="C76" s="130" t="s">
        <v>7</v>
      </c>
      <c r="D76" s="130" t="s">
        <v>292</v>
      </c>
      <c r="E76" s="184"/>
      <c r="F76" s="130"/>
      <c r="G76" s="185"/>
      <c r="H76" s="182"/>
      <c r="I76" s="359"/>
      <c r="J76" s="392"/>
      <c r="K76" s="392"/>
      <c r="L76" s="394" t="e">
        <f t="shared" si="0"/>
        <v>#DIV/0!</v>
      </c>
    </row>
    <row r="77" spans="1:12" ht="33.75" customHeight="1">
      <c r="A77" s="296" t="s">
        <v>293</v>
      </c>
      <c r="B77" s="187">
        <v>503</v>
      </c>
      <c r="C77" s="188" t="s">
        <v>25</v>
      </c>
      <c r="D77" s="188" t="s">
        <v>15</v>
      </c>
      <c r="E77" s="188" t="s">
        <v>30</v>
      </c>
      <c r="F77" s="188" t="s">
        <v>6</v>
      </c>
      <c r="G77" s="189">
        <f>G78</f>
        <v>0</v>
      </c>
      <c r="H77" s="189">
        <f>H78</f>
        <v>26</v>
      </c>
      <c r="I77" s="357">
        <f>I78</f>
        <v>26</v>
      </c>
      <c r="J77" s="357">
        <f>J78</f>
        <v>52</v>
      </c>
      <c r="K77" s="357">
        <f>K78</f>
        <v>0</v>
      </c>
      <c r="L77" s="394">
        <f t="shared" si="0"/>
        <v>0</v>
      </c>
    </row>
    <row r="78" spans="1:12" ht="41.25" customHeight="1">
      <c r="A78" s="190" t="s">
        <v>135</v>
      </c>
      <c r="B78" s="60">
        <v>503</v>
      </c>
      <c r="C78" s="34" t="s">
        <v>25</v>
      </c>
      <c r="D78" s="34" t="s">
        <v>23</v>
      </c>
      <c r="E78" s="34" t="s">
        <v>30</v>
      </c>
      <c r="F78" s="34" t="s">
        <v>6</v>
      </c>
      <c r="G78" s="162"/>
      <c r="H78" s="162">
        <f>H79</f>
        <v>26</v>
      </c>
      <c r="I78" s="358">
        <f aca="true" t="shared" si="7" ref="I78:I93">G78+H78</f>
        <v>26</v>
      </c>
      <c r="J78" s="358">
        <f>H78+I78</f>
        <v>52</v>
      </c>
      <c r="K78" s="358"/>
      <c r="L78" s="394">
        <f t="shared" si="0"/>
        <v>0</v>
      </c>
    </row>
    <row r="79" spans="1:12" ht="36" customHeight="1">
      <c r="A79" s="190" t="s">
        <v>40</v>
      </c>
      <c r="B79" s="60">
        <v>503</v>
      </c>
      <c r="C79" s="34" t="s">
        <v>25</v>
      </c>
      <c r="D79" s="34" t="s">
        <v>23</v>
      </c>
      <c r="E79" s="34" t="s">
        <v>136</v>
      </c>
      <c r="F79" s="34" t="s">
        <v>6</v>
      </c>
      <c r="G79" s="162"/>
      <c r="H79" s="162">
        <f>H80</f>
        <v>26</v>
      </c>
      <c r="I79" s="358">
        <f t="shared" si="7"/>
        <v>26</v>
      </c>
      <c r="J79" s="392"/>
      <c r="K79" s="392"/>
      <c r="L79" s="394">
        <f t="shared" si="0"/>
        <v>0</v>
      </c>
    </row>
    <row r="80" spans="1:12" ht="39" customHeight="1">
      <c r="A80" s="190" t="s">
        <v>41</v>
      </c>
      <c r="B80" s="60">
        <v>503</v>
      </c>
      <c r="C80" s="34" t="s">
        <v>25</v>
      </c>
      <c r="D80" s="34" t="s">
        <v>23</v>
      </c>
      <c r="E80" s="34" t="s">
        <v>137</v>
      </c>
      <c r="F80" s="34" t="s">
        <v>6</v>
      </c>
      <c r="G80" s="155"/>
      <c r="H80" s="155">
        <f>H81</f>
        <v>26</v>
      </c>
      <c r="I80" s="358">
        <f t="shared" si="7"/>
        <v>26</v>
      </c>
      <c r="J80" s="392"/>
      <c r="K80" s="392"/>
      <c r="L80" s="394">
        <f aca="true" t="shared" si="8" ref="L80:L109">K80/I80*100</f>
        <v>0</v>
      </c>
    </row>
    <row r="81" spans="1:12" ht="36.75" customHeight="1">
      <c r="A81" s="190" t="s">
        <v>138</v>
      </c>
      <c r="B81" s="60">
        <v>503</v>
      </c>
      <c r="C81" s="34" t="s">
        <v>25</v>
      </c>
      <c r="D81" s="34" t="s">
        <v>23</v>
      </c>
      <c r="E81" s="34" t="s">
        <v>137</v>
      </c>
      <c r="F81" s="34" t="s">
        <v>139</v>
      </c>
      <c r="G81" s="155"/>
      <c r="H81" s="155">
        <v>26</v>
      </c>
      <c r="I81" s="358">
        <f t="shared" si="7"/>
        <v>26</v>
      </c>
      <c r="J81" s="392"/>
      <c r="K81" s="392">
        <v>0</v>
      </c>
      <c r="L81" s="394">
        <f t="shared" si="8"/>
        <v>0</v>
      </c>
    </row>
    <row r="82" spans="1:12" ht="1.5" customHeight="1" hidden="1">
      <c r="A82" s="157" t="s">
        <v>69</v>
      </c>
      <c r="B82" s="191" t="s">
        <v>68</v>
      </c>
      <c r="C82" s="188" t="s">
        <v>14</v>
      </c>
      <c r="D82" s="188" t="s">
        <v>15</v>
      </c>
      <c r="E82" s="188" t="s">
        <v>76</v>
      </c>
      <c r="F82" s="188" t="s">
        <v>6</v>
      </c>
      <c r="G82" s="192">
        <f>G83+G86</f>
        <v>0</v>
      </c>
      <c r="H82" s="192"/>
      <c r="I82" s="357">
        <f t="shared" si="7"/>
        <v>0</v>
      </c>
      <c r="J82" s="392"/>
      <c r="K82" s="392"/>
      <c r="L82" s="394" t="e">
        <f t="shared" si="8"/>
        <v>#DIV/0!</v>
      </c>
    </row>
    <row r="83" spans="1:12" ht="21.75" customHeight="1" hidden="1">
      <c r="A83" s="193" t="s">
        <v>180</v>
      </c>
      <c r="B83" s="35" t="s">
        <v>68</v>
      </c>
      <c r="C83" s="34" t="s">
        <v>14</v>
      </c>
      <c r="D83" s="34" t="s">
        <v>8</v>
      </c>
      <c r="E83" s="34" t="s">
        <v>76</v>
      </c>
      <c r="F83" s="36" t="s">
        <v>6</v>
      </c>
      <c r="G83" s="194">
        <f>G84</f>
        <v>0</v>
      </c>
      <c r="H83" s="194"/>
      <c r="I83" s="357">
        <f t="shared" si="7"/>
        <v>0</v>
      </c>
      <c r="J83" s="392"/>
      <c r="K83" s="392"/>
      <c r="L83" s="394" t="e">
        <f t="shared" si="8"/>
        <v>#DIV/0!</v>
      </c>
    </row>
    <row r="84" spans="1:12" ht="44.25" customHeight="1" hidden="1">
      <c r="A84" s="195" t="s">
        <v>179</v>
      </c>
      <c r="B84" s="196">
        <v>503</v>
      </c>
      <c r="C84" s="34" t="s">
        <v>14</v>
      </c>
      <c r="D84" s="34" t="s">
        <v>8</v>
      </c>
      <c r="E84" s="53">
        <v>2800300</v>
      </c>
      <c r="F84" s="36" t="s">
        <v>6</v>
      </c>
      <c r="G84" s="197">
        <f>G85</f>
        <v>0</v>
      </c>
      <c r="H84" s="197"/>
      <c r="I84" s="357">
        <f t="shared" si="7"/>
        <v>0</v>
      </c>
      <c r="J84" s="392"/>
      <c r="K84" s="392"/>
      <c r="L84" s="394" t="e">
        <f t="shared" si="8"/>
        <v>#DIV/0!</v>
      </c>
    </row>
    <row r="85" spans="1:12" ht="21.75" customHeight="1" hidden="1">
      <c r="A85" s="198" t="s">
        <v>93</v>
      </c>
      <c r="B85" s="196">
        <v>503</v>
      </c>
      <c r="C85" s="34" t="s">
        <v>14</v>
      </c>
      <c r="D85" s="34" t="s">
        <v>8</v>
      </c>
      <c r="E85" s="53">
        <v>2800300</v>
      </c>
      <c r="F85" s="36" t="s">
        <v>94</v>
      </c>
      <c r="G85" s="155"/>
      <c r="H85" s="155"/>
      <c r="I85" s="357">
        <f t="shared" si="7"/>
        <v>0</v>
      </c>
      <c r="J85" s="392"/>
      <c r="K85" s="392"/>
      <c r="L85" s="394" t="e">
        <f t="shared" si="8"/>
        <v>#DIV/0!</v>
      </c>
    </row>
    <row r="86" spans="1:12" ht="25.5" customHeight="1" hidden="1">
      <c r="A86" s="193" t="s">
        <v>189</v>
      </c>
      <c r="B86" s="75" t="s">
        <v>68</v>
      </c>
      <c r="C86" s="27" t="s">
        <v>14</v>
      </c>
      <c r="D86" s="27" t="s">
        <v>75</v>
      </c>
      <c r="E86" s="27" t="s">
        <v>30</v>
      </c>
      <c r="F86" s="27" t="s">
        <v>6</v>
      </c>
      <c r="G86" s="153">
        <f>G87</f>
        <v>0</v>
      </c>
      <c r="H86" s="153"/>
      <c r="I86" s="357">
        <f t="shared" si="7"/>
        <v>0</v>
      </c>
      <c r="J86" s="392"/>
      <c r="K86" s="392"/>
      <c r="L86" s="394" t="e">
        <f t="shared" si="8"/>
        <v>#DIV/0!</v>
      </c>
    </row>
    <row r="87" spans="1:12" ht="25.5" customHeight="1" hidden="1">
      <c r="A87" s="199" t="s">
        <v>190</v>
      </c>
      <c r="B87" s="35" t="s">
        <v>68</v>
      </c>
      <c r="C87" s="34" t="s">
        <v>14</v>
      </c>
      <c r="D87" s="34" t="s">
        <v>75</v>
      </c>
      <c r="E87" s="53">
        <v>3450000</v>
      </c>
      <c r="F87" s="35" t="s">
        <v>6</v>
      </c>
      <c r="G87" s="173">
        <f>G88</f>
        <v>0</v>
      </c>
      <c r="H87" s="173"/>
      <c r="I87" s="357">
        <f t="shared" si="7"/>
        <v>0</v>
      </c>
      <c r="J87" s="392"/>
      <c r="K87" s="392"/>
      <c r="L87" s="394" t="e">
        <f t="shared" si="8"/>
        <v>#DIV/0!</v>
      </c>
    </row>
    <row r="88" spans="1:12" ht="35.25" customHeight="1" hidden="1">
      <c r="A88" s="14" t="s">
        <v>191</v>
      </c>
      <c r="B88" s="35" t="s">
        <v>68</v>
      </c>
      <c r="C88" s="34" t="s">
        <v>14</v>
      </c>
      <c r="D88" s="34" t="s">
        <v>75</v>
      </c>
      <c r="E88" s="53">
        <v>3450100</v>
      </c>
      <c r="F88" s="35" t="s">
        <v>6</v>
      </c>
      <c r="G88" s="173">
        <f>G89</f>
        <v>0</v>
      </c>
      <c r="H88" s="173"/>
      <c r="I88" s="357">
        <f t="shared" si="7"/>
        <v>0</v>
      </c>
      <c r="J88" s="392"/>
      <c r="K88" s="392"/>
      <c r="L88" s="394" t="e">
        <f t="shared" si="8"/>
        <v>#DIV/0!</v>
      </c>
    </row>
    <row r="89" spans="1:12" ht="17.25" customHeight="1" hidden="1">
      <c r="A89" s="198" t="s">
        <v>130</v>
      </c>
      <c r="B89" s="35" t="s">
        <v>68</v>
      </c>
      <c r="C89" s="34" t="s">
        <v>14</v>
      </c>
      <c r="D89" s="34" t="s">
        <v>75</v>
      </c>
      <c r="E89" s="53">
        <v>3450100</v>
      </c>
      <c r="F89" s="35" t="s">
        <v>131</v>
      </c>
      <c r="G89" s="200"/>
      <c r="H89" s="200"/>
      <c r="I89" s="357">
        <f t="shared" si="7"/>
        <v>0</v>
      </c>
      <c r="J89" s="392"/>
      <c r="K89" s="392"/>
      <c r="L89" s="394" t="e">
        <f t="shared" si="8"/>
        <v>#DIV/0!</v>
      </c>
    </row>
    <row r="90" spans="1:12" ht="0.75" customHeight="1" hidden="1">
      <c r="A90" s="157" t="s">
        <v>163</v>
      </c>
      <c r="B90" s="187">
        <v>503</v>
      </c>
      <c r="C90" s="188" t="s">
        <v>57</v>
      </c>
      <c r="D90" s="188" t="s">
        <v>15</v>
      </c>
      <c r="E90" s="188" t="s">
        <v>76</v>
      </c>
      <c r="F90" s="188" t="s">
        <v>6</v>
      </c>
      <c r="G90" s="201">
        <f>G91+G126</f>
        <v>0</v>
      </c>
      <c r="H90" s="201"/>
      <c r="I90" s="357">
        <f t="shared" si="7"/>
        <v>0</v>
      </c>
      <c r="J90" s="392"/>
      <c r="K90" s="392"/>
      <c r="L90" s="394" t="e">
        <f t="shared" si="8"/>
        <v>#DIV/0!</v>
      </c>
    </row>
    <row r="91" spans="1:12" ht="24" customHeight="1" hidden="1">
      <c r="A91" s="202" t="s">
        <v>192</v>
      </c>
      <c r="B91" s="60">
        <v>503</v>
      </c>
      <c r="C91" s="34" t="s">
        <v>57</v>
      </c>
      <c r="D91" s="34" t="s">
        <v>7</v>
      </c>
      <c r="E91" s="34" t="s">
        <v>76</v>
      </c>
      <c r="F91" s="34" t="s">
        <v>6</v>
      </c>
      <c r="G91" s="177">
        <f>G92</f>
        <v>0</v>
      </c>
      <c r="H91" s="177"/>
      <c r="I91" s="357">
        <f t="shared" si="7"/>
        <v>0</v>
      </c>
      <c r="J91" s="392"/>
      <c r="K91" s="392"/>
      <c r="L91" s="394" t="e">
        <f t="shared" si="8"/>
        <v>#DIV/0!</v>
      </c>
    </row>
    <row r="92" spans="1:12" ht="30" customHeight="1" hidden="1">
      <c r="A92" s="8" t="s">
        <v>193</v>
      </c>
      <c r="B92" s="60">
        <v>503</v>
      </c>
      <c r="C92" s="34" t="s">
        <v>57</v>
      </c>
      <c r="D92" s="34" t="s">
        <v>7</v>
      </c>
      <c r="E92" s="34" t="s">
        <v>194</v>
      </c>
      <c r="F92" s="34" t="s">
        <v>6</v>
      </c>
      <c r="G92" s="33">
        <f>G93+G113+G112+G114</f>
        <v>0</v>
      </c>
      <c r="H92" s="33"/>
      <c r="I92" s="357">
        <f t="shared" si="7"/>
        <v>0</v>
      </c>
      <c r="J92" s="392"/>
      <c r="K92" s="392"/>
      <c r="L92" s="394" t="e">
        <f t="shared" si="8"/>
        <v>#DIV/0!</v>
      </c>
    </row>
    <row r="93" spans="1:12" ht="43.5" customHeight="1" hidden="1">
      <c r="A93" s="8" t="s">
        <v>195</v>
      </c>
      <c r="B93" s="60">
        <v>503</v>
      </c>
      <c r="C93" s="34" t="s">
        <v>57</v>
      </c>
      <c r="D93" s="34" t="s">
        <v>7</v>
      </c>
      <c r="E93" s="34" t="s">
        <v>194</v>
      </c>
      <c r="F93" s="34" t="s">
        <v>196</v>
      </c>
      <c r="G93" s="32"/>
      <c r="H93" s="32"/>
      <c r="I93" s="357">
        <f t="shared" si="7"/>
        <v>0</v>
      </c>
      <c r="J93" s="392"/>
      <c r="K93" s="392"/>
      <c r="L93" s="394" t="e">
        <f t="shared" si="8"/>
        <v>#DIV/0!</v>
      </c>
    </row>
    <row r="94" spans="1:12" ht="18" customHeight="1">
      <c r="A94" s="297" t="s">
        <v>69</v>
      </c>
      <c r="B94" s="203">
        <v>503</v>
      </c>
      <c r="C94" s="27" t="s">
        <v>14</v>
      </c>
      <c r="D94" s="27" t="s">
        <v>15</v>
      </c>
      <c r="E94" s="27" t="s">
        <v>76</v>
      </c>
      <c r="F94" s="27" t="s">
        <v>6</v>
      </c>
      <c r="G94" s="31">
        <f>G101</f>
        <v>0</v>
      </c>
      <c r="H94" s="31">
        <f>H101</f>
        <v>0</v>
      </c>
      <c r="I94" s="357">
        <f>I95+I98+I101</f>
        <v>11251.43</v>
      </c>
      <c r="J94" s="357" t="e">
        <f>J95+J98+J101</f>
        <v>#REF!</v>
      </c>
      <c r="K94" s="357">
        <f>K95+K98+K101</f>
        <v>7681.5</v>
      </c>
      <c r="L94" s="394">
        <f t="shared" si="8"/>
        <v>68.2713219564091</v>
      </c>
    </row>
    <row r="95" spans="1:12" ht="20.25" customHeight="1">
      <c r="A95" s="298" t="s">
        <v>294</v>
      </c>
      <c r="B95" s="203">
        <v>503</v>
      </c>
      <c r="C95" s="27" t="s">
        <v>14</v>
      </c>
      <c r="D95" s="27" t="s">
        <v>57</v>
      </c>
      <c r="E95" s="27" t="s">
        <v>76</v>
      </c>
      <c r="F95" s="27" t="s">
        <v>6</v>
      </c>
      <c r="G95" s="31"/>
      <c r="H95" s="31"/>
      <c r="I95" s="357">
        <f aca="true" t="shared" si="9" ref="I95:K96">I96</f>
        <v>36.4</v>
      </c>
      <c r="J95" s="357">
        <f t="shared" si="9"/>
        <v>0</v>
      </c>
      <c r="K95" s="357">
        <f t="shared" si="9"/>
        <v>36.4</v>
      </c>
      <c r="L95" s="394">
        <f t="shared" si="8"/>
        <v>100</v>
      </c>
    </row>
    <row r="96" spans="1:12" ht="50.25" customHeight="1">
      <c r="A96" s="280" t="s">
        <v>313</v>
      </c>
      <c r="B96" s="125" t="s">
        <v>68</v>
      </c>
      <c r="C96" s="126" t="s">
        <v>14</v>
      </c>
      <c r="D96" s="126" t="s">
        <v>57</v>
      </c>
      <c r="E96" s="126" t="s">
        <v>295</v>
      </c>
      <c r="F96" s="27" t="s">
        <v>6</v>
      </c>
      <c r="G96" s="31"/>
      <c r="H96" s="31"/>
      <c r="I96" s="359">
        <f t="shared" si="9"/>
        <v>36.4</v>
      </c>
      <c r="J96" s="359">
        <f t="shared" si="9"/>
        <v>0</v>
      </c>
      <c r="K96" s="359">
        <f t="shared" si="9"/>
        <v>36.4</v>
      </c>
      <c r="L96" s="394">
        <f t="shared" si="8"/>
        <v>100</v>
      </c>
    </row>
    <row r="97" spans="1:12" ht="27" customHeight="1">
      <c r="A97" s="190" t="s">
        <v>80</v>
      </c>
      <c r="B97" s="125" t="s">
        <v>68</v>
      </c>
      <c r="C97" s="126" t="s">
        <v>14</v>
      </c>
      <c r="D97" s="126" t="s">
        <v>57</v>
      </c>
      <c r="E97" s="126" t="s">
        <v>295</v>
      </c>
      <c r="F97" s="27" t="s">
        <v>81</v>
      </c>
      <c r="G97" s="31"/>
      <c r="H97" s="31"/>
      <c r="I97" s="359">
        <v>36.4</v>
      </c>
      <c r="J97" s="392"/>
      <c r="K97" s="392">
        <v>36.4</v>
      </c>
      <c r="L97" s="394">
        <f t="shared" si="8"/>
        <v>100</v>
      </c>
    </row>
    <row r="98" spans="1:12" ht="18" customHeight="1">
      <c r="A98" s="170" t="s">
        <v>180</v>
      </c>
      <c r="B98" s="203">
        <v>503</v>
      </c>
      <c r="C98" s="27" t="s">
        <v>14</v>
      </c>
      <c r="D98" s="27" t="s">
        <v>8</v>
      </c>
      <c r="E98" s="27" t="s">
        <v>76</v>
      </c>
      <c r="F98" s="27" t="s">
        <v>6</v>
      </c>
      <c r="G98" s="31"/>
      <c r="H98" s="31"/>
      <c r="I98" s="357">
        <f>I99</f>
        <v>4526.7</v>
      </c>
      <c r="J98" s="357" t="e">
        <f>J99</f>
        <v>#REF!</v>
      </c>
      <c r="K98" s="357">
        <f>K99</f>
        <v>4495.1</v>
      </c>
      <c r="L98" s="394">
        <f t="shared" si="8"/>
        <v>99.3019197207679</v>
      </c>
    </row>
    <row r="99" spans="1:12" ht="60" customHeight="1">
      <c r="A99" s="190" t="s">
        <v>179</v>
      </c>
      <c r="B99" s="203">
        <v>503</v>
      </c>
      <c r="C99" s="126" t="s">
        <v>14</v>
      </c>
      <c r="D99" s="126" t="s">
        <v>8</v>
      </c>
      <c r="E99" s="126" t="s">
        <v>290</v>
      </c>
      <c r="F99" s="126" t="s">
        <v>6</v>
      </c>
      <c r="G99" s="31"/>
      <c r="H99" s="31"/>
      <c r="I99" s="359">
        <f>I100</f>
        <v>4526.7</v>
      </c>
      <c r="J99" s="359" t="e">
        <f>J100+#REF!</f>
        <v>#REF!</v>
      </c>
      <c r="K99" s="359">
        <f>K100</f>
        <v>4495.1</v>
      </c>
      <c r="L99" s="394">
        <f t="shared" si="8"/>
        <v>99.3019197207679</v>
      </c>
    </row>
    <row r="100" spans="1:12" ht="62.25" customHeight="1">
      <c r="A100" s="204" t="s">
        <v>291</v>
      </c>
      <c r="B100" s="196">
        <v>503</v>
      </c>
      <c r="C100" s="126" t="s">
        <v>14</v>
      </c>
      <c r="D100" s="126" t="s">
        <v>8</v>
      </c>
      <c r="E100" s="126" t="s">
        <v>290</v>
      </c>
      <c r="F100" s="126" t="s">
        <v>241</v>
      </c>
      <c r="G100" s="31"/>
      <c r="H100" s="31"/>
      <c r="I100" s="359">
        <f>350-60+6497-2281.3+21</f>
        <v>4526.7</v>
      </c>
      <c r="J100" s="392"/>
      <c r="K100" s="392">
        <v>4495.1</v>
      </c>
      <c r="L100" s="394">
        <f t="shared" si="8"/>
        <v>99.3019197207679</v>
      </c>
    </row>
    <row r="101" spans="1:12" ht="28.5" customHeight="1">
      <c r="A101" s="320" t="s">
        <v>189</v>
      </c>
      <c r="B101" s="158">
        <v>503</v>
      </c>
      <c r="C101" s="26" t="s">
        <v>14</v>
      </c>
      <c r="D101" s="26" t="s">
        <v>75</v>
      </c>
      <c r="E101" s="26" t="s">
        <v>76</v>
      </c>
      <c r="F101" s="321" t="s">
        <v>6</v>
      </c>
      <c r="G101" s="31"/>
      <c r="H101" s="31">
        <f>H102+H104+H108</f>
        <v>0</v>
      </c>
      <c r="I101" s="357">
        <f>I106+I109</f>
        <v>6688.33</v>
      </c>
      <c r="J101" s="357">
        <f>J106+J109</f>
        <v>0</v>
      </c>
      <c r="K101" s="357">
        <f>K106+K109</f>
        <v>3150</v>
      </c>
      <c r="L101" s="394">
        <f t="shared" si="8"/>
        <v>47.096958433570116</v>
      </c>
    </row>
    <row r="102" spans="1:12" ht="0.75" customHeight="1" hidden="1">
      <c r="A102" s="5" t="s">
        <v>210</v>
      </c>
      <c r="B102" s="60">
        <v>503</v>
      </c>
      <c r="C102" s="34" t="s">
        <v>14</v>
      </c>
      <c r="D102" s="34" t="s">
        <v>75</v>
      </c>
      <c r="E102" s="53">
        <v>3380000</v>
      </c>
      <c r="F102" s="35" t="s">
        <v>6</v>
      </c>
      <c r="G102" s="31"/>
      <c r="H102" s="31"/>
      <c r="I102" s="359">
        <f>G102+H102</f>
        <v>0</v>
      </c>
      <c r="J102" s="392"/>
      <c r="K102" s="392"/>
      <c r="L102" s="394" t="e">
        <f t="shared" si="8"/>
        <v>#DIV/0!</v>
      </c>
    </row>
    <row r="103" spans="1:12" ht="18.75" customHeight="1" hidden="1">
      <c r="A103" s="9" t="s">
        <v>80</v>
      </c>
      <c r="B103" s="60">
        <v>503</v>
      </c>
      <c r="C103" s="34" t="s">
        <v>14</v>
      </c>
      <c r="D103" s="34" t="s">
        <v>75</v>
      </c>
      <c r="E103" s="53">
        <v>3380000</v>
      </c>
      <c r="F103" s="35" t="s">
        <v>81</v>
      </c>
      <c r="G103" s="32"/>
      <c r="H103" s="32"/>
      <c r="I103" s="359">
        <f>G103+H103</f>
        <v>0</v>
      </c>
      <c r="J103" s="392"/>
      <c r="K103" s="392"/>
      <c r="L103" s="394" t="e">
        <f t="shared" si="8"/>
        <v>#DIV/0!</v>
      </c>
    </row>
    <row r="104" spans="1:12" ht="26.25" customHeight="1" hidden="1">
      <c r="A104" s="13" t="s">
        <v>211</v>
      </c>
      <c r="B104" s="60">
        <v>503</v>
      </c>
      <c r="C104" s="34" t="s">
        <v>14</v>
      </c>
      <c r="D104" s="34" t="s">
        <v>75</v>
      </c>
      <c r="E104" s="53">
        <v>3400300</v>
      </c>
      <c r="F104" s="35" t="s">
        <v>6</v>
      </c>
      <c r="G104" s="31"/>
      <c r="H104" s="31"/>
      <c r="I104" s="359">
        <f>G104+H104</f>
        <v>0</v>
      </c>
      <c r="J104" s="392"/>
      <c r="K104" s="392"/>
      <c r="L104" s="394" t="e">
        <f t="shared" si="8"/>
        <v>#DIV/0!</v>
      </c>
    </row>
    <row r="105" spans="1:12" ht="19.5" customHeight="1" hidden="1">
      <c r="A105" s="9" t="s">
        <v>80</v>
      </c>
      <c r="B105" s="60">
        <v>503</v>
      </c>
      <c r="C105" s="34" t="s">
        <v>14</v>
      </c>
      <c r="D105" s="34" t="s">
        <v>75</v>
      </c>
      <c r="E105" s="53">
        <v>3400300</v>
      </c>
      <c r="F105" s="35" t="s">
        <v>81</v>
      </c>
      <c r="G105" s="32"/>
      <c r="H105" s="32"/>
      <c r="I105" s="359">
        <f>G105+H105</f>
        <v>0</v>
      </c>
      <c r="J105" s="392"/>
      <c r="K105" s="392"/>
      <c r="L105" s="394" t="e">
        <f t="shared" si="8"/>
        <v>#DIV/0!</v>
      </c>
    </row>
    <row r="106" spans="1:12" ht="37.5" customHeight="1">
      <c r="A106" s="190" t="s">
        <v>191</v>
      </c>
      <c r="B106" s="60">
        <v>503</v>
      </c>
      <c r="C106" s="34" t="s">
        <v>14</v>
      </c>
      <c r="D106" s="34" t="s">
        <v>75</v>
      </c>
      <c r="E106" s="53">
        <v>3450100</v>
      </c>
      <c r="F106" s="34" t="s">
        <v>6</v>
      </c>
      <c r="G106" s="31"/>
      <c r="H106" s="31">
        <f>H107</f>
        <v>50</v>
      </c>
      <c r="I106" s="359">
        <f>I107</f>
        <v>6334.73</v>
      </c>
      <c r="J106" s="359">
        <f>J107</f>
        <v>0</v>
      </c>
      <c r="K106" s="359">
        <f>K107</f>
        <v>2796.3</v>
      </c>
      <c r="L106" s="394">
        <f t="shared" si="8"/>
        <v>44.14237070877528</v>
      </c>
    </row>
    <row r="107" spans="1:12" ht="30" customHeight="1">
      <c r="A107" s="190" t="s">
        <v>340</v>
      </c>
      <c r="B107" s="60">
        <v>503</v>
      </c>
      <c r="C107" s="34" t="s">
        <v>14</v>
      </c>
      <c r="D107" s="34" t="s">
        <v>75</v>
      </c>
      <c r="E107" s="53">
        <v>3450100</v>
      </c>
      <c r="F107" s="34" t="s">
        <v>244</v>
      </c>
      <c r="G107" s="32"/>
      <c r="H107" s="32">
        <v>50</v>
      </c>
      <c r="I107" s="359">
        <f>2466.7+3533.33+334.7</f>
        <v>6334.73</v>
      </c>
      <c r="J107" s="392"/>
      <c r="K107" s="392">
        <v>2796.3</v>
      </c>
      <c r="L107" s="394">
        <f t="shared" si="8"/>
        <v>44.14237070877528</v>
      </c>
    </row>
    <row r="108" spans="1:12" ht="39.75" customHeight="1">
      <c r="A108" s="190" t="s">
        <v>351</v>
      </c>
      <c r="B108" s="35" t="s">
        <v>68</v>
      </c>
      <c r="C108" s="35" t="s">
        <v>14</v>
      </c>
      <c r="D108" s="35" t="s">
        <v>75</v>
      </c>
      <c r="E108" s="36" t="s">
        <v>352</v>
      </c>
      <c r="F108" s="205" t="s">
        <v>6</v>
      </c>
      <c r="G108" s="155"/>
      <c r="H108" s="155"/>
      <c r="I108" s="359">
        <f>I109</f>
        <v>353.6</v>
      </c>
      <c r="J108" s="359">
        <f>J109</f>
        <v>0</v>
      </c>
      <c r="K108" s="359">
        <f>K109</f>
        <v>353.7</v>
      </c>
      <c r="L108" s="394">
        <f t="shared" si="8"/>
        <v>100.02828054298642</v>
      </c>
    </row>
    <row r="109" spans="1:12" ht="26.25" customHeight="1">
      <c r="A109" s="190" t="s">
        <v>340</v>
      </c>
      <c r="B109" s="35" t="s">
        <v>68</v>
      </c>
      <c r="C109" s="35" t="s">
        <v>14</v>
      </c>
      <c r="D109" s="35" t="s">
        <v>75</v>
      </c>
      <c r="E109" s="36" t="s">
        <v>352</v>
      </c>
      <c r="F109" s="205" t="s">
        <v>244</v>
      </c>
      <c r="G109" s="155"/>
      <c r="H109" s="155"/>
      <c r="I109" s="359">
        <v>353.6</v>
      </c>
      <c r="J109" s="392"/>
      <c r="K109" s="392">
        <v>353.7</v>
      </c>
      <c r="L109" s="394">
        <f t="shared" si="8"/>
        <v>100.02828054298642</v>
      </c>
    </row>
    <row r="110" spans="1:12" ht="19.5" customHeight="1" hidden="1">
      <c r="A110" s="14" t="s">
        <v>242</v>
      </c>
      <c r="B110" s="60">
        <v>503</v>
      </c>
      <c r="C110" s="34" t="s">
        <v>14</v>
      </c>
      <c r="D110" s="34" t="s">
        <v>75</v>
      </c>
      <c r="E110" s="53">
        <v>5220000</v>
      </c>
      <c r="F110" s="34" t="s">
        <v>6</v>
      </c>
      <c r="G110" s="31"/>
      <c r="H110" s="31"/>
      <c r="I110" s="357">
        <f aca="true" t="shared" si="10" ref="I110:I162">G110+H110</f>
        <v>0</v>
      </c>
      <c r="J110" s="392"/>
      <c r="K110" s="392"/>
      <c r="L110" s="392"/>
    </row>
    <row r="111" spans="1:12" ht="41.25" customHeight="1" hidden="1">
      <c r="A111" s="9" t="s">
        <v>243</v>
      </c>
      <c r="B111" s="60">
        <v>503</v>
      </c>
      <c r="C111" s="34" t="s">
        <v>14</v>
      </c>
      <c r="D111" s="34" t="s">
        <v>75</v>
      </c>
      <c r="E111" s="53">
        <v>5222300</v>
      </c>
      <c r="F111" s="34" t="s">
        <v>244</v>
      </c>
      <c r="G111" s="32"/>
      <c r="H111" s="32"/>
      <c r="I111" s="359">
        <f t="shared" si="10"/>
        <v>0</v>
      </c>
      <c r="J111" s="392"/>
      <c r="K111" s="392"/>
      <c r="L111" s="392"/>
    </row>
    <row r="112" spans="1:12" ht="20.25" customHeight="1" hidden="1">
      <c r="A112" s="157" t="s">
        <v>208</v>
      </c>
      <c r="B112" s="203">
        <v>503</v>
      </c>
      <c r="C112" s="27" t="s">
        <v>57</v>
      </c>
      <c r="D112" s="27" t="s">
        <v>15</v>
      </c>
      <c r="E112" s="27" t="s">
        <v>76</v>
      </c>
      <c r="F112" s="27" t="s">
        <v>6</v>
      </c>
      <c r="G112" s="206">
        <f>G115+G126</f>
        <v>0</v>
      </c>
      <c r="H112" s="206"/>
      <c r="I112" s="357">
        <f t="shared" si="10"/>
        <v>0</v>
      </c>
      <c r="J112" s="392"/>
      <c r="K112" s="392"/>
      <c r="L112" s="392"/>
    </row>
    <row r="113" spans="1:12" ht="21.75" customHeight="1" hidden="1">
      <c r="A113" s="8" t="s">
        <v>197</v>
      </c>
      <c r="B113" s="60">
        <v>503</v>
      </c>
      <c r="C113" s="34" t="s">
        <v>57</v>
      </c>
      <c r="D113" s="34" t="s">
        <v>7</v>
      </c>
      <c r="E113" s="34" t="s">
        <v>194</v>
      </c>
      <c r="F113" s="34" t="s">
        <v>198</v>
      </c>
      <c r="G113" s="33"/>
      <c r="H113" s="33"/>
      <c r="I113" s="357">
        <f t="shared" si="10"/>
        <v>0</v>
      </c>
      <c r="J113" s="392"/>
      <c r="K113" s="392"/>
      <c r="L113" s="392"/>
    </row>
    <row r="114" spans="1:12" ht="18.75" customHeight="1" hidden="1">
      <c r="A114" s="134" t="s">
        <v>206</v>
      </c>
      <c r="B114" s="60">
        <v>503</v>
      </c>
      <c r="C114" s="34" t="s">
        <v>57</v>
      </c>
      <c r="D114" s="34" t="s">
        <v>7</v>
      </c>
      <c r="E114" s="34" t="s">
        <v>194</v>
      </c>
      <c r="F114" s="34" t="s">
        <v>198</v>
      </c>
      <c r="G114" s="33"/>
      <c r="H114" s="33"/>
      <c r="I114" s="357">
        <f t="shared" si="10"/>
        <v>0</v>
      </c>
      <c r="J114" s="392"/>
      <c r="K114" s="392"/>
      <c r="L114" s="392"/>
    </row>
    <row r="115" spans="1:12" ht="17.25" customHeight="1" hidden="1">
      <c r="A115" s="207" t="s">
        <v>192</v>
      </c>
      <c r="B115" s="158">
        <v>503</v>
      </c>
      <c r="C115" s="26" t="s">
        <v>57</v>
      </c>
      <c r="D115" s="26" t="s">
        <v>7</v>
      </c>
      <c r="E115" s="26" t="s">
        <v>76</v>
      </c>
      <c r="F115" s="26" t="s">
        <v>6</v>
      </c>
      <c r="G115" s="206">
        <f>G116</f>
        <v>0</v>
      </c>
      <c r="H115" s="206"/>
      <c r="I115" s="357">
        <f t="shared" si="10"/>
        <v>0</v>
      </c>
      <c r="J115" s="392"/>
      <c r="K115" s="392"/>
      <c r="L115" s="392"/>
    </row>
    <row r="116" spans="1:12" ht="28.5" customHeight="1" hidden="1">
      <c r="A116" s="8" t="s">
        <v>193</v>
      </c>
      <c r="B116" s="60">
        <v>503</v>
      </c>
      <c r="C116" s="34" t="s">
        <v>57</v>
      </c>
      <c r="D116" s="34" t="s">
        <v>7</v>
      </c>
      <c r="E116" s="34" t="s">
        <v>194</v>
      </c>
      <c r="F116" s="34" t="s">
        <v>6</v>
      </c>
      <c r="G116" s="206">
        <f>G117+G121</f>
        <v>0</v>
      </c>
      <c r="H116" s="206"/>
      <c r="I116" s="357">
        <f t="shared" si="10"/>
        <v>0</v>
      </c>
      <c r="J116" s="392"/>
      <c r="K116" s="392"/>
      <c r="L116" s="392"/>
    </row>
    <row r="117" spans="1:12" ht="45" customHeight="1" hidden="1">
      <c r="A117" s="14" t="s">
        <v>255</v>
      </c>
      <c r="B117" s="60">
        <v>503</v>
      </c>
      <c r="C117" s="34" t="s">
        <v>57</v>
      </c>
      <c r="D117" s="34" t="s">
        <v>7</v>
      </c>
      <c r="E117" s="34" t="s">
        <v>194</v>
      </c>
      <c r="F117" s="34" t="s">
        <v>198</v>
      </c>
      <c r="G117" s="206">
        <f>G118+G119</f>
        <v>0</v>
      </c>
      <c r="H117" s="206"/>
      <c r="I117" s="357">
        <f t="shared" si="10"/>
        <v>0</v>
      </c>
      <c r="J117" s="392"/>
      <c r="K117" s="392"/>
      <c r="L117" s="392"/>
    </row>
    <row r="118" spans="1:12" ht="36.75" customHeight="1" hidden="1">
      <c r="A118" s="131" t="s">
        <v>245</v>
      </c>
      <c r="B118" s="60">
        <v>503</v>
      </c>
      <c r="C118" s="34" t="s">
        <v>57</v>
      </c>
      <c r="D118" s="34" t="s">
        <v>7</v>
      </c>
      <c r="E118" s="34" t="s">
        <v>194</v>
      </c>
      <c r="F118" s="34" t="s">
        <v>198</v>
      </c>
      <c r="G118" s="33"/>
      <c r="H118" s="33"/>
      <c r="I118" s="357">
        <f t="shared" si="10"/>
        <v>0</v>
      </c>
      <c r="J118" s="392"/>
      <c r="K118" s="392"/>
      <c r="L118" s="392"/>
    </row>
    <row r="119" spans="1:12" ht="45.75" customHeight="1" hidden="1">
      <c r="A119" s="131" t="s">
        <v>251</v>
      </c>
      <c r="B119" s="60">
        <v>503</v>
      </c>
      <c r="C119" s="34" t="s">
        <v>57</v>
      </c>
      <c r="D119" s="34" t="s">
        <v>7</v>
      </c>
      <c r="E119" s="34" t="s">
        <v>194</v>
      </c>
      <c r="F119" s="34" t="s">
        <v>198</v>
      </c>
      <c r="G119" s="33"/>
      <c r="H119" s="33"/>
      <c r="I119" s="357">
        <f t="shared" si="10"/>
        <v>0</v>
      </c>
      <c r="J119" s="392"/>
      <c r="K119" s="392"/>
      <c r="L119" s="392"/>
    </row>
    <row r="120" spans="1:12" ht="24" customHeight="1" hidden="1">
      <c r="A120" s="131" t="s">
        <v>240</v>
      </c>
      <c r="B120" s="60">
        <v>503</v>
      </c>
      <c r="C120" s="34" t="s">
        <v>57</v>
      </c>
      <c r="D120" s="34" t="s">
        <v>7</v>
      </c>
      <c r="E120" s="34" t="s">
        <v>194</v>
      </c>
      <c r="F120" s="34" t="s">
        <v>198</v>
      </c>
      <c r="G120" s="33"/>
      <c r="H120" s="33"/>
      <c r="I120" s="357">
        <f t="shared" si="10"/>
        <v>0</v>
      </c>
      <c r="J120" s="392"/>
      <c r="K120" s="392"/>
      <c r="L120" s="392"/>
    </row>
    <row r="121" spans="1:12" ht="42" customHeight="1" hidden="1">
      <c r="A121" s="208" t="s">
        <v>254</v>
      </c>
      <c r="B121" s="60">
        <v>503</v>
      </c>
      <c r="C121" s="34" t="s">
        <v>57</v>
      </c>
      <c r="D121" s="34" t="s">
        <v>7</v>
      </c>
      <c r="E121" s="34" t="s">
        <v>194</v>
      </c>
      <c r="F121" s="34" t="s">
        <v>198</v>
      </c>
      <c r="G121" s="206">
        <f>G122+G123+G124+G125</f>
        <v>0</v>
      </c>
      <c r="H121" s="206"/>
      <c r="I121" s="357">
        <f t="shared" si="10"/>
        <v>0</v>
      </c>
      <c r="J121" s="392"/>
      <c r="K121" s="392"/>
      <c r="L121" s="392"/>
    </row>
    <row r="122" spans="1:12" ht="36.75" customHeight="1" hidden="1">
      <c r="A122" s="134" t="s">
        <v>246</v>
      </c>
      <c r="B122" s="60">
        <v>503</v>
      </c>
      <c r="C122" s="34" t="s">
        <v>57</v>
      </c>
      <c r="D122" s="34" t="s">
        <v>7</v>
      </c>
      <c r="E122" s="34" t="s">
        <v>194</v>
      </c>
      <c r="F122" s="34" t="s">
        <v>198</v>
      </c>
      <c r="G122" s="209"/>
      <c r="H122" s="209"/>
      <c r="I122" s="357">
        <f t="shared" si="10"/>
        <v>0</v>
      </c>
      <c r="J122" s="392"/>
      <c r="K122" s="392"/>
      <c r="L122" s="392"/>
    </row>
    <row r="123" spans="1:12" ht="37.5" customHeight="1" hidden="1">
      <c r="A123" s="134" t="s">
        <v>276</v>
      </c>
      <c r="B123" s="60">
        <v>503</v>
      </c>
      <c r="C123" s="34" t="s">
        <v>57</v>
      </c>
      <c r="D123" s="34" t="s">
        <v>7</v>
      </c>
      <c r="E123" s="34" t="s">
        <v>252</v>
      </c>
      <c r="F123" s="34" t="s">
        <v>198</v>
      </c>
      <c r="G123" s="209"/>
      <c r="H123" s="209"/>
      <c r="I123" s="357">
        <f t="shared" si="10"/>
        <v>0</v>
      </c>
      <c r="J123" s="392"/>
      <c r="K123" s="392"/>
      <c r="L123" s="392"/>
    </row>
    <row r="124" spans="1:12" ht="37.5" customHeight="1" hidden="1">
      <c r="A124" s="134" t="s">
        <v>277</v>
      </c>
      <c r="B124" s="60">
        <v>503</v>
      </c>
      <c r="C124" s="34" t="s">
        <v>57</v>
      </c>
      <c r="D124" s="34" t="s">
        <v>7</v>
      </c>
      <c r="E124" s="34" t="s">
        <v>253</v>
      </c>
      <c r="F124" s="34" t="s">
        <v>198</v>
      </c>
      <c r="G124" s="209"/>
      <c r="H124" s="209"/>
      <c r="I124" s="357">
        <f t="shared" si="10"/>
        <v>0</v>
      </c>
      <c r="J124" s="392"/>
      <c r="K124" s="392"/>
      <c r="L124" s="392"/>
    </row>
    <row r="125" spans="1:12" ht="39" customHeight="1" hidden="1">
      <c r="A125" s="134" t="s">
        <v>209</v>
      </c>
      <c r="B125" s="60">
        <v>503</v>
      </c>
      <c r="C125" s="34" t="s">
        <v>57</v>
      </c>
      <c r="D125" s="34" t="s">
        <v>7</v>
      </c>
      <c r="E125" s="34" t="s">
        <v>194</v>
      </c>
      <c r="F125" s="34" t="s">
        <v>198</v>
      </c>
      <c r="G125" s="33"/>
      <c r="H125" s="33"/>
      <c r="I125" s="357">
        <f t="shared" si="10"/>
        <v>0</v>
      </c>
      <c r="J125" s="392"/>
      <c r="K125" s="392"/>
      <c r="L125" s="392"/>
    </row>
    <row r="126" spans="1:12" ht="17.25" customHeight="1" hidden="1">
      <c r="A126" s="207" t="s">
        <v>153</v>
      </c>
      <c r="B126" s="60">
        <v>503</v>
      </c>
      <c r="C126" s="34" t="s">
        <v>57</v>
      </c>
      <c r="D126" s="34" t="s">
        <v>9</v>
      </c>
      <c r="E126" s="34" t="s">
        <v>76</v>
      </c>
      <c r="F126" s="34" t="s">
        <v>6</v>
      </c>
      <c r="G126" s="210">
        <f>G127</f>
        <v>0</v>
      </c>
      <c r="H126" s="210"/>
      <c r="I126" s="357">
        <f t="shared" si="10"/>
        <v>0</v>
      </c>
      <c r="J126" s="412"/>
      <c r="K126" s="412"/>
      <c r="L126" s="412"/>
    </row>
    <row r="127" spans="1:12" ht="18" customHeight="1" hidden="1">
      <c r="A127" s="8" t="s">
        <v>70</v>
      </c>
      <c r="B127" s="60">
        <v>503</v>
      </c>
      <c r="C127" s="34" t="s">
        <v>57</v>
      </c>
      <c r="D127" s="34" t="s">
        <v>9</v>
      </c>
      <c r="E127" s="34" t="s">
        <v>154</v>
      </c>
      <c r="F127" s="34" t="s">
        <v>6</v>
      </c>
      <c r="G127" s="155"/>
      <c r="H127" s="155"/>
      <c r="I127" s="357">
        <f t="shared" si="10"/>
        <v>0</v>
      </c>
      <c r="J127" s="392"/>
      <c r="K127" s="392"/>
      <c r="L127" s="392"/>
    </row>
    <row r="128" spans="1:12" ht="16.5" customHeight="1" hidden="1">
      <c r="A128" s="8" t="s">
        <v>71</v>
      </c>
      <c r="B128" s="60">
        <v>503</v>
      </c>
      <c r="C128" s="34" t="s">
        <v>57</v>
      </c>
      <c r="D128" s="34" t="s">
        <v>9</v>
      </c>
      <c r="E128" s="34" t="s">
        <v>155</v>
      </c>
      <c r="F128" s="34" t="s">
        <v>6</v>
      </c>
      <c r="G128" s="155"/>
      <c r="H128" s="155"/>
      <c r="I128" s="357">
        <f t="shared" si="10"/>
        <v>0</v>
      </c>
      <c r="J128" s="392"/>
      <c r="K128" s="392"/>
      <c r="L128" s="392"/>
    </row>
    <row r="129" spans="1:12" ht="24" customHeight="1" hidden="1">
      <c r="A129" s="8" t="s">
        <v>80</v>
      </c>
      <c r="B129" s="60">
        <v>503</v>
      </c>
      <c r="C129" s="34" t="s">
        <v>57</v>
      </c>
      <c r="D129" s="34" t="s">
        <v>9</v>
      </c>
      <c r="E129" s="34" t="s">
        <v>155</v>
      </c>
      <c r="F129" s="34" t="s">
        <v>81</v>
      </c>
      <c r="G129" s="155"/>
      <c r="H129" s="155"/>
      <c r="I129" s="357">
        <f t="shared" si="10"/>
        <v>0</v>
      </c>
      <c r="J129" s="392"/>
      <c r="K129" s="392"/>
      <c r="L129" s="392"/>
    </row>
    <row r="130" spans="1:12" ht="24" customHeight="1" hidden="1">
      <c r="A130" s="211"/>
      <c r="B130" s="203">
        <v>503</v>
      </c>
      <c r="C130" s="212" t="s">
        <v>8</v>
      </c>
      <c r="D130" s="27" t="s">
        <v>15</v>
      </c>
      <c r="E130" s="27" t="s">
        <v>76</v>
      </c>
      <c r="F130" s="27" t="s">
        <v>6</v>
      </c>
      <c r="G130" s="213">
        <f>G131+G134</f>
        <v>0</v>
      </c>
      <c r="H130" s="213"/>
      <c r="I130" s="357">
        <f t="shared" si="10"/>
        <v>0</v>
      </c>
      <c r="J130" s="392"/>
      <c r="K130" s="392"/>
      <c r="L130" s="392"/>
    </row>
    <row r="131" spans="1:12" ht="24" customHeight="1" hidden="1">
      <c r="A131" s="214"/>
      <c r="B131" s="36" t="s">
        <v>68</v>
      </c>
      <c r="C131" s="215" t="s">
        <v>8</v>
      </c>
      <c r="D131" s="215" t="s">
        <v>57</v>
      </c>
      <c r="E131" s="34" t="s">
        <v>76</v>
      </c>
      <c r="F131" s="34" t="s">
        <v>6</v>
      </c>
      <c r="G131" s="216">
        <f>G132</f>
        <v>0</v>
      </c>
      <c r="H131" s="216"/>
      <c r="I131" s="357">
        <f t="shared" si="10"/>
        <v>0</v>
      </c>
      <c r="J131" s="392"/>
      <c r="K131" s="392"/>
      <c r="L131" s="392"/>
    </row>
    <row r="132" spans="1:12" ht="24" customHeight="1" hidden="1">
      <c r="A132" s="14"/>
      <c r="B132" s="36" t="s">
        <v>68</v>
      </c>
      <c r="C132" s="215" t="s">
        <v>8</v>
      </c>
      <c r="D132" s="215" t="s">
        <v>57</v>
      </c>
      <c r="E132" s="217">
        <v>5220000</v>
      </c>
      <c r="F132" s="36" t="s">
        <v>6</v>
      </c>
      <c r="G132" s="155">
        <f>G133</f>
        <v>0</v>
      </c>
      <c r="H132" s="155"/>
      <c r="I132" s="357">
        <f t="shared" si="10"/>
        <v>0</v>
      </c>
      <c r="J132" s="392"/>
      <c r="K132" s="392"/>
      <c r="L132" s="392"/>
    </row>
    <row r="133" spans="1:12" ht="24" customHeight="1" hidden="1">
      <c r="A133" s="8"/>
      <c r="B133" s="36" t="s">
        <v>68</v>
      </c>
      <c r="C133" s="36" t="s">
        <v>8</v>
      </c>
      <c r="D133" s="36" t="s">
        <v>57</v>
      </c>
      <c r="E133" s="34"/>
      <c r="F133" s="34"/>
      <c r="G133" s="155"/>
      <c r="H133" s="155"/>
      <c r="I133" s="357">
        <f t="shared" si="10"/>
        <v>0</v>
      </c>
      <c r="J133" s="392"/>
      <c r="K133" s="392"/>
      <c r="L133" s="392"/>
    </row>
    <row r="134" spans="1:12" ht="24" customHeight="1" hidden="1">
      <c r="A134" s="8"/>
      <c r="B134" s="60"/>
      <c r="C134" s="34"/>
      <c r="D134" s="34"/>
      <c r="E134" s="34"/>
      <c r="F134" s="34"/>
      <c r="G134" s="155"/>
      <c r="H134" s="155"/>
      <c r="I134" s="357">
        <f t="shared" si="10"/>
        <v>0</v>
      </c>
      <c r="J134" s="392"/>
      <c r="K134" s="392"/>
      <c r="L134" s="392"/>
    </row>
    <row r="135" spans="1:12" ht="1.5" customHeight="1" hidden="1">
      <c r="A135" s="218" t="s">
        <v>11</v>
      </c>
      <c r="B135" s="219" t="s">
        <v>68</v>
      </c>
      <c r="C135" s="220" t="s">
        <v>10</v>
      </c>
      <c r="D135" s="221" t="s">
        <v>15</v>
      </c>
      <c r="E135" s="221" t="s">
        <v>76</v>
      </c>
      <c r="F135" s="221" t="s">
        <v>6</v>
      </c>
      <c r="G135" s="210">
        <f>G139+G136</f>
        <v>0</v>
      </c>
      <c r="H135" s="210"/>
      <c r="I135" s="357">
        <f t="shared" si="10"/>
        <v>0</v>
      </c>
      <c r="J135" s="392"/>
      <c r="K135" s="392"/>
      <c r="L135" s="392"/>
    </row>
    <row r="136" spans="1:12" ht="28.5" customHeight="1" hidden="1">
      <c r="A136" s="138" t="s">
        <v>46</v>
      </c>
      <c r="B136" s="60">
        <v>503</v>
      </c>
      <c r="C136" s="126" t="s">
        <v>10</v>
      </c>
      <c r="D136" s="126" t="s">
        <v>9</v>
      </c>
      <c r="E136" s="126" t="s">
        <v>47</v>
      </c>
      <c r="F136" s="126" t="s">
        <v>6</v>
      </c>
      <c r="G136" s="194"/>
      <c r="H136" s="194"/>
      <c r="I136" s="357">
        <f t="shared" si="10"/>
        <v>0</v>
      </c>
      <c r="J136" s="392"/>
      <c r="K136" s="392"/>
      <c r="L136" s="392"/>
    </row>
    <row r="137" spans="1:12" ht="30" customHeight="1" hidden="1">
      <c r="A137" s="19" t="s">
        <v>20</v>
      </c>
      <c r="B137" s="60">
        <v>503</v>
      </c>
      <c r="C137" s="140" t="s">
        <v>10</v>
      </c>
      <c r="D137" s="140" t="s">
        <v>9</v>
      </c>
      <c r="E137" s="140" t="s">
        <v>116</v>
      </c>
      <c r="F137" s="140" t="s">
        <v>6</v>
      </c>
      <c r="G137" s="194"/>
      <c r="H137" s="194"/>
      <c r="I137" s="357">
        <f t="shared" si="10"/>
        <v>0</v>
      </c>
      <c r="J137" s="392"/>
      <c r="K137" s="392"/>
      <c r="L137" s="392"/>
    </row>
    <row r="138" spans="1:12" ht="24" customHeight="1" hidden="1">
      <c r="A138" s="19" t="s">
        <v>93</v>
      </c>
      <c r="B138" s="60">
        <v>503</v>
      </c>
      <c r="C138" s="140" t="s">
        <v>10</v>
      </c>
      <c r="D138" s="140" t="s">
        <v>9</v>
      </c>
      <c r="E138" s="140" t="s">
        <v>116</v>
      </c>
      <c r="F138" s="140" t="s">
        <v>94</v>
      </c>
      <c r="G138" s="194"/>
      <c r="H138" s="194"/>
      <c r="I138" s="357">
        <f t="shared" si="10"/>
        <v>0</v>
      </c>
      <c r="J138" s="392"/>
      <c r="K138" s="392"/>
      <c r="L138" s="392"/>
    </row>
    <row r="139" spans="1:12" ht="24" customHeight="1" hidden="1">
      <c r="A139" s="222" t="s">
        <v>28</v>
      </c>
      <c r="B139" s="139" t="s">
        <v>68</v>
      </c>
      <c r="C139" s="140" t="s">
        <v>10</v>
      </c>
      <c r="D139" s="34" t="s">
        <v>10</v>
      </c>
      <c r="E139" s="34" t="s">
        <v>76</v>
      </c>
      <c r="F139" s="34" t="s">
        <v>6</v>
      </c>
      <c r="G139" s="155"/>
      <c r="H139" s="155"/>
      <c r="I139" s="357">
        <f t="shared" si="10"/>
        <v>0</v>
      </c>
      <c r="J139" s="392"/>
      <c r="K139" s="392"/>
      <c r="L139" s="392"/>
    </row>
    <row r="140" spans="1:12" ht="14.25" customHeight="1" hidden="1">
      <c r="A140" s="154" t="s">
        <v>272</v>
      </c>
      <c r="B140" s="196">
        <v>503</v>
      </c>
      <c r="C140" s="35" t="s">
        <v>10</v>
      </c>
      <c r="D140" s="35" t="s">
        <v>10</v>
      </c>
      <c r="E140" s="36" t="s">
        <v>273</v>
      </c>
      <c r="F140" s="36" t="s">
        <v>6</v>
      </c>
      <c r="G140" s="155"/>
      <c r="H140" s="155"/>
      <c r="I140" s="357">
        <f t="shared" si="10"/>
        <v>0</v>
      </c>
      <c r="J140" s="392"/>
      <c r="K140" s="392"/>
      <c r="L140" s="392"/>
    </row>
    <row r="141" spans="1:12" ht="24" customHeight="1" hidden="1">
      <c r="A141" s="8" t="s">
        <v>274</v>
      </c>
      <c r="B141" s="35" t="s">
        <v>68</v>
      </c>
      <c r="C141" s="35" t="s">
        <v>10</v>
      </c>
      <c r="D141" s="35" t="s">
        <v>10</v>
      </c>
      <c r="E141" s="36" t="s">
        <v>273</v>
      </c>
      <c r="F141" s="205" t="s">
        <v>81</v>
      </c>
      <c r="G141" s="155"/>
      <c r="H141" s="155"/>
      <c r="I141" s="357">
        <f t="shared" si="10"/>
        <v>0</v>
      </c>
      <c r="J141" s="392"/>
      <c r="K141" s="392"/>
      <c r="L141" s="392"/>
    </row>
    <row r="142" spans="1:12" ht="0.75" customHeight="1">
      <c r="A142" s="21" t="s">
        <v>242</v>
      </c>
      <c r="B142" s="35" t="s">
        <v>68</v>
      </c>
      <c r="C142" s="35" t="s">
        <v>14</v>
      </c>
      <c r="D142" s="35" t="s">
        <v>75</v>
      </c>
      <c r="E142" s="36" t="s">
        <v>322</v>
      </c>
      <c r="F142" s="205" t="s">
        <v>6</v>
      </c>
      <c r="G142" s="155"/>
      <c r="H142" s="155"/>
      <c r="I142" s="359">
        <f>I143</f>
        <v>0</v>
      </c>
      <c r="J142" s="392"/>
      <c r="K142" s="392"/>
      <c r="L142" s="392"/>
    </row>
    <row r="143" spans="1:12" ht="22.5" customHeight="1" hidden="1">
      <c r="A143" s="8" t="s">
        <v>316</v>
      </c>
      <c r="B143" s="35" t="s">
        <v>68</v>
      </c>
      <c r="C143" s="35" t="s">
        <v>14</v>
      </c>
      <c r="D143" s="35" t="s">
        <v>75</v>
      </c>
      <c r="E143" s="36" t="s">
        <v>322</v>
      </c>
      <c r="F143" s="205" t="s">
        <v>6</v>
      </c>
      <c r="G143" s="155"/>
      <c r="H143" s="155"/>
      <c r="I143" s="359"/>
      <c r="J143" s="392"/>
      <c r="K143" s="392"/>
      <c r="L143" s="392"/>
    </row>
    <row r="144" spans="1:12" ht="23.25" customHeight="1" hidden="1">
      <c r="A144" s="8" t="s">
        <v>80</v>
      </c>
      <c r="B144" s="35" t="s">
        <v>68</v>
      </c>
      <c r="C144" s="35" t="s">
        <v>14</v>
      </c>
      <c r="D144" s="35" t="s">
        <v>75</v>
      </c>
      <c r="E144" s="36" t="s">
        <v>322</v>
      </c>
      <c r="F144" s="205" t="s">
        <v>81</v>
      </c>
      <c r="G144" s="155"/>
      <c r="H144" s="155"/>
      <c r="I144" s="359"/>
      <c r="J144" s="392"/>
      <c r="K144" s="392"/>
      <c r="L144" s="392"/>
    </row>
    <row r="145" spans="1:12" ht="24.75" customHeight="1">
      <c r="A145" s="289" t="s">
        <v>28</v>
      </c>
      <c r="B145" s="346" t="s">
        <v>68</v>
      </c>
      <c r="C145" s="347" t="s">
        <v>10</v>
      </c>
      <c r="D145" s="347" t="s">
        <v>10</v>
      </c>
      <c r="E145" s="347" t="s">
        <v>76</v>
      </c>
      <c r="F145" s="348" t="s">
        <v>6</v>
      </c>
      <c r="G145" s="349">
        <f>G146</f>
        <v>63</v>
      </c>
      <c r="H145" s="350"/>
      <c r="I145" s="357">
        <f aca="true" t="shared" si="11" ref="I145:K146">I146</f>
        <v>18</v>
      </c>
      <c r="J145" s="357">
        <f t="shared" si="11"/>
        <v>0</v>
      </c>
      <c r="K145" s="357">
        <f t="shared" si="11"/>
        <v>18</v>
      </c>
      <c r="L145" s="394">
        <f aca="true" t="shared" si="12" ref="L145:L209">K145/I145*100</f>
        <v>100</v>
      </c>
    </row>
    <row r="146" spans="1:12" ht="23.25" customHeight="1">
      <c r="A146" s="339" t="s">
        <v>272</v>
      </c>
      <c r="B146" s="340">
        <v>503</v>
      </c>
      <c r="C146" s="341" t="s">
        <v>10</v>
      </c>
      <c r="D146" s="341" t="s">
        <v>10</v>
      </c>
      <c r="E146" s="342" t="s">
        <v>273</v>
      </c>
      <c r="F146" s="342" t="s">
        <v>6</v>
      </c>
      <c r="G146" s="338">
        <f>G147</f>
        <v>63</v>
      </c>
      <c r="H146" s="155"/>
      <c r="I146" s="359">
        <f t="shared" si="11"/>
        <v>18</v>
      </c>
      <c r="J146" s="359">
        <f t="shared" si="11"/>
        <v>0</v>
      </c>
      <c r="K146" s="359">
        <f t="shared" si="11"/>
        <v>18</v>
      </c>
      <c r="L146" s="394">
        <f t="shared" si="12"/>
        <v>100</v>
      </c>
    </row>
    <row r="147" spans="1:12" ht="23.25" customHeight="1">
      <c r="A147" s="9" t="s">
        <v>274</v>
      </c>
      <c r="B147" s="328" t="s">
        <v>68</v>
      </c>
      <c r="C147" s="343" t="s">
        <v>10</v>
      </c>
      <c r="D147" s="343" t="s">
        <v>10</v>
      </c>
      <c r="E147" s="344" t="s">
        <v>273</v>
      </c>
      <c r="F147" s="345" t="s">
        <v>81</v>
      </c>
      <c r="G147" s="338">
        <v>63</v>
      </c>
      <c r="H147" s="155"/>
      <c r="I147" s="359">
        <v>18</v>
      </c>
      <c r="J147" s="392"/>
      <c r="K147" s="394">
        <v>18</v>
      </c>
      <c r="L147" s="394">
        <f t="shared" si="12"/>
        <v>100</v>
      </c>
    </row>
    <row r="148" spans="1:12" ht="18" customHeight="1">
      <c r="A148" s="281" t="s">
        <v>50</v>
      </c>
      <c r="B148" s="77" t="s">
        <v>68</v>
      </c>
      <c r="C148" s="61" t="s">
        <v>24</v>
      </c>
      <c r="D148" s="61" t="s">
        <v>15</v>
      </c>
      <c r="E148" s="61" t="s">
        <v>30</v>
      </c>
      <c r="F148" s="64" t="s">
        <v>6</v>
      </c>
      <c r="G148" s="223">
        <f>G149+G153</f>
        <v>0</v>
      </c>
      <c r="H148" s="223">
        <f>H149+H153</f>
        <v>112</v>
      </c>
      <c r="I148" s="357">
        <f>I149+I153</f>
        <v>4883.915</v>
      </c>
      <c r="J148" s="357">
        <f>J149+J153</f>
        <v>105.5</v>
      </c>
      <c r="K148" s="357">
        <f>K149+K153</f>
        <v>4883.175</v>
      </c>
      <c r="L148" s="394">
        <f t="shared" si="12"/>
        <v>99.98484822115046</v>
      </c>
    </row>
    <row r="149" spans="1:12" ht="20.25" customHeight="1">
      <c r="A149" s="183" t="s">
        <v>53</v>
      </c>
      <c r="B149" s="322" t="s">
        <v>68</v>
      </c>
      <c r="C149" s="318" t="s">
        <v>24</v>
      </c>
      <c r="D149" s="318" t="s">
        <v>7</v>
      </c>
      <c r="E149" s="318" t="s">
        <v>30</v>
      </c>
      <c r="F149" s="323" t="s">
        <v>6</v>
      </c>
      <c r="G149" s="224">
        <f aca="true" t="shared" si="13" ref="G149:H151">G150</f>
        <v>0</v>
      </c>
      <c r="H149" s="224">
        <f t="shared" si="13"/>
        <v>60</v>
      </c>
      <c r="I149" s="357">
        <f>I150</f>
        <v>920.5</v>
      </c>
      <c r="J149" s="357">
        <f aca="true" t="shared" si="14" ref="J149:K151">J150</f>
        <v>0</v>
      </c>
      <c r="K149" s="357">
        <f t="shared" si="14"/>
        <v>920.5</v>
      </c>
      <c r="L149" s="394">
        <f t="shared" si="12"/>
        <v>100</v>
      </c>
    </row>
    <row r="150" spans="1:12" ht="26.25" customHeight="1">
      <c r="A150" s="183" t="s">
        <v>109</v>
      </c>
      <c r="B150" s="78" t="s">
        <v>68</v>
      </c>
      <c r="C150" s="132" t="s">
        <v>24</v>
      </c>
      <c r="D150" s="132" t="s">
        <v>7</v>
      </c>
      <c r="E150" s="132" t="s">
        <v>110</v>
      </c>
      <c r="F150" s="205" t="s">
        <v>6</v>
      </c>
      <c r="G150" s="135">
        <f t="shared" si="13"/>
        <v>0</v>
      </c>
      <c r="H150" s="135">
        <f t="shared" si="13"/>
        <v>60</v>
      </c>
      <c r="I150" s="359">
        <f>I151</f>
        <v>920.5</v>
      </c>
      <c r="J150" s="359">
        <f t="shared" si="14"/>
        <v>0</v>
      </c>
      <c r="K150" s="359">
        <f t="shared" si="14"/>
        <v>920.5</v>
      </c>
      <c r="L150" s="394">
        <f t="shared" si="12"/>
        <v>100</v>
      </c>
    </row>
    <row r="151" spans="1:12" ht="24.75" customHeight="1">
      <c r="A151" s="181" t="s">
        <v>111</v>
      </c>
      <c r="B151" s="78" t="s">
        <v>68</v>
      </c>
      <c r="C151" s="132" t="s">
        <v>24</v>
      </c>
      <c r="D151" s="132" t="s">
        <v>7</v>
      </c>
      <c r="E151" s="132" t="s">
        <v>112</v>
      </c>
      <c r="F151" s="205" t="s">
        <v>6</v>
      </c>
      <c r="G151" s="135">
        <f t="shared" si="13"/>
        <v>0</v>
      </c>
      <c r="H151" s="135">
        <f t="shared" si="13"/>
        <v>60</v>
      </c>
      <c r="I151" s="359">
        <f>I152</f>
        <v>920.5</v>
      </c>
      <c r="J151" s="359">
        <f t="shared" si="14"/>
        <v>0</v>
      </c>
      <c r="K151" s="359">
        <f t="shared" si="14"/>
        <v>920.5</v>
      </c>
      <c r="L151" s="394">
        <f t="shared" si="12"/>
        <v>100</v>
      </c>
    </row>
    <row r="152" spans="1:12" ht="18.75" customHeight="1">
      <c r="A152" s="282" t="s">
        <v>113</v>
      </c>
      <c r="B152" s="78" t="s">
        <v>68</v>
      </c>
      <c r="C152" s="132" t="s">
        <v>24</v>
      </c>
      <c r="D152" s="132" t="s">
        <v>7</v>
      </c>
      <c r="E152" s="132" t="s">
        <v>112</v>
      </c>
      <c r="F152" s="205" t="s">
        <v>31</v>
      </c>
      <c r="G152" s="135"/>
      <c r="H152" s="135">
        <v>60</v>
      </c>
      <c r="I152" s="359">
        <f>662+258.5</f>
        <v>920.5</v>
      </c>
      <c r="J152" s="392"/>
      <c r="K152" s="397">
        <v>920.5</v>
      </c>
      <c r="L152" s="394">
        <f t="shared" si="12"/>
        <v>100</v>
      </c>
    </row>
    <row r="153" spans="1:12" ht="15" customHeight="1">
      <c r="A153" s="183" t="s">
        <v>51</v>
      </c>
      <c r="B153" s="322" t="s">
        <v>68</v>
      </c>
      <c r="C153" s="318" t="s">
        <v>24</v>
      </c>
      <c r="D153" s="318" t="s">
        <v>25</v>
      </c>
      <c r="E153" s="318" t="s">
        <v>30</v>
      </c>
      <c r="F153" s="323" t="s">
        <v>6</v>
      </c>
      <c r="G153" s="226">
        <f>G160</f>
        <v>0</v>
      </c>
      <c r="H153" s="226">
        <f>H160</f>
        <v>52</v>
      </c>
      <c r="I153" s="357">
        <f>I160+I154+I165</f>
        <v>3963.415</v>
      </c>
      <c r="J153" s="357">
        <f>J160+J154+J165</f>
        <v>105.5</v>
      </c>
      <c r="K153" s="357">
        <f>K160+K154+K165</f>
        <v>3962.675</v>
      </c>
      <c r="L153" s="394">
        <f t="shared" si="12"/>
        <v>99.98132923249268</v>
      </c>
    </row>
    <row r="154" spans="1:12" ht="29.25" customHeight="1">
      <c r="A154" s="190" t="s">
        <v>331</v>
      </c>
      <c r="B154" s="227">
        <v>503</v>
      </c>
      <c r="C154" s="228" t="s">
        <v>24</v>
      </c>
      <c r="D154" s="228" t="s">
        <v>25</v>
      </c>
      <c r="E154" s="228" t="s">
        <v>194</v>
      </c>
      <c r="F154" s="228" t="s">
        <v>6</v>
      </c>
      <c r="G154" s="226"/>
      <c r="H154" s="226"/>
      <c r="I154" s="357">
        <f>I156+I157+I158+I159</f>
        <v>2835.675</v>
      </c>
      <c r="J154" s="357">
        <f>J156+J157+J158+J159</f>
        <v>0</v>
      </c>
      <c r="K154" s="357">
        <f>K156+K157+K158+K159</f>
        <v>2835.675</v>
      </c>
      <c r="L154" s="394">
        <f t="shared" si="12"/>
        <v>100</v>
      </c>
    </row>
    <row r="155" spans="1:12" ht="18.75" customHeight="1">
      <c r="A155" s="229" t="s">
        <v>317</v>
      </c>
      <c r="B155" s="227">
        <v>503</v>
      </c>
      <c r="C155" s="228" t="s">
        <v>24</v>
      </c>
      <c r="D155" s="228" t="s">
        <v>25</v>
      </c>
      <c r="E155" s="228" t="s">
        <v>194</v>
      </c>
      <c r="F155" s="228" t="s">
        <v>6</v>
      </c>
      <c r="G155" s="226"/>
      <c r="H155" s="226"/>
      <c r="I155" s="357">
        <f>I156+I157</f>
        <v>84.775</v>
      </c>
      <c r="J155" s="357">
        <f>J156+J157</f>
        <v>0</v>
      </c>
      <c r="K155" s="357">
        <f>K156+K157</f>
        <v>84.775</v>
      </c>
      <c r="L155" s="394">
        <f t="shared" si="12"/>
        <v>100</v>
      </c>
    </row>
    <row r="156" spans="1:12" ht="51" customHeight="1">
      <c r="A156" s="190" t="s">
        <v>337</v>
      </c>
      <c r="B156" s="227">
        <v>503</v>
      </c>
      <c r="C156" s="228" t="s">
        <v>24</v>
      </c>
      <c r="D156" s="228" t="s">
        <v>25</v>
      </c>
      <c r="E156" s="228" t="s">
        <v>194</v>
      </c>
      <c r="F156" s="228" t="s">
        <v>198</v>
      </c>
      <c r="G156" s="230"/>
      <c r="H156" s="230"/>
      <c r="I156" s="358">
        <v>7.247</v>
      </c>
      <c r="J156" s="392"/>
      <c r="K156" s="394">
        <v>7.247</v>
      </c>
      <c r="L156" s="394">
        <f t="shared" si="12"/>
        <v>100</v>
      </c>
    </row>
    <row r="157" spans="1:12" ht="39.75" customHeight="1">
      <c r="A157" s="276" t="s">
        <v>338</v>
      </c>
      <c r="B157" s="227">
        <v>503</v>
      </c>
      <c r="C157" s="228" t="s">
        <v>24</v>
      </c>
      <c r="D157" s="228" t="s">
        <v>25</v>
      </c>
      <c r="E157" s="228" t="s">
        <v>194</v>
      </c>
      <c r="F157" s="228" t="s">
        <v>198</v>
      </c>
      <c r="G157" s="226"/>
      <c r="H157" s="226"/>
      <c r="I157" s="358">
        <f>77.528</f>
        <v>77.528</v>
      </c>
      <c r="J157" s="392"/>
      <c r="K157" s="394">
        <v>77.528</v>
      </c>
      <c r="L157" s="394">
        <f t="shared" si="12"/>
        <v>100</v>
      </c>
    </row>
    <row r="158" spans="1:12" ht="50.25" customHeight="1">
      <c r="A158" s="190" t="s">
        <v>335</v>
      </c>
      <c r="B158" s="227">
        <v>503</v>
      </c>
      <c r="C158" s="228" t="s">
        <v>24</v>
      </c>
      <c r="D158" s="228" t="s">
        <v>25</v>
      </c>
      <c r="E158" s="228" t="s">
        <v>252</v>
      </c>
      <c r="F158" s="228" t="s">
        <v>198</v>
      </c>
      <c r="G158" s="226"/>
      <c r="H158" s="226"/>
      <c r="I158" s="360">
        <v>762.1</v>
      </c>
      <c r="J158" s="392"/>
      <c r="K158" s="392">
        <v>762.1</v>
      </c>
      <c r="L158" s="394">
        <f t="shared" si="12"/>
        <v>100</v>
      </c>
    </row>
    <row r="159" spans="1:12" ht="49.5" customHeight="1">
      <c r="A159" s="190" t="s">
        <v>337</v>
      </c>
      <c r="B159" s="227">
        <v>503</v>
      </c>
      <c r="C159" s="228" t="s">
        <v>24</v>
      </c>
      <c r="D159" s="228" t="s">
        <v>25</v>
      </c>
      <c r="E159" s="228" t="s">
        <v>324</v>
      </c>
      <c r="F159" s="228" t="s">
        <v>198</v>
      </c>
      <c r="G159" s="226"/>
      <c r="H159" s="226"/>
      <c r="I159" s="360">
        <v>1988.8</v>
      </c>
      <c r="J159" s="392"/>
      <c r="K159" s="392">
        <v>1988.8</v>
      </c>
      <c r="L159" s="394">
        <f t="shared" si="12"/>
        <v>100</v>
      </c>
    </row>
    <row r="160" spans="1:12" ht="18" customHeight="1">
      <c r="A160" s="181" t="s">
        <v>120</v>
      </c>
      <c r="B160" s="78" t="s">
        <v>68</v>
      </c>
      <c r="C160" s="132" t="s">
        <v>24</v>
      </c>
      <c r="D160" s="132" t="s">
        <v>25</v>
      </c>
      <c r="E160" s="132" t="s">
        <v>124</v>
      </c>
      <c r="F160" s="205" t="s">
        <v>6</v>
      </c>
      <c r="G160" s="135">
        <f>G161</f>
        <v>0</v>
      </c>
      <c r="H160" s="135">
        <f>H161</f>
        <v>52</v>
      </c>
      <c r="I160" s="358">
        <f>I161</f>
        <v>105.5</v>
      </c>
      <c r="J160" s="358">
        <f>J161</f>
        <v>105.5</v>
      </c>
      <c r="K160" s="358">
        <f>K161</f>
        <v>104.8</v>
      </c>
      <c r="L160" s="394">
        <f t="shared" si="12"/>
        <v>99.33649289099526</v>
      </c>
    </row>
    <row r="161" spans="1:12" ht="21" customHeight="1">
      <c r="A161" s="282" t="s">
        <v>26</v>
      </c>
      <c r="B161" s="78" t="s">
        <v>68</v>
      </c>
      <c r="C161" s="132" t="s">
        <v>24</v>
      </c>
      <c r="D161" s="132" t="s">
        <v>25</v>
      </c>
      <c r="E161" s="132" t="s">
        <v>151</v>
      </c>
      <c r="F161" s="205" t="s">
        <v>6</v>
      </c>
      <c r="G161" s="135">
        <f>G162+G163</f>
        <v>0</v>
      </c>
      <c r="H161" s="135">
        <f>H163</f>
        <v>52</v>
      </c>
      <c r="I161" s="358">
        <f>I163</f>
        <v>105.5</v>
      </c>
      <c r="J161" s="358">
        <f>J163</f>
        <v>105.5</v>
      </c>
      <c r="K161" s="358">
        <f>K163</f>
        <v>104.8</v>
      </c>
      <c r="L161" s="394">
        <f t="shared" si="12"/>
        <v>99.33649289099526</v>
      </c>
    </row>
    <row r="162" spans="1:12" ht="18" customHeight="1" hidden="1">
      <c r="A162" s="225" t="s">
        <v>113</v>
      </c>
      <c r="B162" s="78" t="s">
        <v>68</v>
      </c>
      <c r="C162" s="132" t="s">
        <v>24</v>
      </c>
      <c r="D162" s="132" t="s">
        <v>25</v>
      </c>
      <c r="E162" s="132" t="s">
        <v>151</v>
      </c>
      <c r="F162" s="205" t="s">
        <v>31</v>
      </c>
      <c r="G162" s="135"/>
      <c r="H162" s="135"/>
      <c r="I162" s="358">
        <f t="shared" si="10"/>
        <v>0</v>
      </c>
      <c r="J162" s="392"/>
      <c r="K162" s="392"/>
      <c r="L162" s="394" t="e">
        <f t="shared" si="12"/>
        <v>#DIV/0!</v>
      </c>
    </row>
    <row r="163" spans="1:12" ht="17.25" customHeight="1">
      <c r="A163" s="282" t="s">
        <v>152</v>
      </c>
      <c r="B163" s="78" t="s">
        <v>68</v>
      </c>
      <c r="C163" s="132" t="s">
        <v>24</v>
      </c>
      <c r="D163" s="132" t="s">
        <v>25</v>
      </c>
      <c r="E163" s="132" t="s">
        <v>151</v>
      </c>
      <c r="F163" s="205" t="s">
        <v>133</v>
      </c>
      <c r="G163" s="135"/>
      <c r="H163" s="135">
        <v>52</v>
      </c>
      <c r="I163" s="358">
        <v>105.5</v>
      </c>
      <c r="J163" s="358">
        <v>105.5</v>
      </c>
      <c r="K163" s="358">
        <v>104.8</v>
      </c>
      <c r="L163" s="394">
        <f t="shared" si="12"/>
        <v>99.33649289099526</v>
      </c>
    </row>
    <row r="164" spans="1:12" ht="17.25" customHeight="1">
      <c r="A164" s="190" t="s">
        <v>242</v>
      </c>
      <c r="B164" s="78" t="s">
        <v>68</v>
      </c>
      <c r="C164" s="132" t="s">
        <v>24</v>
      </c>
      <c r="D164" s="132" t="s">
        <v>25</v>
      </c>
      <c r="E164" s="132" t="s">
        <v>322</v>
      </c>
      <c r="F164" s="205" t="s">
        <v>6</v>
      </c>
      <c r="G164" s="135"/>
      <c r="H164" s="135"/>
      <c r="I164" s="358">
        <f>I165</f>
        <v>1022.24</v>
      </c>
      <c r="J164" s="358">
        <f>J165</f>
        <v>0</v>
      </c>
      <c r="K164" s="358">
        <f>K165</f>
        <v>1022.2</v>
      </c>
      <c r="L164" s="394">
        <f t="shared" si="12"/>
        <v>99.99608702457348</v>
      </c>
    </row>
    <row r="165" spans="1:12" ht="39" customHeight="1">
      <c r="A165" s="282" t="s">
        <v>329</v>
      </c>
      <c r="B165" s="78" t="s">
        <v>68</v>
      </c>
      <c r="C165" s="132" t="s">
        <v>24</v>
      </c>
      <c r="D165" s="132" t="s">
        <v>25</v>
      </c>
      <c r="E165" s="132" t="s">
        <v>336</v>
      </c>
      <c r="F165" s="205" t="s">
        <v>6</v>
      </c>
      <c r="G165" s="135"/>
      <c r="H165" s="135"/>
      <c r="I165" s="358">
        <f>I166+I167+I168+I169</f>
        <v>1022.24</v>
      </c>
      <c r="J165" s="358">
        <f>J166+J167+J168+J169</f>
        <v>0</v>
      </c>
      <c r="K165" s="358">
        <f>K166+K167+K168+K169</f>
        <v>1022.2</v>
      </c>
      <c r="L165" s="394">
        <f t="shared" si="12"/>
        <v>99.99608702457348</v>
      </c>
    </row>
    <row r="166" spans="1:12" ht="37.5" customHeight="1">
      <c r="A166" s="276" t="s">
        <v>338</v>
      </c>
      <c r="B166" s="78" t="s">
        <v>68</v>
      </c>
      <c r="C166" s="132" t="s">
        <v>24</v>
      </c>
      <c r="D166" s="132" t="s">
        <v>25</v>
      </c>
      <c r="E166" s="132" t="s">
        <v>325</v>
      </c>
      <c r="F166" s="205" t="s">
        <v>198</v>
      </c>
      <c r="G166" s="135"/>
      <c r="H166" s="135"/>
      <c r="I166" s="358">
        <v>288.792</v>
      </c>
      <c r="J166" s="392"/>
      <c r="K166" s="392">
        <v>288.8</v>
      </c>
      <c r="L166" s="394">
        <f t="shared" si="12"/>
        <v>100.00277015983824</v>
      </c>
    </row>
    <row r="167" spans="1:12" ht="36" customHeight="1">
      <c r="A167" s="276" t="s">
        <v>380</v>
      </c>
      <c r="B167" s="78" t="s">
        <v>68</v>
      </c>
      <c r="C167" s="132" t="s">
        <v>24</v>
      </c>
      <c r="D167" s="132" t="s">
        <v>25</v>
      </c>
      <c r="E167" s="132" t="s">
        <v>325</v>
      </c>
      <c r="F167" s="205" t="s">
        <v>81</v>
      </c>
      <c r="G167" s="135"/>
      <c r="H167" s="135"/>
      <c r="I167" s="358">
        <v>3.2</v>
      </c>
      <c r="J167" s="392"/>
      <c r="K167" s="392">
        <v>3.2</v>
      </c>
      <c r="L167" s="394">
        <f t="shared" si="12"/>
        <v>100</v>
      </c>
    </row>
    <row r="168" spans="1:12" ht="50.25" customHeight="1">
      <c r="A168" s="190" t="s">
        <v>337</v>
      </c>
      <c r="B168" s="78" t="s">
        <v>68</v>
      </c>
      <c r="C168" s="132" t="s">
        <v>24</v>
      </c>
      <c r="D168" s="132" t="s">
        <v>25</v>
      </c>
      <c r="E168" s="132" t="s">
        <v>326</v>
      </c>
      <c r="F168" s="205" t="s">
        <v>198</v>
      </c>
      <c r="G168" s="135"/>
      <c r="H168" s="135"/>
      <c r="I168" s="359">
        <v>711.248</v>
      </c>
      <c r="J168" s="392"/>
      <c r="K168" s="392">
        <v>711.2</v>
      </c>
      <c r="L168" s="394">
        <f t="shared" si="12"/>
        <v>99.99325129912492</v>
      </c>
    </row>
    <row r="169" spans="1:12" ht="36.75" customHeight="1">
      <c r="A169" s="276" t="s">
        <v>381</v>
      </c>
      <c r="B169" s="78" t="s">
        <v>68</v>
      </c>
      <c r="C169" s="132" t="s">
        <v>24</v>
      </c>
      <c r="D169" s="132" t="s">
        <v>25</v>
      </c>
      <c r="E169" s="132" t="s">
        <v>326</v>
      </c>
      <c r="F169" s="205" t="s">
        <v>81</v>
      </c>
      <c r="G169" s="135"/>
      <c r="H169" s="135"/>
      <c r="I169" s="359">
        <v>19</v>
      </c>
      <c r="J169" s="392"/>
      <c r="K169" s="394">
        <v>19</v>
      </c>
      <c r="L169" s="394">
        <f t="shared" si="12"/>
        <v>100</v>
      </c>
    </row>
    <row r="170" spans="1:12" ht="17.25" customHeight="1">
      <c r="A170" s="283" t="s">
        <v>296</v>
      </c>
      <c r="B170" s="77" t="s">
        <v>68</v>
      </c>
      <c r="C170" s="61" t="s">
        <v>75</v>
      </c>
      <c r="D170" s="61" t="s">
        <v>15</v>
      </c>
      <c r="E170" s="61" t="s">
        <v>185</v>
      </c>
      <c r="F170" s="64" t="s">
        <v>6</v>
      </c>
      <c r="G170" s="95">
        <f aca="true" t="shared" si="15" ref="G170:K172">G171</f>
        <v>0</v>
      </c>
      <c r="H170" s="95">
        <f t="shared" si="15"/>
        <v>400</v>
      </c>
      <c r="I170" s="357">
        <f t="shared" si="15"/>
        <v>200.2</v>
      </c>
      <c r="J170" s="357">
        <f t="shared" si="15"/>
        <v>0</v>
      </c>
      <c r="K170" s="357">
        <f t="shared" si="15"/>
        <v>200.2</v>
      </c>
      <c r="L170" s="394">
        <f t="shared" si="12"/>
        <v>100</v>
      </c>
    </row>
    <row r="171" spans="1:12" ht="17.25" customHeight="1">
      <c r="A171" s="21" t="s">
        <v>182</v>
      </c>
      <c r="B171" s="150" t="s">
        <v>68</v>
      </c>
      <c r="C171" s="324" t="s">
        <v>75</v>
      </c>
      <c r="D171" s="26" t="s">
        <v>9</v>
      </c>
      <c r="E171" s="26" t="s">
        <v>76</v>
      </c>
      <c r="F171" s="321" t="s">
        <v>6</v>
      </c>
      <c r="G171" s="307">
        <f t="shared" si="15"/>
        <v>0</v>
      </c>
      <c r="H171" s="307">
        <f t="shared" si="15"/>
        <v>400</v>
      </c>
      <c r="I171" s="357">
        <f t="shared" si="15"/>
        <v>200.2</v>
      </c>
      <c r="J171" s="357">
        <f t="shared" si="15"/>
        <v>0</v>
      </c>
      <c r="K171" s="357">
        <f t="shared" si="15"/>
        <v>200.2</v>
      </c>
      <c r="L171" s="394">
        <f t="shared" si="12"/>
        <v>100</v>
      </c>
    </row>
    <row r="172" spans="1:12" ht="39" customHeight="1">
      <c r="A172" s="9" t="s">
        <v>183</v>
      </c>
      <c r="B172" s="35" t="s">
        <v>68</v>
      </c>
      <c r="C172" s="59" t="s">
        <v>75</v>
      </c>
      <c r="D172" s="34" t="s">
        <v>9</v>
      </c>
      <c r="E172" s="34" t="s">
        <v>184</v>
      </c>
      <c r="F172" s="36" t="s">
        <v>6</v>
      </c>
      <c r="G172" s="94"/>
      <c r="H172" s="94">
        <f>H173</f>
        <v>400</v>
      </c>
      <c r="I172" s="359">
        <f>I173</f>
        <v>200.2</v>
      </c>
      <c r="J172" s="359">
        <f t="shared" si="15"/>
        <v>0</v>
      </c>
      <c r="K172" s="359">
        <f t="shared" si="15"/>
        <v>200.2</v>
      </c>
      <c r="L172" s="394">
        <f t="shared" si="12"/>
        <v>100</v>
      </c>
    </row>
    <row r="173" spans="1:12" ht="17.25" customHeight="1">
      <c r="A173" s="190" t="s">
        <v>130</v>
      </c>
      <c r="B173" s="35" t="s">
        <v>68</v>
      </c>
      <c r="C173" s="59" t="s">
        <v>75</v>
      </c>
      <c r="D173" s="34" t="s">
        <v>9</v>
      </c>
      <c r="E173" s="34" t="s">
        <v>184</v>
      </c>
      <c r="F173" s="36" t="s">
        <v>131</v>
      </c>
      <c r="G173" s="94"/>
      <c r="H173" s="94">
        <v>400</v>
      </c>
      <c r="I173" s="359">
        <f>300-100+0.2</f>
        <v>200.2</v>
      </c>
      <c r="J173" s="392"/>
      <c r="K173" s="392">
        <v>200.2</v>
      </c>
      <c r="L173" s="394">
        <f t="shared" si="12"/>
        <v>100</v>
      </c>
    </row>
    <row r="174" spans="1:12" ht="51" customHeight="1">
      <c r="A174" s="284" t="s">
        <v>303</v>
      </c>
      <c r="B174" s="269" t="s">
        <v>143</v>
      </c>
      <c r="C174" s="270" t="s">
        <v>15</v>
      </c>
      <c r="D174" s="270" t="s">
        <v>15</v>
      </c>
      <c r="E174" s="270" t="s">
        <v>76</v>
      </c>
      <c r="F174" s="270" t="s">
        <v>6</v>
      </c>
      <c r="G174" s="271">
        <f>G175+G206+G180</f>
        <v>0</v>
      </c>
      <c r="H174" s="271">
        <f>H175+H206+H180</f>
        <v>2595.35</v>
      </c>
      <c r="I174" s="361">
        <f>I175+I179+I183+I188+I198+I230</f>
        <v>41979.16562</v>
      </c>
      <c r="J174" s="361">
        <f>J175+J179+J183+J188+J198+J230</f>
        <v>10284.6</v>
      </c>
      <c r="K174" s="361">
        <f>K175+K179+K183+K188+K198+K230</f>
        <v>37468.5</v>
      </c>
      <c r="L174" s="394">
        <f t="shared" si="12"/>
        <v>89.254989818447</v>
      </c>
    </row>
    <row r="175" spans="1:12" ht="53.25" customHeight="1">
      <c r="A175" s="89" t="s">
        <v>212</v>
      </c>
      <c r="B175" s="75" t="s">
        <v>143</v>
      </c>
      <c r="C175" s="27" t="s">
        <v>7</v>
      </c>
      <c r="D175" s="27" t="s">
        <v>8</v>
      </c>
      <c r="E175" s="27" t="s">
        <v>76</v>
      </c>
      <c r="F175" s="27" t="s">
        <v>6</v>
      </c>
      <c r="G175" s="31">
        <f aca="true" t="shared" si="16" ref="G175:K177">G176</f>
        <v>0</v>
      </c>
      <c r="H175" s="31">
        <f t="shared" si="16"/>
        <v>2595.35</v>
      </c>
      <c r="I175" s="362">
        <f t="shared" si="16"/>
        <v>2647.1</v>
      </c>
      <c r="J175" s="362">
        <f t="shared" si="16"/>
        <v>0</v>
      </c>
      <c r="K175" s="362">
        <f t="shared" si="16"/>
        <v>2647</v>
      </c>
      <c r="L175" s="394">
        <f t="shared" si="12"/>
        <v>99.99622228098674</v>
      </c>
    </row>
    <row r="176" spans="1:12" ht="65.25" customHeight="1">
      <c r="A176" s="285" t="s">
        <v>83</v>
      </c>
      <c r="B176" s="69">
        <v>528</v>
      </c>
      <c r="C176" s="11" t="s">
        <v>7</v>
      </c>
      <c r="D176" s="11" t="s">
        <v>8</v>
      </c>
      <c r="E176" s="11" t="s">
        <v>84</v>
      </c>
      <c r="F176" s="11" t="s">
        <v>6</v>
      </c>
      <c r="G176" s="30">
        <f t="shared" si="16"/>
        <v>0</v>
      </c>
      <c r="H176" s="30">
        <f t="shared" si="16"/>
        <v>2595.35</v>
      </c>
      <c r="I176" s="363">
        <f t="shared" si="16"/>
        <v>2647.1</v>
      </c>
      <c r="J176" s="363">
        <f t="shared" si="16"/>
        <v>0</v>
      </c>
      <c r="K176" s="363">
        <f t="shared" si="16"/>
        <v>2647</v>
      </c>
      <c r="L176" s="394">
        <f t="shared" si="12"/>
        <v>99.99622228098674</v>
      </c>
    </row>
    <row r="177" spans="1:12" ht="13.5" customHeight="1">
      <c r="A177" s="285" t="s">
        <v>17</v>
      </c>
      <c r="B177" s="69">
        <v>528</v>
      </c>
      <c r="C177" s="11" t="s">
        <v>7</v>
      </c>
      <c r="D177" s="11" t="s">
        <v>8</v>
      </c>
      <c r="E177" s="11" t="s">
        <v>85</v>
      </c>
      <c r="F177" s="11" t="s">
        <v>6</v>
      </c>
      <c r="G177" s="30">
        <f t="shared" si="16"/>
        <v>0</v>
      </c>
      <c r="H177" s="30">
        <f t="shared" si="16"/>
        <v>2595.35</v>
      </c>
      <c r="I177" s="363">
        <f t="shared" si="16"/>
        <v>2647.1</v>
      </c>
      <c r="J177" s="363">
        <f t="shared" si="16"/>
        <v>0</v>
      </c>
      <c r="K177" s="363">
        <f t="shared" si="16"/>
        <v>2647</v>
      </c>
      <c r="L177" s="394">
        <f t="shared" si="12"/>
        <v>99.99622228098674</v>
      </c>
    </row>
    <row r="178" spans="1:12" ht="25.5" customHeight="1">
      <c r="A178" s="285" t="s">
        <v>80</v>
      </c>
      <c r="B178" s="69">
        <v>528</v>
      </c>
      <c r="C178" s="11" t="s">
        <v>7</v>
      </c>
      <c r="D178" s="11" t="s">
        <v>8</v>
      </c>
      <c r="E178" s="11" t="s">
        <v>85</v>
      </c>
      <c r="F178" s="11" t="s">
        <v>81</v>
      </c>
      <c r="G178" s="30"/>
      <c r="H178" s="30">
        <v>2595.35</v>
      </c>
      <c r="I178" s="363">
        <f>2776.7-129.6</f>
        <v>2647.1</v>
      </c>
      <c r="J178" s="392"/>
      <c r="K178" s="392">
        <v>2647</v>
      </c>
      <c r="L178" s="394">
        <f t="shared" si="12"/>
        <v>99.99622228098674</v>
      </c>
    </row>
    <row r="179" spans="1:12" ht="19.5" customHeight="1">
      <c r="A179" s="277" t="s">
        <v>18</v>
      </c>
      <c r="B179" s="231">
        <v>528</v>
      </c>
      <c r="C179" s="41" t="s">
        <v>7</v>
      </c>
      <c r="D179" s="41" t="s">
        <v>292</v>
      </c>
      <c r="E179" s="41" t="s">
        <v>76</v>
      </c>
      <c r="F179" s="41" t="s">
        <v>6</v>
      </c>
      <c r="G179" s="232"/>
      <c r="H179" s="232"/>
      <c r="I179" s="364">
        <f>I180</f>
        <v>400</v>
      </c>
      <c r="J179" s="364">
        <f aca="true" t="shared" si="17" ref="J179:K181">J180</f>
        <v>0</v>
      </c>
      <c r="K179" s="364">
        <f t="shared" si="17"/>
        <v>400</v>
      </c>
      <c r="L179" s="394">
        <f t="shared" si="12"/>
        <v>100</v>
      </c>
    </row>
    <row r="180" spans="1:12" ht="29.25" customHeight="1">
      <c r="A180" s="190" t="s">
        <v>247</v>
      </c>
      <c r="B180" s="152">
        <v>528</v>
      </c>
      <c r="C180" s="34" t="s">
        <v>7</v>
      </c>
      <c r="D180" s="34" t="s">
        <v>292</v>
      </c>
      <c r="E180" s="34" t="s">
        <v>248</v>
      </c>
      <c r="F180" s="34" t="s">
        <v>6</v>
      </c>
      <c r="G180" s="31">
        <f>G181</f>
        <v>0</v>
      </c>
      <c r="H180" s="31"/>
      <c r="I180" s="365">
        <f>I181</f>
        <v>400</v>
      </c>
      <c r="J180" s="365">
        <f t="shared" si="17"/>
        <v>0</v>
      </c>
      <c r="K180" s="365">
        <f t="shared" si="17"/>
        <v>400</v>
      </c>
      <c r="L180" s="394">
        <f t="shared" si="12"/>
        <v>100</v>
      </c>
    </row>
    <row r="181" spans="1:12" ht="26.25" customHeight="1">
      <c r="A181" s="190" t="s">
        <v>249</v>
      </c>
      <c r="B181" s="28">
        <v>528</v>
      </c>
      <c r="C181" s="34" t="s">
        <v>7</v>
      </c>
      <c r="D181" s="34" t="s">
        <v>292</v>
      </c>
      <c r="E181" s="34" t="s">
        <v>250</v>
      </c>
      <c r="F181" s="34" t="s">
        <v>6</v>
      </c>
      <c r="G181" s="32">
        <f>G182</f>
        <v>0</v>
      </c>
      <c r="H181" s="32"/>
      <c r="I181" s="365">
        <f>I182</f>
        <v>400</v>
      </c>
      <c r="J181" s="365">
        <f t="shared" si="17"/>
        <v>0</v>
      </c>
      <c r="K181" s="365">
        <f t="shared" si="17"/>
        <v>400</v>
      </c>
      <c r="L181" s="394">
        <f t="shared" si="12"/>
        <v>100</v>
      </c>
    </row>
    <row r="182" spans="1:12" ht="33" customHeight="1">
      <c r="A182" s="190" t="s">
        <v>80</v>
      </c>
      <c r="B182" s="28">
        <v>528</v>
      </c>
      <c r="C182" s="34" t="s">
        <v>7</v>
      </c>
      <c r="D182" s="34" t="s">
        <v>292</v>
      </c>
      <c r="E182" s="34" t="s">
        <v>250</v>
      </c>
      <c r="F182" s="34" t="s">
        <v>81</v>
      </c>
      <c r="G182" s="32"/>
      <c r="H182" s="32"/>
      <c r="I182" s="365">
        <f>200+191.4+8.6</f>
        <v>400</v>
      </c>
      <c r="J182" s="392"/>
      <c r="K182" s="394">
        <v>400</v>
      </c>
      <c r="L182" s="394">
        <f t="shared" si="12"/>
        <v>100</v>
      </c>
    </row>
    <row r="183" spans="1:12" ht="21" customHeight="1">
      <c r="A183" s="73" t="s">
        <v>307</v>
      </c>
      <c r="B183" s="313">
        <v>528</v>
      </c>
      <c r="C183" s="314" t="s">
        <v>9</v>
      </c>
      <c r="D183" s="314" t="s">
        <v>15</v>
      </c>
      <c r="E183" s="315" t="s">
        <v>76</v>
      </c>
      <c r="F183" s="315" t="s">
        <v>6</v>
      </c>
      <c r="G183" s="316">
        <f>G184</f>
        <v>305</v>
      </c>
      <c r="H183" s="254"/>
      <c r="I183" s="366">
        <f>I184</f>
        <v>311.1</v>
      </c>
      <c r="J183" s="366">
        <f aca="true" t="shared" si="18" ref="J183:K186">J184</f>
        <v>0</v>
      </c>
      <c r="K183" s="366">
        <f t="shared" si="18"/>
        <v>311.1</v>
      </c>
      <c r="L183" s="394">
        <f t="shared" si="12"/>
        <v>100</v>
      </c>
    </row>
    <row r="184" spans="1:12" ht="30" customHeight="1">
      <c r="A184" s="285" t="s">
        <v>308</v>
      </c>
      <c r="B184" s="28">
        <v>528</v>
      </c>
      <c r="C184" s="4" t="s">
        <v>9</v>
      </c>
      <c r="D184" s="4" t="s">
        <v>25</v>
      </c>
      <c r="E184" s="10" t="s">
        <v>76</v>
      </c>
      <c r="F184" s="10" t="s">
        <v>6</v>
      </c>
      <c r="G184" s="16">
        <f>G185</f>
        <v>305</v>
      </c>
      <c r="H184" s="32"/>
      <c r="I184" s="367">
        <f>I185</f>
        <v>311.1</v>
      </c>
      <c r="J184" s="367">
        <f t="shared" si="18"/>
        <v>0</v>
      </c>
      <c r="K184" s="367">
        <f t="shared" si="18"/>
        <v>311.1</v>
      </c>
      <c r="L184" s="394">
        <f t="shared" si="12"/>
        <v>100</v>
      </c>
    </row>
    <row r="185" spans="1:12" ht="33" customHeight="1">
      <c r="A185" s="285" t="s">
        <v>259</v>
      </c>
      <c r="B185" s="28">
        <v>528</v>
      </c>
      <c r="C185" s="4" t="s">
        <v>9</v>
      </c>
      <c r="D185" s="4" t="s">
        <v>25</v>
      </c>
      <c r="E185" s="4" t="s">
        <v>310</v>
      </c>
      <c r="F185" s="4" t="s">
        <v>6</v>
      </c>
      <c r="G185" s="16">
        <f>G186</f>
        <v>305</v>
      </c>
      <c r="H185" s="32"/>
      <c r="I185" s="367">
        <f>I186</f>
        <v>311.1</v>
      </c>
      <c r="J185" s="367">
        <f t="shared" si="18"/>
        <v>0</v>
      </c>
      <c r="K185" s="367">
        <f t="shared" si="18"/>
        <v>311.1</v>
      </c>
      <c r="L185" s="394">
        <f t="shared" si="12"/>
        <v>100</v>
      </c>
    </row>
    <row r="186" spans="1:12" ht="36.75" customHeight="1">
      <c r="A186" s="285" t="s">
        <v>309</v>
      </c>
      <c r="B186" s="28">
        <v>528</v>
      </c>
      <c r="C186" s="4" t="s">
        <v>9</v>
      </c>
      <c r="D186" s="4" t="s">
        <v>25</v>
      </c>
      <c r="E186" s="4" t="s">
        <v>238</v>
      </c>
      <c r="F186" s="4" t="s">
        <v>6</v>
      </c>
      <c r="G186" s="16">
        <f>G187</f>
        <v>305</v>
      </c>
      <c r="H186" s="32"/>
      <c r="I186" s="367">
        <f>I187</f>
        <v>311.1</v>
      </c>
      <c r="J186" s="367">
        <f t="shared" si="18"/>
        <v>0</v>
      </c>
      <c r="K186" s="367">
        <f t="shared" si="18"/>
        <v>311.1</v>
      </c>
      <c r="L186" s="394">
        <f t="shared" si="12"/>
        <v>100</v>
      </c>
    </row>
    <row r="187" spans="1:12" ht="22.5" customHeight="1">
      <c r="A187" s="190" t="s">
        <v>311</v>
      </c>
      <c r="B187" s="28">
        <v>528</v>
      </c>
      <c r="C187" s="4" t="s">
        <v>9</v>
      </c>
      <c r="D187" s="4" t="s">
        <v>25</v>
      </c>
      <c r="E187" s="4" t="s">
        <v>238</v>
      </c>
      <c r="F187" s="4" t="s">
        <v>170</v>
      </c>
      <c r="G187" s="16">
        <v>305</v>
      </c>
      <c r="H187" s="32"/>
      <c r="I187" s="367">
        <v>311.1</v>
      </c>
      <c r="J187" s="392"/>
      <c r="K187" s="392">
        <v>311.1</v>
      </c>
      <c r="L187" s="394">
        <f t="shared" si="12"/>
        <v>100</v>
      </c>
    </row>
    <row r="188" spans="1:12" ht="22.5" customHeight="1">
      <c r="A188" s="325" t="s">
        <v>69</v>
      </c>
      <c r="B188" s="171">
        <v>528</v>
      </c>
      <c r="C188" s="326" t="s">
        <v>14</v>
      </c>
      <c r="D188" s="326" t="s">
        <v>15</v>
      </c>
      <c r="E188" s="326" t="s">
        <v>76</v>
      </c>
      <c r="F188" s="326" t="s">
        <v>6</v>
      </c>
      <c r="G188" s="16"/>
      <c r="H188" s="32"/>
      <c r="I188" s="368">
        <f>I189+I194</f>
        <v>1538.2</v>
      </c>
      <c r="J188" s="368">
        <f>J189+J194</f>
        <v>0</v>
      </c>
      <c r="K188" s="368">
        <f>K189+K194</f>
        <v>1538.2</v>
      </c>
      <c r="L188" s="394">
        <f t="shared" si="12"/>
        <v>100</v>
      </c>
    </row>
    <row r="189" spans="1:12" ht="1.5" customHeight="1">
      <c r="A189" s="233"/>
      <c r="B189" s="28">
        <v>528</v>
      </c>
      <c r="C189" s="4" t="s">
        <v>14</v>
      </c>
      <c r="D189" s="4" t="s">
        <v>57</v>
      </c>
      <c r="E189" s="4" t="s">
        <v>76</v>
      </c>
      <c r="F189" s="4" t="s">
        <v>6</v>
      </c>
      <c r="G189" s="16"/>
      <c r="H189" s="32"/>
      <c r="I189" s="369">
        <f>I191</f>
        <v>0</v>
      </c>
      <c r="J189" s="392"/>
      <c r="K189" s="392"/>
      <c r="L189" s="394" t="e">
        <f t="shared" si="12"/>
        <v>#DIV/0!</v>
      </c>
    </row>
    <row r="190" spans="1:12" ht="22.5" customHeight="1" hidden="1">
      <c r="A190" s="233"/>
      <c r="B190" s="28">
        <v>528</v>
      </c>
      <c r="C190" s="4" t="s">
        <v>14</v>
      </c>
      <c r="D190" s="4" t="s">
        <v>57</v>
      </c>
      <c r="E190" s="4" t="s">
        <v>344</v>
      </c>
      <c r="F190" s="4" t="s">
        <v>6</v>
      </c>
      <c r="G190" s="16"/>
      <c r="H190" s="32"/>
      <c r="I190" s="369"/>
      <c r="J190" s="392"/>
      <c r="K190" s="392"/>
      <c r="L190" s="394" t="e">
        <f t="shared" si="12"/>
        <v>#DIV/0!</v>
      </c>
    </row>
    <row r="191" spans="1:12" ht="30.75" customHeight="1" hidden="1">
      <c r="A191" s="8"/>
      <c r="B191" s="28">
        <v>528</v>
      </c>
      <c r="C191" s="4" t="s">
        <v>14</v>
      </c>
      <c r="D191" s="4" t="s">
        <v>57</v>
      </c>
      <c r="E191" s="4" t="s">
        <v>194</v>
      </c>
      <c r="F191" s="4" t="s">
        <v>6</v>
      </c>
      <c r="G191" s="16"/>
      <c r="H191" s="32"/>
      <c r="I191" s="369">
        <f>I192</f>
        <v>0</v>
      </c>
      <c r="J191" s="392"/>
      <c r="K191" s="392"/>
      <c r="L191" s="394" t="e">
        <f t="shared" si="12"/>
        <v>#DIV/0!</v>
      </c>
    </row>
    <row r="192" spans="1:12" ht="30" customHeight="1" hidden="1">
      <c r="A192" s="8"/>
      <c r="B192" s="28">
        <v>528</v>
      </c>
      <c r="C192" s="4" t="s">
        <v>14</v>
      </c>
      <c r="D192" s="4" t="s">
        <v>57</v>
      </c>
      <c r="E192" s="4" t="s">
        <v>327</v>
      </c>
      <c r="F192" s="4" t="s">
        <v>6</v>
      </c>
      <c r="G192" s="16"/>
      <c r="H192" s="32"/>
      <c r="I192" s="369"/>
      <c r="J192" s="392"/>
      <c r="K192" s="392"/>
      <c r="L192" s="394" t="e">
        <f t="shared" si="12"/>
        <v>#DIV/0!</v>
      </c>
    </row>
    <row r="193" spans="1:12" ht="69" customHeight="1" hidden="1">
      <c r="A193" s="8"/>
      <c r="B193" s="28">
        <v>528</v>
      </c>
      <c r="C193" s="4" t="s">
        <v>14</v>
      </c>
      <c r="D193" s="4" t="s">
        <v>57</v>
      </c>
      <c r="E193" s="4" t="s">
        <v>327</v>
      </c>
      <c r="F193" s="4" t="s">
        <v>241</v>
      </c>
      <c r="G193" s="16"/>
      <c r="H193" s="32"/>
      <c r="I193" s="369"/>
      <c r="J193" s="392"/>
      <c r="K193" s="392"/>
      <c r="L193" s="394" t="e">
        <f t="shared" si="12"/>
        <v>#DIV/0!</v>
      </c>
    </row>
    <row r="194" spans="1:12" ht="25.5" customHeight="1">
      <c r="A194" s="190" t="s">
        <v>339</v>
      </c>
      <c r="B194" s="28">
        <v>528</v>
      </c>
      <c r="C194" s="4" t="s">
        <v>14</v>
      </c>
      <c r="D194" s="4" t="s">
        <v>23</v>
      </c>
      <c r="E194" s="4" t="s">
        <v>76</v>
      </c>
      <c r="F194" s="4" t="s">
        <v>6</v>
      </c>
      <c r="G194" s="16"/>
      <c r="H194" s="32"/>
      <c r="I194" s="369">
        <f>I196</f>
        <v>1538.2</v>
      </c>
      <c r="J194" s="369">
        <f>J196</f>
        <v>0</v>
      </c>
      <c r="K194" s="369">
        <f>K196</f>
        <v>1538.2</v>
      </c>
      <c r="L194" s="394">
        <f t="shared" si="12"/>
        <v>100</v>
      </c>
    </row>
    <row r="195" spans="1:12" ht="25.5" customHeight="1">
      <c r="A195" s="190" t="s">
        <v>242</v>
      </c>
      <c r="B195" s="28">
        <v>528</v>
      </c>
      <c r="C195" s="4" t="s">
        <v>14</v>
      </c>
      <c r="D195" s="4" t="s">
        <v>23</v>
      </c>
      <c r="E195" s="4" t="s">
        <v>322</v>
      </c>
      <c r="F195" s="4" t="s">
        <v>6</v>
      </c>
      <c r="G195" s="16"/>
      <c r="H195" s="32"/>
      <c r="I195" s="369">
        <f aca="true" t="shared" si="19" ref="I195:K196">I196</f>
        <v>1538.2</v>
      </c>
      <c r="J195" s="369">
        <f t="shared" si="19"/>
        <v>0</v>
      </c>
      <c r="K195" s="369">
        <f t="shared" si="19"/>
        <v>1538.2</v>
      </c>
      <c r="L195" s="394">
        <f t="shared" si="12"/>
        <v>100</v>
      </c>
    </row>
    <row r="196" spans="1:12" ht="38.25" customHeight="1">
      <c r="A196" s="190" t="s">
        <v>332</v>
      </c>
      <c r="B196" s="28">
        <v>528</v>
      </c>
      <c r="C196" s="4" t="s">
        <v>14</v>
      </c>
      <c r="D196" s="4" t="s">
        <v>23</v>
      </c>
      <c r="E196" s="4" t="s">
        <v>330</v>
      </c>
      <c r="F196" s="4" t="s">
        <v>6</v>
      </c>
      <c r="G196" s="16"/>
      <c r="H196" s="32"/>
      <c r="I196" s="369">
        <f t="shared" si="19"/>
        <v>1538.2</v>
      </c>
      <c r="J196" s="369">
        <f t="shared" si="19"/>
        <v>0</v>
      </c>
      <c r="K196" s="369">
        <f t="shared" si="19"/>
        <v>1538.2</v>
      </c>
      <c r="L196" s="394">
        <f t="shared" si="12"/>
        <v>100</v>
      </c>
    </row>
    <row r="197" spans="1:12" ht="24.75" customHeight="1">
      <c r="A197" s="190" t="s">
        <v>340</v>
      </c>
      <c r="B197" s="28">
        <v>528</v>
      </c>
      <c r="C197" s="4" t="s">
        <v>14</v>
      </c>
      <c r="D197" s="4" t="s">
        <v>23</v>
      </c>
      <c r="E197" s="4" t="s">
        <v>330</v>
      </c>
      <c r="F197" s="4" t="s">
        <v>244</v>
      </c>
      <c r="G197" s="16"/>
      <c r="H197" s="32"/>
      <c r="I197" s="369">
        <v>1538.2</v>
      </c>
      <c r="J197" s="392"/>
      <c r="K197" s="392">
        <v>1538.2</v>
      </c>
      <c r="L197" s="394">
        <f t="shared" si="12"/>
        <v>100</v>
      </c>
    </row>
    <row r="198" spans="1:12" ht="24.75" customHeight="1">
      <c r="A198" s="21" t="s">
        <v>163</v>
      </c>
      <c r="B198" s="171">
        <v>528</v>
      </c>
      <c r="C198" s="234" t="s">
        <v>57</v>
      </c>
      <c r="D198" s="234" t="s">
        <v>15</v>
      </c>
      <c r="E198" s="234" t="s">
        <v>76</v>
      </c>
      <c r="F198" s="234" t="s">
        <v>6</v>
      </c>
      <c r="G198" s="93"/>
      <c r="H198" s="31"/>
      <c r="I198" s="368">
        <f>I199+I206+I210</f>
        <v>21691.215620000003</v>
      </c>
      <c r="J198" s="368">
        <f>J199+J206+J210</f>
        <v>10284.6</v>
      </c>
      <c r="K198" s="368">
        <f>K199+K206+K210</f>
        <v>17180.6</v>
      </c>
      <c r="L198" s="394">
        <f t="shared" si="12"/>
        <v>79.20533501201716</v>
      </c>
    </row>
    <row r="199" spans="1:12" ht="28.5" customHeight="1">
      <c r="A199" s="170" t="s">
        <v>192</v>
      </c>
      <c r="B199" s="313">
        <v>528</v>
      </c>
      <c r="C199" s="314" t="s">
        <v>57</v>
      </c>
      <c r="D199" s="314" t="s">
        <v>7</v>
      </c>
      <c r="E199" s="314" t="s">
        <v>76</v>
      </c>
      <c r="F199" s="314" t="s">
        <v>6</v>
      </c>
      <c r="G199" s="316"/>
      <c r="H199" s="254"/>
      <c r="I199" s="368">
        <f>I202+I205</f>
        <v>8112.879</v>
      </c>
      <c r="J199" s="368">
        <f>J202+J205</f>
        <v>0</v>
      </c>
      <c r="K199" s="368">
        <f>K202+K205</f>
        <v>3602.3</v>
      </c>
      <c r="L199" s="394">
        <f t="shared" si="12"/>
        <v>44.402239944660835</v>
      </c>
    </row>
    <row r="200" spans="1:12" ht="91.5" customHeight="1">
      <c r="A200" s="190" t="s">
        <v>353</v>
      </c>
      <c r="B200" s="28">
        <v>528</v>
      </c>
      <c r="C200" s="4" t="s">
        <v>57</v>
      </c>
      <c r="D200" s="4" t="s">
        <v>7</v>
      </c>
      <c r="E200" s="4" t="s">
        <v>354</v>
      </c>
      <c r="F200" s="4" t="s">
        <v>6</v>
      </c>
      <c r="G200" s="93"/>
      <c r="H200" s="31"/>
      <c r="I200" s="369">
        <f aca="true" t="shared" si="20" ref="I200:K201">I201</f>
        <v>6443.695</v>
      </c>
      <c r="J200" s="369">
        <f t="shared" si="20"/>
        <v>0</v>
      </c>
      <c r="K200" s="369">
        <f t="shared" si="20"/>
        <v>1933.1</v>
      </c>
      <c r="L200" s="394">
        <f t="shared" si="12"/>
        <v>29.999868088107835</v>
      </c>
    </row>
    <row r="201" spans="1:12" ht="28.5" customHeight="1">
      <c r="A201" s="190" t="s">
        <v>355</v>
      </c>
      <c r="B201" s="28">
        <v>528</v>
      </c>
      <c r="C201" s="4" t="s">
        <v>57</v>
      </c>
      <c r="D201" s="4" t="s">
        <v>7</v>
      </c>
      <c r="E201" s="4" t="s">
        <v>356</v>
      </c>
      <c r="F201" s="4" t="s">
        <v>6</v>
      </c>
      <c r="G201" s="93"/>
      <c r="H201" s="31"/>
      <c r="I201" s="369">
        <f t="shared" si="20"/>
        <v>6443.695</v>
      </c>
      <c r="J201" s="369">
        <f t="shared" si="20"/>
        <v>0</v>
      </c>
      <c r="K201" s="369">
        <f t="shared" si="20"/>
        <v>1933.1</v>
      </c>
      <c r="L201" s="394">
        <f t="shared" si="12"/>
        <v>29.999868088107835</v>
      </c>
    </row>
    <row r="202" spans="1:12" ht="24.75" customHeight="1">
      <c r="A202" s="190" t="s">
        <v>340</v>
      </c>
      <c r="B202" s="28">
        <v>528</v>
      </c>
      <c r="C202" s="4" t="s">
        <v>57</v>
      </c>
      <c r="D202" s="4" t="s">
        <v>7</v>
      </c>
      <c r="E202" s="4" t="s">
        <v>356</v>
      </c>
      <c r="F202" s="4" t="s">
        <v>244</v>
      </c>
      <c r="G202" s="93"/>
      <c r="H202" s="31"/>
      <c r="I202" s="369">
        <v>6443.695</v>
      </c>
      <c r="J202" s="392"/>
      <c r="K202" s="392">
        <v>1933.1</v>
      </c>
      <c r="L202" s="394">
        <f t="shared" si="12"/>
        <v>29.999868088107835</v>
      </c>
    </row>
    <row r="203" spans="1:12" ht="51.75" customHeight="1">
      <c r="A203" s="190" t="s">
        <v>357</v>
      </c>
      <c r="B203" s="28">
        <v>528</v>
      </c>
      <c r="C203" s="4" t="s">
        <v>57</v>
      </c>
      <c r="D203" s="4" t="s">
        <v>7</v>
      </c>
      <c r="E203" s="4" t="s">
        <v>358</v>
      </c>
      <c r="F203" s="4" t="s">
        <v>6</v>
      </c>
      <c r="G203" s="93"/>
      <c r="H203" s="31"/>
      <c r="I203" s="369">
        <f aca="true" t="shared" si="21" ref="I203:K204">I204</f>
        <v>1669.184</v>
      </c>
      <c r="J203" s="369">
        <f t="shared" si="21"/>
        <v>0</v>
      </c>
      <c r="K203" s="369">
        <f t="shared" si="21"/>
        <v>1669.2</v>
      </c>
      <c r="L203" s="394">
        <f t="shared" si="12"/>
        <v>100.00095855220277</v>
      </c>
    </row>
    <row r="204" spans="1:12" ht="32.25" customHeight="1">
      <c r="A204" s="190" t="s">
        <v>355</v>
      </c>
      <c r="B204" s="28">
        <v>528</v>
      </c>
      <c r="C204" s="4" t="s">
        <v>57</v>
      </c>
      <c r="D204" s="4" t="s">
        <v>7</v>
      </c>
      <c r="E204" s="4" t="s">
        <v>359</v>
      </c>
      <c r="F204" s="4" t="s">
        <v>6</v>
      </c>
      <c r="G204" s="93"/>
      <c r="H204" s="31"/>
      <c r="I204" s="369">
        <f t="shared" si="21"/>
        <v>1669.184</v>
      </c>
      <c r="J204" s="369">
        <f t="shared" si="21"/>
        <v>0</v>
      </c>
      <c r="K204" s="369">
        <f t="shared" si="21"/>
        <v>1669.2</v>
      </c>
      <c r="L204" s="394">
        <f t="shared" si="12"/>
        <v>100.00095855220277</v>
      </c>
    </row>
    <row r="205" spans="1:12" ht="26.25" customHeight="1">
      <c r="A205" s="190" t="s">
        <v>340</v>
      </c>
      <c r="B205" s="28">
        <v>528</v>
      </c>
      <c r="C205" s="4" t="s">
        <v>57</v>
      </c>
      <c r="D205" s="4" t="s">
        <v>7</v>
      </c>
      <c r="E205" s="4" t="s">
        <v>359</v>
      </c>
      <c r="F205" s="4" t="s">
        <v>244</v>
      </c>
      <c r="G205" s="93"/>
      <c r="H205" s="31"/>
      <c r="I205" s="369">
        <v>1669.184</v>
      </c>
      <c r="J205" s="392"/>
      <c r="K205" s="392">
        <v>1669.2</v>
      </c>
      <c r="L205" s="394">
        <f t="shared" si="12"/>
        <v>100.00095855220277</v>
      </c>
    </row>
    <row r="206" spans="1:12" ht="22.5" customHeight="1">
      <c r="A206" s="170" t="s">
        <v>153</v>
      </c>
      <c r="B206" s="313">
        <v>528</v>
      </c>
      <c r="C206" s="314" t="s">
        <v>57</v>
      </c>
      <c r="D206" s="314" t="s">
        <v>9</v>
      </c>
      <c r="E206" s="314" t="s">
        <v>76</v>
      </c>
      <c r="F206" s="314" t="s">
        <v>6</v>
      </c>
      <c r="G206" s="316"/>
      <c r="H206" s="254"/>
      <c r="I206" s="368">
        <f>I209</f>
        <v>3293.73662</v>
      </c>
      <c r="J206" s="368">
        <f>J209</f>
        <v>0</v>
      </c>
      <c r="K206" s="368">
        <f>K209</f>
        <v>3293.7</v>
      </c>
      <c r="L206" s="394">
        <f t="shared" si="12"/>
        <v>99.99888819282702</v>
      </c>
    </row>
    <row r="207" spans="1:12" ht="31.5" customHeight="1">
      <c r="A207" s="190" t="s">
        <v>331</v>
      </c>
      <c r="B207" s="28">
        <v>528</v>
      </c>
      <c r="C207" s="4" t="s">
        <v>57</v>
      </c>
      <c r="D207" s="4" t="s">
        <v>9</v>
      </c>
      <c r="E207" s="4" t="s">
        <v>194</v>
      </c>
      <c r="F207" s="4" t="s">
        <v>6</v>
      </c>
      <c r="G207" s="16"/>
      <c r="H207" s="32"/>
      <c r="I207" s="369">
        <f aca="true" t="shared" si="22" ref="I207:K208">I208</f>
        <v>3293.73662</v>
      </c>
      <c r="J207" s="369">
        <f t="shared" si="22"/>
        <v>0</v>
      </c>
      <c r="K207" s="369">
        <f t="shared" si="22"/>
        <v>3293.7</v>
      </c>
      <c r="L207" s="394">
        <f t="shared" si="12"/>
        <v>99.99888819282702</v>
      </c>
    </row>
    <row r="208" spans="1:12" ht="41.25" customHeight="1">
      <c r="A208" s="190" t="s">
        <v>328</v>
      </c>
      <c r="B208" s="28">
        <v>528</v>
      </c>
      <c r="C208" s="4" t="s">
        <v>57</v>
      </c>
      <c r="D208" s="4" t="s">
        <v>9</v>
      </c>
      <c r="E208" s="4" t="s">
        <v>327</v>
      </c>
      <c r="F208" s="4" t="s">
        <v>6</v>
      </c>
      <c r="G208" s="16"/>
      <c r="H208" s="32"/>
      <c r="I208" s="369">
        <f t="shared" si="22"/>
        <v>3293.73662</v>
      </c>
      <c r="J208" s="369">
        <f t="shared" si="22"/>
        <v>0</v>
      </c>
      <c r="K208" s="369">
        <f t="shared" si="22"/>
        <v>3293.7</v>
      </c>
      <c r="L208" s="394">
        <f t="shared" si="12"/>
        <v>99.99888819282702</v>
      </c>
    </row>
    <row r="209" spans="1:12" ht="62.25" customHeight="1">
      <c r="A209" s="190" t="s">
        <v>291</v>
      </c>
      <c r="B209" s="28">
        <v>528</v>
      </c>
      <c r="C209" s="4" t="s">
        <v>57</v>
      </c>
      <c r="D209" s="4" t="s">
        <v>9</v>
      </c>
      <c r="E209" s="4" t="s">
        <v>327</v>
      </c>
      <c r="F209" s="4" t="s">
        <v>241</v>
      </c>
      <c r="G209" s="16"/>
      <c r="H209" s="32"/>
      <c r="I209" s="369">
        <v>3293.73662</v>
      </c>
      <c r="J209" s="392"/>
      <c r="K209" s="392">
        <v>3293.7</v>
      </c>
      <c r="L209" s="394">
        <f t="shared" si="12"/>
        <v>99.99888819282702</v>
      </c>
    </row>
    <row r="210" spans="1:12" ht="33" customHeight="1">
      <c r="A210" s="277" t="s">
        <v>391</v>
      </c>
      <c r="B210" s="171">
        <v>528</v>
      </c>
      <c r="C210" s="234" t="s">
        <v>57</v>
      </c>
      <c r="D210" s="234" t="s">
        <v>57</v>
      </c>
      <c r="E210" s="234" t="s">
        <v>76</v>
      </c>
      <c r="F210" s="234" t="s">
        <v>6</v>
      </c>
      <c r="G210" s="93"/>
      <c r="H210" s="31"/>
      <c r="I210" s="368">
        <v>10284.6</v>
      </c>
      <c r="J210" s="368">
        <v>10284.6</v>
      </c>
      <c r="K210" s="368">
        <v>10284.6</v>
      </c>
      <c r="L210" s="394">
        <f aca="true" t="shared" si="23" ref="L210:L273">K210/I210*100</f>
        <v>100</v>
      </c>
    </row>
    <row r="211" spans="1:12" ht="51" customHeight="1">
      <c r="A211" s="190" t="s">
        <v>392</v>
      </c>
      <c r="B211" s="28">
        <v>528</v>
      </c>
      <c r="C211" s="4" t="s">
        <v>57</v>
      </c>
      <c r="D211" s="4" t="s">
        <v>57</v>
      </c>
      <c r="E211" s="4" t="s">
        <v>333</v>
      </c>
      <c r="F211" s="4" t="s">
        <v>6</v>
      </c>
      <c r="G211" s="16"/>
      <c r="H211" s="32"/>
      <c r="I211" s="369">
        <v>8780</v>
      </c>
      <c r="J211" s="369">
        <v>8780</v>
      </c>
      <c r="K211" s="369">
        <v>8780</v>
      </c>
      <c r="L211" s="394">
        <f t="shared" si="23"/>
        <v>100</v>
      </c>
    </row>
    <row r="212" spans="1:12" ht="72" customHeight="1">
      <c r="A212" s="190" t="s">
        <v>291</v>
      </c>
      <c r="B212" s="28">
        <v>528</v>
      </c>
      <c r="C212" s="4" t="s">
        <v>57</v>
      </c>
      <c r="D212" s="4" t="s">
        <v>57</v>
      </c>
      <c r="E212" s="4" t="s">
        <v>333</v>
      </c>
      <c r="F212" s="4" t="s">
        <v>241</v>
      </c>
      <c r="G212" s="16"/>
      <c r="H212" s="32"/>
      <c r="I212" s="369">
        <v>8780</v>
      </c>
      <c r="J212" s="392"/>
      <c r="K212" s="394">
        <v>8780</v>
      </c>
      <c r="L212" s="394">
        <f t="shared" si="23"/>
        <v>100</v>
      </c>
    </row>
    <row r="213" spans="1:12" ht="55.5" customHeight="1">
      <c r="A213" s="190" t="s">
        <v>360</v>
      </c>
      <c r="B213" s="28">
        <v>528</v>
      </c>
      <c r="C213" s="4" t="s">
        <v>57</v>
      </c>
      <c r="D213" s="4" t="s">
        <v>57</v>
      </c>
      <c r="E213" s="4" t="s">
        <v>361</v>
      </c>
      <c r="F213" s="4" t="s">
        <v>6</v>
      </c>
      <c r="G213" s="16"/>
      <c r="H213" s="32"/>
      <c r="I213" s="369">
        <f>I214</f>
        <v>1504.62</v>
      </c>
      <c r="J213" s="369">
        <f>J214</f>
        <v>0</v>
      </c>
      <c r="K213" s="369">
        <f>K214</f>
        <v>1504.6</v>
      </c>
      <c r="L213" s="394">
        <f t="shared" si="23"/>
        <v>99.99867076072364</v>
      </c>
    </row>
    <row r="214" spans="1:12" ht="21" customHeight="1">
      <c r="A214" s="190" t="s">
        <v>340</v>
      </c>
      <c r="B214" s="28">
        <v>528</v>
      </c>
      <c r="C214" s="4" t="s">
        <v>57</v>
      </c>
      <c r="D214" s="4" t="s">
        <v>57</v>
      </c>
      <c r="E214" s="4" t="s">
        <v>361</v>
      </c>
      <c r="F214" s="4" t="s">
        <v>244</v>
      </c>
      <c r="G214" s="93"/>
      <c r="H214" s="31"/>
      <c r="I214" s="369">
        <v>1504.62</v>
      </c>
      <c r="J214" s="392"/>
      <c r="K214" s="392">
        <v>1504.6</v>
      </c>
      <c r="L214" s="394">
        <f t="shared" si="23"/>
        <v>99.99867076072364</v>
      </c>
    </row>
    <row r="215" spans="1:12" ht="0.75" customHeight="1" hidden="1">
      <c r="A215" s="9" t="s">
        <v>360</v>
      </c>
      <c r="B215" s="28">
        <v>528</v>
      </c>
      <c r="C215" s="4" t="s">
        <v>57</v>
      </c>
      <c r="D215" s="4" t="s">
        <v>57</v>
      </c>
      <c r="E215" s="4" t="s">
        <v>361</v>
      </c>
      <c r="F215" s="4" t="s">
        <v>6</v>
      </c>
      <c r="G215" s="16"/>
      <c r="H215" s="32"/>
      <c r="I215" s="367">
        <f>I216</f>
        <v>1504.62</v>
      </c>
      <c r="J215" s="392"/>
      <c r="K215" s="392"/>
      <c r="L215" s="394">
        <f t="shared" si="23"/>
        <v>0</v>
      </c>
    </row>
    <row r="216" spans="1:12" ht="36.75" customHeight="1" hidden="1">
      <c r="A216" s="8" t="s">
        <v>340</v>
      </c>
      <c r="B216" s="28">
        <v>528</v>
      </c>
      <c r="C216" s="4" t="s">
        <v>57</v>
      </c>
      <c r="D216" s="4" t="s">
        <v>57</v>
      </c>
      <c r="E216" s="4" t="s">
        <v>361</v>
      </c>
      <c r="F216" s="4" t="s">
        <v>244</v>
      </c>
      <c r="G216" s="93"/>
      <c r="H216" s="31"/>
      <c r="I216" s="367">
        <v>1504.62</v>
      </c>
      <c r="J216" s="392"/>
      <c r="K216" s="392"/>
      <c r="L216" s="394">
        <f t="shared" si="23"/>
        <v>0</v>
      </c>
    </row>
    <row r="217" spans="1:12" ht="18.75" customHeight="1" hidden="1">
      <c r="A217" s="8" t="s">
        <v>291</v>
      </c>
      <c r="B217" s="28">
        <v>528</v>
      </c>
      <c r="C217" s="4" t="s">
        <v>57</v>
      </c>
      <c r="D217" s="4" t="s">
        <v>57</v>
      </c>
      <c r="E217" s="4" t="s">
        <v>333</v>
      </c>
      <c r="F217" s="4" t="s">
        <v>241</v>
      </c>
      <c r="G217" s="16"/>
      <c r="H217" s="32"/>
      <c r="I217" s="367">
        <v>8780</v>
      </c>
      <c r="J217" s="392"/>
      <c r="K217" s="392"/>
      <c r="L217" s="394">
        <f t="shared" si="23"/>
        <v>0</v>
      </c>
    </row>
    <row r="218" spans="1:12" ht="0.75" customHeight="1" hidden="1">
      <c r="A218" s="9" t="s">
        <v>360</v>
      </c>
      <c r="B218" s="28">
        <v>528</v>
      </c>
      <c r="C218" s="4" t="s">
        <v>57</v>
      </c>
      <c r="D218" s="4" t="s">
        <v>57</v>
      </c>
      <c r="E218" s="4" t="s">
        <v>361</v>
      </c>
      <c r="F218" s="4" t="s">
        <v>6</v>
      </c>
      <c r="G218" s="16"/>
      <c r="H218" s="32"/>
      <c r="I218" s="367">
        <f>I219</f>
        <v>1504.62</v>
      </c>
      <c r="J218" s="392"/>
      <c r="K218" s="392"/>
      <c r="L218" s="394">
        <f t="shared" si="23"/>
        <v>0</v>
      </c>
    </row>
    <row r="219" spans="1:12" ht="25.5" customHeight="1" hidden="1">
      <c r="A219" s="8" t="s">
        <v>340</v>
      </c>
      <c r="B219" s="28">
        <v>528</v>
      </c>
      <c r="C219" s="4" t="s">
        <v>57</v>
      </c>
      <c r="D219" s="4" t="s">
        <v>57</v>
      </c>
      <c r="E219" s="4" t="s">
        <v>361</v>
      </c>
      <c r="F219" s="4" t="s">
        <v>244</v>
      </c>
      <c r="G219" s="93"/>
      <c r="H219" s="31"/>
      <c r="I219" s="367">
        <v>1504.62</v>
      </c>
      <c r="J219" s="392"/>
      <c r="K219" s="392"/>
      <c r="L219" s="394">
        <f t="shared" si="23"/>
        <v>0</v>
      </c>
    </row>
    <row r="220" spans="1:12" ht="0.75" customHeight="1" hidden="1">
      <c r="A220" s="24"/>
      <c r="B220" s="79" t="s">
        <v>143</v>
      </c>
      <c r="C220" s="62" t="s">
        <v>52</v>
      </c>
      <c r="D220" s="62" t="s">
        <v>9</v>
      </c>
      <c r="E220" s="62"/>
      <c r="F220" s="65"/>
      <c r="G220" s="40"/>
      <c r="H220" s="40"/>
      <c r="I220" s="370">
        <f aca="true" t="shared" si="24" ref="I220:I229">G220+H220</f>
        <v>0</v>
      </c>
      <c r="J220" s="392"/>
      <c r="K220" s="392"/>
      <c r="L220" s="394" t="e">
        <f t="shared" si="23"/>
        <v>#DIV/0!</v>
      </c>
    </row>
    <row r="221" spans="1:12" ht="21.75" customHeight="1" hidden="1">
      <c r="A221" s="23" t="s">
        <v>242</v>
      </c>
      <c r="B221" s="79" t="s">
        <v>143</v>
      </c>
      <c r="C221" s="62" t="s">
        <v>52</v>
      </c>
      <c r="D221" s="62" t="s">
        <v>9</v>
      </c>
      <c r="E221" s="62"/>
      <c r="F221" s="65"/>
      <c r="G221" s="40">
        <f>G222</f>
        <v>0</v>
      </c>
      <c r="H221" s="40"/>
      <c r="I221" s="370">
        <f t="shared" si="24"/>
        <v>0</v>
      </c>
      <c r="J221" s="392"/>
      <c r="K221" s="392"/>
      <c r="L221" s="394" t="e">
        <f t="shared" si="23"/>
        <v>#DIV/0!</v>
      </c>
    </row>
    <row r="222" spans="1:12" ht="12.75" customHeight="1" hidden="1">
      <c r="A222" s="25"/>
      <c r="B222" s="79" t="s">
        <v>143</v>
      </c>
      <c r="C222" s="62" t="s">
        <v>52</v>
      </c>
      <c r="D222" s="62" t="s">
        <v>9</v>
      </c>
      <c r="E222" s="62"/>
      <c r="F222" s="65"/>
      <c r="G222" s="40"/>
      <c r="H222" s="40"/>
      <c r="I222" s="370">
        <f t="shared" si="24"/>
        <v>0</v>
      </c>
      <c r="J222" s="392"/>
      <c r="K222" s="392"/>
      <c r="L222" s="394" t="e">
        <f t="shared" si="23"/>
        <v>#DIV/0!</v>
      </c>
    </row>
    <row r="223" spans="1:12" ht="18.75" customHeight="1" hidden="1">
      <c r="A223" s="3"/>
      <c r="B223" s="76"/>
      <c r="C223" s="11"/>
      <c r="D223" s="11"/>
      <c r="E223" s="11"/>
      <c r="F223" s="37"/>
      <c r="G223" s="38"/>
      <c r="H223" s="38"/>
      <c r="I223" s="370">
        <f t="shared" si="24"/>
        <v>0</v>
      </c>
      <c r="J223" s="392"/>
      <c r="K223" s="392"/>
      <c r="L223" s="394" t="e">
        <f t="shared" si="23"/>
        <v>#DIV/0!</v>
      </c>
    </row>
    <row r="224" spans="1:12" ht="22.5" customHeight="1" hidden="1">
      <c r="A224" s="2" t="s">
        <v>156</v>
      </c>
      <c r="B224" s="80" t="s">
        <v>143</v>
      </c>
      <c r="C224" s="41" t="s">
        <v>52</v>
      </c>
      <c r="D224" s="41" t="s">
        <v>14</v>
      </c>
      <c r="E224" s="41" t="s">
        <v>76</v>
      </c>
      <c r="F224" s="42" t="s">
        <v>6</v>
      </c>
      <c r="G224" s="39">
        <f>G225</f>
        <v>0</v>
      </c>
      <c r="H224" s="39"/>
      <c r="I224" s="370">
        <f t="shared" si="24"/>
        <v>0</v>
      </c>
      <c r="J224" s="392"/>
      <c r="K224" s="392"/>
      <c r="L224" s="394" t="e">
        <f t="shared" si="23"/>
        <v>#DIV/0!</v>
      </c>
    </row>
    <row r="225" spans="1:12" ht="18.75" customHeight="1" hidden="1">
      <c r="A225" s="6" t="s">
        <v>55</v>
      </c>
      <c r="B225" s="81" t="s">
        <v>143</v>
      </c>
      <c r="C225" s="37" t="s">
        <v>52</v>
      </c>
      <c r="D225" s="37" t="s">
        <v>14</v>
      </c>
      <c r="E225" s="37" t="s">
        <v>167</v>
      </c>
      <c r="F225" s="37" t="s">
        <v>6</v>
      </c>
      <c r="G225" s="38">
        <f>G226</f>
        <v>0</v>
      </c>
      <c r="H225" s="38"/>
      <c r="I225" s="370">
        <f t="shared" si="24"/>
        <v>0</v>
      </c>
      <c r="J225" s="392"/>
      <c r="K225" s="392"/>
      <c r="L225" s="394" t="e">
        <f t="shared" si="23"/>
        <v>#DIV/0!</v>
      </c>
    </row>
    <row r="226" spans="1:12" ht="22.5" customHeight="1" hidden="1">
      <c r="A226" s="12" t="s">
        <v>168</v>
      </c>
      <c r="B226" s="81" t="s">
        <v>143</v>
      </c>
      <c r="C226" s="37" t="s">
        <v>52</v>
      </c>
      <c r="D226" s="37" t="s">
        <v>14</v>
      </c>
      <c r="E226" s="37" t="s">
        <v>169</v>
      </c>
      <c r="F226" s="37" t="s">
        <v>6</v>
      </c>
      <c r="G226" s="38"/>
      <c r="H226" s="38"/>
      <c r="I226" s="370">
        <f t="shared" si="24"/>
        <v>0</v>
      </c>
      <c r="J226" s="392"/>
      <c r="K226" s="392"/>
      <c r="L226" s="394" t="e">
        <f t="shared" si="23"/>
        <v>#DIV/0!</v>
      </c>
    </row>
    <row r="227" spans="1:12" ht="22.5" customHeight="1" hidden="1">
      <c r="A227" s="7" t="s">
        <v>200</v>
      </c>
      <c r="B227" s="82" t="s">
        <v>143</v>
      </c>
      <c r="C227" s="42" t="s">
        <v>52</v>
      </c>
      <c r="D227" s="42" t="s">
        <v>14</v>
      </c>
      <c r="E227" s="42" t="s">
        <v>169</v>
      </c>
      <c r="F227" s="43" t="s">
        <v>157</v>
      </c>
      <c r="G227" s="39">
        <f>G229</f>
        <v>0</v>
      </c>
      <c r="H227" s="39"/>
      <c r="I227" s="370">
        <f t="shared" si="24"/>
        <v>0</v>
      </c>
      <c r="J227" s="392"/>
      <c r="K227" s="392"/>
      <c r="L227" s="394" t="e">
        <f t="shared" si="23"/>
        <v>#DIV/0!</v>
      </c>
    </row>
    <row r="228" spans="1:12" ht="14.25" customHeight="1" hidden="1">
      <c r="A228" s="7" t="s">
        <v>199</v>
      </c>
      <c r="B228" s="82"/>
      <c r="C228" s="42"/>
      <c r="D228" s="42"/>
      <c r="E228" s="42"/>
      <c r="F228" s="43"/>
      <c r="G228" s="39"/>
      <c r="H228" s="39"/>
      <c r="I228" s="370">
        <f t="shared" si="24"/>
        <v>0</v>
      </c>
      <c r="J228" s="392"/>
      <c r="K228" s="392"/>
      <c r="L228" s="394" t="e">
        <f t="shared" si="23"/>
        <v>#DIV/0!</v>
      </c>
    </row>
    <row r="229" spans="1:12" ht="22.5" customHeight="1" hidden="1">
      <c r="A229" s="15" t="s">
        <v>201</v>
      </c>
      <c r="B229" s="83" t="s">
        <v>143</v>
      </c>
      <c r="C229" s="63" t="s">
        <v>52</v>
      </c>
      <c r="D229" s="63" t="s">
        <v>14</v>
      </c>
      <c r="E229" s="63" t="s">
        <v>169</v>
      </c>
      <c r="F229" s="66" t="s">
        <v>157</v>
      </c>
      <c r="G229" s="44"/>
      <c r="H229" s="44"/>
      <c r="I229" s="370">
        <f t="shared" si="24"/>
        <v>0</v>
      </c>
      <c r="J229" s="392"/>
      <c r="K229" s="392"/>
      <c r="L229" s="394" t="e">
        <f t="shared" si="23"/>
        <v>#DIV/0!</v>
      </c>
    </row>
    <row r="230" spans="1:12" ht="48" customHeight="1">
      <c r="A230" s="290" t="s">
        <v>376</v>
      </c>
      <c r="B230" s="150" t="s">
        <v>143</v>
      </c>
      <c r="C230" s="26" t="s">
        <v>90</v>
      </c>
      <c r="D230" s="26" t="s">
        <v>15</v>
      </c>
      <c r="E230" s="26" t="s">
        <v>30</v>
      </c>
      <c r="F230" s="26" t="s">
        <v>6</v>
      </c>
      <c r="G230" s="31" t="e">
        <f>G231+#REF!+G247+G241</f>
        <v>#REF!</v>
      </c>
      <c r="H230" s="31" t="e">
        <f>H231+H241+#REF!+H247</f>
        <v>#REF!</v>
      </c>
      <c r="I230" s="362">
        <f>I231+I235</f>
        <v>15391.55</v>
      </c>
      <c r="J230" s="362">
        <f>J231+J235</f>
        <v>0</v>
      </c>
      <c r="K230" s="362">
        <f>K231+K235</f>
        <v>15391.6</v>
      </c>
      <c r="L230" s="394">
        <f t="shared" si="23"/>
        <v>100.00032485357227</v>
      </c>
    </row>
    <row r="231" spans="1:12" ht="38.25" customHeight="1">
      <c r="A231" s="299" t="s">
        <v>368</v>
      </c>
      <c r="B231" s="78" t="s">
        <v>143</v>
      </c>
      <c r="C231" s="132" t="s">
        <v>90</v>
      </c>
      <c r="D231" s="132" t="s">
        <v>7</v>
      </c>
      <c r="E231" s="132" t="s">
        <v>76</v>
      </c>
      <c r="F231" s="236" t="s">
        <v>6</v>
      </c>
      <c r="G231" s="226">
        <f aca="true" t="shared" si="25" ref="G231:H233">G232</f>
        <v>0</v>
      </c>
      <c r="H231" s="226">
        <f t="shared" si="25"/>
        <v>14013.15</v>
      </c>
      <c r="I231" s="371">
        <f aca="true" t="shared" si="26" ref="I231:K233">I232</f>
        <v>14013.15</v>
      </c>
      <c r="J231" s="371">
        <f t="shared" si="26"/>
        <v>0</v>
      </c>
      <c r="K231" s="371">
        <f t="shared" si="26"/>
        <v>14013.2</v>
      </c>
      <c r="L231" s="394">
        <f t="shared" si="23"/>
        <v>100.00035680771275</v>
      </c>
    </row>
    <row r="232" spans="1:12" ht="22.5" customHeight="1">
      <c r="A232" s="282" t="s">
        <v>369</v>
      </c>
      <c r="B232" s="78" t="s">
        <v>143</v>
      </c>
      <c r="C232" s="132" t="s">
        <v>90</v>
      </c>
      <c r="D232" s="132" t="s">
        <v>7</v>
      </c>
      <c r="E232" s="132" t="s">
        <v>370</v>
      </c>
      <c r="F232" s="236" t="s">
        <v>6</v>
      </c>
      <c r="G232" s="135">
        <f t="shared" si="25"/>
        <v>0</v>
      </c>
      <c r="H232" s="135">
        <f t="shared" si="25"/>
        <v>14013.15</v>
      </c>
      <c r="I232" s="371">
        <f t="shared" si="26"/>
        <v>14013.15</v>
      </c>
      <c r="J232" s="371">
        <f t="shared" si="26"/>
        <v>0</v>
      </c>
      <c r="K232" s="371">
        <f t="shared" si="26"/>
        <v>14013.2</v>
      </c>
      <c r="L232" s="394">
        <f t="shared" si="23"/>
        <v>100.00035680771275</v>
      </c>
    </row>
    <row r="233" spans="1:12" ht="37.5" customHeight="1">
      <c r="A233" s="282" t="s">
        <v>371</v>
      </c>
      <c r="B233" s="78" t="s">
        <v>143</v>
      </c>
      <c r="C233" s="132" t="s">
        <v>90</v>
      </c>
      <c r="D233" s="132" t="s">
        <v>7</v>
      </c>
      <c r="E233" s="237" t="s">
        <v>372</v>
      </c>
      <c r="F233" s="238" t="s">
        <v>6</v>
      </c>
      <c r="G233" s="239">
        <f t="shared" si="25"/>
        <v>0</v>
      </c>
      <c r="H233" s="239">
        <f t="shared" si="25"/>
        <v>14013.15</v>
      </c>
      <c r="I233" s="371">
        <f t="shared" si="26"/>
        <v>14013.15</v>
      </c>
      <c r="J233" s="371">
        <f t="shared" si="26"/>
        <v>0</v>
      </c>
      <c r="K233" s="371">
        <f t="shared" si="26"/>
        <v>14013.2</v>
      </c>
      <c r="L233" s="394">
        <f t="shared" si="23"/>
        <v>100.00035680771275</v>
      </c>
    </row>
    <row r="234" spans="1:12" ht="22.5" customHeight="1">
      <c r="A234" s="282" t="s">
        <v>373</v>
      </c>
      <c r="B234" s="78" t="s">
        <v>143</v>
      </c>
      <c r="C234" s="132" t="s">
        <v>90</v>
      </c>
      <c r="D234" s="132" t="s">
        <v>7</v>
      </c>
      <c r="E234" s="237" t="s">
        <v>372</v>
      </c>
      <c r="F234" s="238" t="s">
        <v>374</v>
      </c>
      <c r="G234" s="239"/>
      <c r="H234" s="239">
        <v>14013.15</v>
      </c>
      <c r="I234" s="371">
        <f>G234+H234</f>
        <v>14013.15</v>
      </c>
      <c r="J234" s="392"/>
      <c r="K234" s="392">
        <v>14013.2</v>
      </c>
      <c r="L234" s="394">
        <f t="shared" si="23"/>
        <v>100.00035680771275</v>
      </c>
    </row>
    <row r="235" spans="1:12" ht="22.5" customHeight="1">
      <c r="A235" s="276" t="s">
        <v>55</v>
      </c>
      <c r="B235" s="241" t="s">
        <v>143</v>
      </c>
      <c r="C235" s="59" t="s">
        <v>90</v>
      </c>
      <c r="D235" s="59" t="s">
        <v>25</v>
      </c>
      <c r="E235" s="242">
        <v>5210000</v>
      </c>
      <c r="F235" s="59" t="s">
        <v>6</v>
      </c>
      <c r="G235" s="239"/>
      <c r="H235" s="239"/>
      <c r="I235" s="371">
        <v>1378.4</v>
      </c>
      <c r="J235" s="392"/>
      <c r="K235" s="392">
        <v>1378.4</v>
      </c>
      <c r="L235" s="394">
        <f t="shared" si="23"/>
        <v>100</v>
      </c>
    </row>
    <row r="236" spans="1:12" ht="34.5" customHeight="1">
      <c r="A236" s="276" t="s">
        <v>378</v>
      </c>
      <c r="B236" s="241" t="s">
        <v>143</v>
      </c>
      <c r="C236" s="59" t="s">
        <v>90</v>
      </c>
      <c r="D236" s="59" t="s">
        <v>25</v>
      </c>
      <c r="E236" s="242">
        <v>5210103</v>
      </c>
      <c r="F236" s="59" t="s">
        <v>6</v>
      </c>
      <c r="G236" s="239"/>
      <c r="H236" s="239"/>
      <c r="I236" s="371">
        <v>1378.4</v>
      </c>
      <c r="J236" s="392"/>
      <c r="K236" s="392">
        <v>1378.4</v>
      </c>
      <c r="L236" s="394">
        <f t="shared" si="23"/>
        <v>100</v>
      </c>
    </row>
    <row r="237" spans="1:12" ht="22.5" customHeight="1">
      <c r="A237" s="282" t="s">
        <v>93</v>
      </c>
      <c r="B237" s="241" t="s">
        <v>382</v>
      </c>
      <c r="C237" s="59" t="s">
        <v>90</v>
      </c>
      <c r="D237" s="59" t="s">
        <v>25</v>
      </c>
      <c r="E237" s="242">
        <v>5210103</v>
      </c>
      <c r="F237" s="59" t="s">
        <v>94</v>
      </c>
      <c r="G237" s="239"/>
      <c r="H237" s="239"/>
      <c r="I237" s="371">
        <v>1378.4</v>
      </c>
      <c r="J237" s="392"/>
      <c r="K237" s="392">
        <v>1378.4</v>
      </c>
      <c r="L237" s="394">
        <f t="shared" si="23"/>
        <v>100</v>
      </c>
    </row>
    <row r="238" spans="1:12" ht="75.75" customHeight="1">
      <c r="A238" s="300" t="s">
        <v>312</v>
      </c>
      <c r="B238" s="269" t="s">
        <v>89</v>
      </c>
      <c r="C238" s="270" t="s">
        <v>27</v>
      </c>
      <c r="D238" s="270" t="s">
        <v>27</v>
      </c>
      <c r="E238" s="270" t="s">
        <v>30</v>
      </c>
      <c r="F238" s="270" t="s">
        <v>6</v>
      </c>
      <c r="G238" s="271">
        <f aca="true" t="shared" si="27" ref="G238:K239">G239</f>
        <v>0</v>
      </c>
      <c r="H238" s="271">
        <f t="shared" si="27"/>
        <v>486</v>
      </c>
      <c r="I238" s="372">
        <f t="shared" si="27"/>
        <v>539.9</v>
      </c>
      <c r="J238" s="372">
        <f t="shared" si="27"/>
        <v>0</v>
      </c>
      <c r="K238" s="372">
        <f t="shared" si="27"/>
        <v>539.9</v>
      </c>
      <c r="L238" s="394">
        <f t="shared" si="23"/>
        <v>100</v>
      </c>
    </row>
    <row r="239" spans="1:12" ht="16.5" customHeight="1">
      <c r="A239" s="286" t="s">
        <v>16</v>
      </c>
      <c r="B239" s="244" t="s">
        <v>89</v>
      </c>
      <c r="C239" s="327" t="s">
        <v>7</v>
      </c>
      <c r="D239" s="327" t="s">
        <v>15</v>
      </c>
      <c r="E239" s="327" t="s">
        <v>30</v>
      </c>
      <c r="F239" s="327" t="s">
        <v>6</v>
      </c>
      <c r="G239" s="256">
        <f t="shared" si="27"/>
        <v>0</v>
      </c>
      <c r="H239" s="256">
        <f t="shared" si="27"/>
        <v>486</v>
      </c>
      <c r="I239" s="373">
        <f t="shared" si="27"/>
        <v>539.9</v>
      </c>
      <c r="J239" s="373">
        <f t="shared" si="27"/>
        <v>0</v>
      </c>
      <c r="K239" s="373">
        <f t="shared" si="27"/>
        <v>539.9</v>
      </c>
      <c r="L239" s="394">
        <f t="shared" si="23"/>
        <v>100</v>
      </c>
    </row>
    <row r="240" spans="1:12" ht="21.75" customHeight="1">
      <c r="A240" s="280" t="s">
        <v>18</v>
      </c>
      <c r="B240" s="139" t="s">
        <v>89</v>
      </c>
      <c r="C240" s="124" t="s">
        <v>7</v>
      </c>
      <c r="D240" s="124" t="s">
        <v>292</v>
      </c>
      <c r="E240" s="124" t="s">
        <v>30</v>
      </c>
      <c r="F240" s="124" t="s">
        <v>6</v>
      </c>
      <c r="G240" s="240">
        <f>G241+G244</f>
        <v>0</v>
      </c>
      <c r="H240" s="240">
        <f aca="true" t="shared" si="28" ref="H240:I242">H241</f>
        <v>486</v>
      </c>
      <c r="I240" s="371">
        <f t="shared" si="28"/>
        <v>539.9</v>
      </c>
      <c r="J240" s="392"/>
      <c r="K240" s="392">
        <v>539.9</v>
      </c>
      <c r="L240" s="394">
        <f t="shared" si="23"/>
        <v>100</v>
      </c>
    </row>
    <row r="241" spans="1:12" ht="64.5" customHeight="1">
      <c r="A241" s="280" t="s">
        <v>83</v>
      </c>
      <c r="B241" s="139" t="s">
        <v>89</v>
      </c>
      <c r="C241" s="124" t="s">
        <v>7</v>
      </c>
      <c r="D241" s="124" t="s">
        <v>292</v>
      </c>
      <c r="E241" s="124" t="s">
        <v>96</v>
      </c>
      <c r="F241" s="124" t="s">
        <v>6</v>
      </c>
      <c r="G241" s="240">
        <f>G242</f>
        <v>0</v>
      </c>
      <c r="H241" s="240">
        <f t="shared" si="28"/>
        <v>486</v>
      </c>
      <c r="I241" s="371">
        <f t="shared" si="28"/>
        <v>539.9</v>
      </c>
      <c r="J241" s="392"/>
      <c r="K241" s="392">
        <v>539.9</v>
      </c>
      <c r="L241" s="394">
        <f t="shared" si="23"/>
        <v>100</v>
      </c>
    </row>
    <row r="242" spans="1:12" ht="21" customHeight="1">
      <c r="A242" s="280" t="s">
        <v>17</v>
      </c>
      <c r="B242" s="139" t="s">
        <v>89</v>
      </c>
      <c r="C242" s="124" t="s">
        <v>7</v>
      </c>
      <c r="D242" s="124" t="s">
        <v>292</v>
      </c>
      <c r="E242" s="124" t="s">
        <v>97</v>
      </c>
      <c r="F242" s="124" t="s">
        <v>6</v>
      </c>
      <c r="G242" s="240">
        <f>G243</f>
        <v>0</v>
      </c>
      <c r="H242" s="240">
        <f t="shared" si="28"/>
        <v>486</v>
      </c>
      <c r="I242" s="371">
        <f t="shared" si="28"/>
        <v>539.9</v>
      </c>
      <c r="J242" s="392"/>
      <c r="K242" s="392">
        <v>539.9</v>
      </c>
      <c r="L242" s="394">
        <f t="shared" si="23"/>
        <v>100</v>
      </c>
    </row>
    <row r="243" spans="1:12" ht="33" customHeight="1">
      <c r="A243" s="190" t="s">
        <v>80</v>
      </c>
      <c r="B243" s="139" t="s">
        <v>89</v>
      </c>
      <c r="C243" s="124" t="s">
        <v>7</v>
      </c>
      <c r="D243" s="124" t="s">
        <v>292</v>
      </c>
      <c r="E243" s="124" t="s">
        <v>97</v>
      </c>
      <c r="F243" s="124" t="s">
        <v>81</v>
      </c>
      <c r="G243" s="240"/>
      <c r="H243" s="240">
        <v>486</v>
      </c>
      <c r="I243" s="371">
        <v>539.9</v>
      </c>
      <c r="J243" s="392"/>
      <c r="K243" s="392">
        <v>539.9</v>
      </c>
      <c r="L243" s="394">
        <f t="shared" si="23"/>
        <v>100</v>
      </c>
    </row>
    <row r="244" spans="1:12" ht="3" customHeight="1" hidden="1">
      <c r="A244" s="104" t="s">
        <v>144</v>
      </c>
      <c r="B244" s="105" t="s">
        <v>89</v>
      </c>
      <c r="C244" s="106" t="s">
        <v>7</v>
      </c>
      <c r="D244" s="106" t="s">
        <v>90</v>
      </c>
      <c r="E244" s="106" t="s">
        <v>95</v>
      </c>
      <c r="F244" s="106" t="s">
        <v>6</v>
      </c>
      <c r="G244" s="107">
        <f>G245</f>
        <v>0</v>
      </c>
      <c r="H244" s="107"/>
      <c r="I244" s="374">
        <f>I245</f>
        <v>0</v>
      </c>
      <c r="J244" s="392"/>
      <c r="K244" s="392"/>
      <c r="L244" s="394" t="e">
        <f t="shared" si="23"/>
        <v>#DIV/0!</v>
      </c>
    </row>
    <row r="245" spans="1:12" ht="54.75" customHeight="1" hidden="1">
      <c r="A245" s="100" t="s">
        <v>145</v>
      </c>
      <c r="B245" s="101" t="s">
        <v>89</v>
      </c>
      <c r="C245" s="102" t="s">
        <v>7</v>
      </c>
      <c r="D245" s="102" t="s">
        <v>90</v>
      </c>
      <c r="E245" s="102" t="s">
        <v>98</v>
      </c>
      <c r="F245" s="102" t="s">
        <v>6</v>
      </c>
      <c r="G245" s="103">
        <f>G246</f>
        <v>0</v>
      </c>
      <c r="H245" s="103"/>
      <c r="I245" s="375">
        <f>I246</f>
        <v>0</v>
      </c>
      <c r="J245" s="392"/>
      <c r="K245" s="392"/>
      <c r="L245" s="394" t="e">
        <f t="shared" si="23"/>
        <v>#DIV/0!</v>
      </c>
    </row>
    <row r="246" spans="1:12" ht="64.5" customHeight="1" hidden="1">
      <c r="A246" s="108" t="s">
        <v>146</v>
      </c>
      <c r="B246" s="101" t="s">
        <v>89</v>
      </c>
      <c r="C246" s="102" t="s">
        <v>7</v>
      </c>
      <c r="D246" s="102" t="s">
        <v>90</v>
      </c>
      <c r="E246" s="102" t="s">
        <v>98</v>
      </c>
      <c r="F246" s="102" t="s">
        <v>6</v>
      </c>
      <c r="G246" s="103">
        <f>G247</f>
        <v>0</v>
      </c>
      <c r="H246" s="103"/>
      <c r="I246" s="375">
        <f>I247</f>
        <v>0</v>
      </c>
      <c r="J246" s="392"/>
      <c r="K246" s="392"/>
      <c r="L246" s="394" t="e">
        <f t="shared" si="23"/>
        <v>#DIV/0!</v>
      </c>
    </row>
    <row r="247" spans="1:12" ht="26.25" customHeight="1" hidden="1">
      <c r="A247" s="100" t="s">
        <v>80</v>
      </c>
      <c r="B247" s="101" t="s">
        <v>89</v>
      </c>
      <c r="C247" s="102" t="s">
        <v>7</v>
      </c>
      <c r="D247" s="102" t="s">
        <v>90</v>
      </c>
      <c r="E247" s="102" t="s">
        <v>98</v>
      </c>
      <c r="F247" s="102" t="s">
        <v>81</v>
      </c>
      <c r="G247" s="103">
        <v>0</v>
      </c>
      <c r="H247" s="103"/>
      <c r="I247" s="375">
        <v>0</v>
      </c>
      <c r="J247" s="392"/>
      <c r="K247" s="392"/>
      <c r="L247" s="394" t="e">
        <f t="shared" si="23"/>
        <v>#DIV/0!</v>
      </c>
    </row>
    <row r="248" spans="1:12" ht="53.25" customHeight="1">
      <c r="A248" s="301" t="s">
        <v>302</v>
      </c>
      <c r="B248" s="259" t="s">
        <v>99</v>
      </c>
      <c r="C248" s="260" t="s">
        <v>15</v>
      </c>
      <c r="D248" s="260" t="s">
        <v>15</v>
      </c>
      <c r="E248" s="260" t="s">
        <v>30</v>
      </c>
      <c r="F248" s="260" t="s">
        <v>6</v>
      </c>
      <c r="G248" s="261">
        <f>G249+G256</f>
        <v>0</v>
      </c>
      <c r="H248" s="261">
        <f>H249+H256</f>
        <v>6296</v>
      </c>
      <c r="I248" s="376">
        <f>I249+I256+IH285</f>
        <v>6896.92</v>
      </c>
      <c r="J248" s="376">
        <f>J249+J256+II285</f>
        <v>0</v>
      </c>
      <c r="K248" s="376">
        <f>K249+K256+IJ285</f>
        <v>6787.900000000001</v>
      </c>
      <c r="L248" s="394">
        <f t="shared" si="23"/>
        <v>98.41929440967853</v>
      </c>
    </row>
    <row r="249" spans="1:12" ht="18" customHeight="1">
      <c r="A249" s="298" t="s">
        <v>78</v>
      </c>
      <c r="B249" s="150" t="s">
        <v>99</v>
      </c>
      <c r="C249" s="26" t="s">
        <v>10</v>
      </c>
      <c r="D249" s="26" t="s">
        <v>15</v>
      </c>
      <c r="E249" s="26" t="s">
        <v>30</v>
      </c>
      <c r="F249" s="26" t="s">
        <v>6</v>
      </c>
      <c r="G249" s="47">
        <f aca="true" t="shared" si="29" ref="G249:H253">G250</f>
        <v>0</v>
      </c>
      <c r="H249" s="47">
        <f t="shared" si="29"/>
        <v>2073</v>
      </c>
      <c r="I249" s="362">
        <f aca="true" t="shared" si="30" ref="I249:K250">I250</f>
        <v>2048.3199999999997</v>
      </c>
      <c r="J249" s="362">
        <f t="shared" si="30"/>
        <v>0</v>
      </c>
      <c r="K249" s="362">
        <f t="shared" si="30"/>
        <v>2048.3</v>
      </c>
      <c r="L249" s="394">
        <f t="shared" si="23"/>
        <v>99.99902359006407</v>
      </c>
    </row>
    <row r="250" spans="1:12" ht="18.75" customHeight="1">
      <c r="A250" s="295" t="s">
        <v>11</v>
      </c>
      <c r="B250" s="150" t="s">
        <v>99</v>
      </c>
      <c r="C250" s="26" t="s">
        <v>10</v>
      </c>
      <c r="D250" s="26" t="s">
        <v>15</v>
      </c>
      <c r="E250" s="26" t="s">
        <v>30</v>
      </c>
      <c r="F250" s="26" t="s">
        <v>6</v>
      </c>
      <c r="G250" s="47">
        <f t="shared" si="29"/>
        <v>0</v>
      </c>
      <c r="H250" s="47">
        <f t="shared" si="29"/>
        <v>2073</v>
      </c>
      <c r="I250" s="362">
        <f t="shared" si="30"/>
        <v>2048.3199999999997</v>
      </c>
      <c r="J250" s="362">
        <f t="shared" si="30"/>
        <v>0</v>
      </c>
      <c r="K250" s="362">
        <f t="shared" si="30"/>
        <v>2048.3</v>
      </c>
      <c r="L250" s="394">
        <f t="shared" si="23"/>
        <v>99.99902359006407</v>
      </c>
    </row>
    <row r="251" spans="1:12" ht="14.25" customHeight="1">
      <c r="A251" s="290" t="s">
        <v>12</v>
      </c>
      <c r="B251" s="75" t="s">
        <v>99</v>
      </c>
      <c r="C251" s="27" t="s">
        <v>10</v>
      </c>
      <c r="D251" s="27" t="s">
        <v>9</v>
      </c>
      <c r="E251" s="27" t="s">
        <v>30</v>
      </c>
      <c r="F251" s="27" t="s">
        <v>6</v>
      </c>
      <c r="G251" s="48">
        <f t="shared" si="29"/>
        <v>0</v>
      </c>
      <c r="H251" s="48">
        <f t="shared" si="29"/>
        <v>2073</v>
      </c>
      <c r="I251" s="368">
        <f>I254+I255</f>
        <v>2048.3199999999997</v>
      </c>
      <c r="J251" s="368">
        <f>J254+J255</f>
        <v>0</v>
      </c>
      <c r="K251" s="368">
        <f>K254+K255</f>
        <v>2048.3</v>
      </c>
      <c r="L251" s="394">
        <f t="shared" si="23"/>
        <v>99.99902359006407</v>
      </c>
    </row>
    <row r="252" spans="1:12" ht="15" customHeight="1">
      <c r="A252" s="282" t="s">
        <v>13</v>
      </c>
      <c r="B252" s="241" t="s">
        <v>99</v>
      </c>
      <c r="C252" s="59" t="s">
        <v>10</v>
      </c>
      <c r="D252" s="59" t="s">
        <v>9</v>
      </c>
      <c r="E252" s="242">
        <v>4230000</v>
      </c>
      <c r="F252" s="59" t="s">
        <v>6</v>
      </c>
      <c r="G252" s="96">
        <f t="shared" si="29"/>
        <v>0</v>
      </c>
      <c r="H252" s="96">
        <f t="shared" si="29"/>
        <v>2073</v>
      </c>
      <c r="I252" s="371">
        <f>I253</f>
        <v>2048.3199999999997</v>
      </c>
      <c r="J252" s="371">
        <f>J253</f>
        <v>0</v>
      </c>
      <c r="K252" s="371">
        <f>K253</f>
        <v>2048.3</v>
      </c>
      <c r="L252" s="394">
        <f t="shared" si="23"/>
        <v>99.99902359006407</v>
      </c>
    </row>
    <row r="253" spans="1:12" ht="30" customHeight="1">
      <c r="A253" s="282" t="s">
        <v>20</v>
      </c>
      <c r="B253" s="241" t="s">
        <v>99</v>
      </c>
      <c r="C253" s="59" t="s">
        <v>10</v>
      </c>
      <c r="D253" s="59" t="s">
        <v>9</v>
      </c>
      <c r="E253" s="242">
        <v>4239900</v>
      </c>
      <c r="F253" s="59" t="s">
        <v>6</v>
      </c>
      <c r="G253" s="96">
        <f t="shared" si="29"/>
        <v>0</v>
      </c>
      <c r="H253" s="96">
        <f t="shared" si="29"/>
        <v>2073</v>
      </c>
      <c r="I253" s="371">
        <f>I254+I255</f>
        <v>2048.3199999999997</v>
      </c>
      <c r="J253" s="371">
        <f>J254+J255</f>
        <v>0</v>
      </c>
      <c r="K253" s="371">
        <f>K254+K255</f>
        <v>2048.3</v>
      </c>
      <c r="L253" s="394">
        <f t="shared" si="23"/>
        <v>99.99902359006407</v>
      </c>
    </row>
    <row r="254" spans="1:12" ht="30.75" customHeight="1">
      <c r="A254" s="282" t="s">
        <v>93</v>
      </c>
      <c r="B254" s="241" t="s">
        <v>99</v>
      </c>
      <c r="C254" s="59" t="s">
        <v>10</v>
      </c>
      <c r="D254" s="59" t="s">
        <v>9</v>
      </c>
      <c r="E254" s="242">
        <v>4239900</v>
      </c>
      <c r="F254" s="59" t="s">
        <v>94</v>
      </c>
      <c r="G254" s="33"/>
      <c r="H254" s="33">
        <v>2073</v>
      </c>
      <c r="I254" s="369">
        <f>1499.8-219.4+219.4</f>
        <v>1499.8</v>
      </c>
      <c r="J254" s="392"/>
      <c r="K254" s="392">
        <v>1499.8</v>
      </c>
      <c r="L254" s="394">
        <f t="shared" si="23"/>
        <v>100</v>
      </c>
    </row>
    <row r="255" spans="1:12" ht="30.75" customHeight="1">
      <c r="A255" s="282" t="s">
        <v>130</v>
      </c>
      <c r="B255" s="241" t="s">
        <v>99</v>
      </c>
      <c r="C255" s="59" t="s">
        <v>10</v>
      </c>
      <c r="D255" s="59" t="s">
        <v>9</v>
      </c>
      <c r="E255" s="242">
        <v>4239900</v>
      </c>
      <c r="F255" s="59" t="s">
        <v>131</v>
      </c>
      <c r="G255" s="33"/>
      <c r="H255" s="33"/>
      <c r="I255" s="369">
        <f>548.5-12.38+12.4</f>
        <v>548.52</v>
      </c>
      <c r="J255" s="392"/>
      <c r="K255" s="392">
        <v>548.5</v>
      </c>
      <c r="L255" s="394">
        <f t="shared" si="23"/>
        <v>99.99635382483774</v>
      </c>
    </row>
    <row r="256" spans="1:12" ht="18" customHeight="1">
      <c r="A256" s="289" t="s">
        <v>297</v>
      </c>
      <c r="B256" s="75" t="s">
        <v>99</v>
      </c>
      <c r="C256" s="27" t="s">
        <v>59</v>
      </c>
      <c r="D256" s="27" t="s">
        <v>15</v>
      </c>
      <c r="E256" s="27" t="s">
        <v>30</v>
      </c>
      <c r="F256" s="27" t="s">
        <v>6</v>
      </c>
      <c r="G256" s="48">
        <f>G257+G285</f>
        <v>0</v>
      </c>
      <c r="H256" s="48">
        <f>H257+H285+H266++H263</f>
        <v>4223</v>
      </c>
      <c r="I256" s="362">
        <f>I257+I285</f>
        <v>4848.6</v>
      </c>
      <c r="J256" s="362">
        <f>J257+J285</f>
        <v>0</v>
      </c>
      <c r="K256" s="362">
        <f>K257+K285</f>
        <v>4739.6</v>
      </c>
      <c r="L256" s="394">
        <f t="shared" si="23"/>
        <v>97.75192839170069</v>
      </c>
    </row>
    <row r="257" spans="1:12" ht="18.75" customHeight="1">
      <c r="A257" s="291" t="s">
        <v>101</v>
      </c>
      <c r="B257" s="244" t="s">
        <v>99</v>
      </c>
      <c r="C257" s="245" t="s">
        <v>59</v>
      </c>
      <c r="D257" s="245" t="s">
        <v>7</v>
      </c>
      <c r="E257" s="245" t="s">
        <v>30</v>
      </c>
      <c r="F257" s="245" t="s">
        <v>6</v>
      </c>
      <c r="G257" s="46">
        <f>G258+G263+G266</f>
        <v>0</v>
      </c>
      <c r="H257" s="144">
        <f>H258</f>
        <v>2292</v>
      </c>
      <c r="I257" s="362">
        <f>I260+I265+I274+I278+I279+I262+I284</f>
        <v>4343.8</v>
      </c>
      <c r="J257" s="362">
        <f>J260+J265+J274+J278+J279+J262+J284</f>
        <v>0</v>
      </c>
      <c r="K257" s="362">
        <f>K260+K265+K274+K278+K279+K262+K284</f>
        <v>4265.900000000001</v>
      </c>
      <c r="L257" s="394">
        <f t="shared" si="23"/>
        <v>98.20663934803629</v>
      </c>
    </row>
    <row r="258" spans="1:12" ht="27.75" customHeight="1">
      <c r="A258" s="145" t="s">
        <v>300</v>
      </c>
      <c r="B258" s="123" t="s">
        <v>99</v>
      </c>
      <c r="C258" s="124" t="s">
        <v>59</v>
      </c>
      <c r="D258" s="124" t="s">
        <v>7</v>
      </c>
      <c r="E258" s="124" t="s">
        <v>60</v>
      </c>
      <c r="F258" s="124" t="s">
        <v>6</v>
      </c>
      <c r="G258" s="98">
        <f>G259</f>
        <v>0</v>
      </c>
      <c r="H258" s="98">
        <f>H259</f>
        <v>2292</v>
      </c>
      <c r="I258" s="369">
        <f>I259</f>
        <v>2206.8</v>
      </c>
      <c r="J258" s="369">
        <f>J259</f>
        <v>0</v>
      </c>
      <c r="K258" s="369">
        <f>K259</f>
        <v>2206.8</v>
      </c>
      <c r="L258" s="394">
        <f t="shared" si="23"/>
        <v>100</v>
      </c>
    </row>
    <row r="259" spans="1:12" ht="26.25" customHeight="1">
      <c r="A259" s="280" t="s">
        <v>102</v>
      </c>
      <c r="B259" s="123" t="s">
        <v>99</v>
      </c>
      <c r="C259" s="124" t="s">
        <v>59</v>
      </c>
      <c r="D259" s="124" t="s">
        <v>7</v>
      </c>
      <c r="E259" s="124" t="s">
        <v>103</v>
      </c>
      <c r="F259" s="124" t="s">
        <v>6</v>
      </c>
      <c r="G259" s="98">
        <f>G260</f>
        <v>0</v>
      </c>
      <c r="H259" s="98">
        <f>H260</f>
        <v>2292</v>
      </c>
      <c r="I259" s="369">
        <f>I260+I262</f>
        <v>2206.8</v>
      </c>
      <c r="J259" s="369">
        <f>J260+J262</f>
        <v>0</v>
      </c>
      <c r="K259" s="369">
        <f>K260+K262</f>
        <v>2206.8</v>
      </c>
      <c r="L259" s="394">
        <f t="shared" si="23"/>
        <v>100</v>
      </c>
    </row>
    <row r="260" spans="1:12" ht="25.5" customHeight="1">
      <c r="A260" s="280" t="s">
        <v>93</v>
      </c>
      <c r="B260" s="123" t="s">
        <v>99</v>
      </c>
      <c r="C260" s="124" t="s">
        <v>59</v>
      </c>
      <c r="D260" s="124" t="s">
        <v>7</v>
      </c>
      <c r="E260" s="124" t="s">
        <v>103</v>
      </c>
      <c r="F260" s="124" t="s">
        <v>94</v>
      </c>
      <c r="G260" s="98"/>
      <c r="H260" s="98">
        <v>2292</v>
      </c>
      <c r="I260" s="369">
        <v>1800.5</v>
      </c>
      <c r="J260" s="392"/>
      <c r="K260" s="392">
        <v>1800.5</v>
      </c>
      <c r="L260" s="394">
        <f t="shared" si="23"/>
        <v>100</v>
      </c>
    </row>
    <row r="261" spans="1:12" ht="25.5" customHeight="1" hidden="1">
      <c r="A261" s="141" t="s">
        <v>181</v>
      </c>
      <c r="B261" s="123" t="s">
        <v>99</v>
      </c>
      <c r="C261" s="124" t="s">
        <v>59</v>
      </c>
      <c r="D261" s="124" t="s">
        <v>7</v>
      </c>
      <c r="E261" s="124" t="s">
        <v>103</v>
      </c>
      <c r="F261" s="124" t="s">
        <v>94</v>
      </c>
      <c r="G261" s="98">
        <v>10</v>
      </c>
      <c r="H261" s="98"/>
      <c r="I261" s="365"/>
      <c r="J261" s="392"/>
      <c r="K261" s="392"/>
      <c r="L261" s="394" t="e">
        <f t="shared" si="23"/>
        <v>#DIV/0!</v>
      </c>
    </row>
    <row r="262" spans="1:12" ht="25.5" customHeight="1">
      <c r="A262" s="353" t="s">
        <v>130</v>
      </c>
      <c r="B262" s="123" t="s">
        <v>99</v>
      </c>
      <c r="C262" s="124" t="s">
        <v>59</v>
      </c>
      <c r="D262" s="124" t="s">
        <v>7</v>
      </c>
      <c r="E262" s="124" t="s">
        <v>103</v>
      </c>
      <c r="F262" s="124" t="s">
        <v>131</v>
      </c>
      <c r="G262" s="98"/>
      <c r="H262" s="98"/>
      <c r="I262" s="365">
        <v>406.3</v>
      </c>
      <c r="J262" s="392"/>
      <c r="K262" s="392">
        <v>406.3</v>
      </c>
      <c r="L262" s="394">
        <f t="shared" si="23"/>
        <v>100</v>
      </c>
    </row>
    <row r="263" spans="1:12" ht="18" customHeight="1">
      <c r="A263" s="352" t="s">
        <v>164</v>
      </c>
      <c r="B263" s="123" t="s">
        <v>99</v>
      </c>
      <c r="C263" s="124" t="s">
        <v>59</v>
      </c>
      <c r="D263" s="124" t="s">
        <v>7</v>
      </c>
      <c r="E263" s="124" t="s">
        <v>166</v>
      </c>
      <c r="F263" s="124" t="s">
        <v>6</v>
      </c>
      <c r="G263" s="98">
        <f aca="true" t="shared" si="31" ref="G263:K264">G264</f>
        <v>0</v>
      </c>
      <c r="H263" s="274">
        <f t="shared" si="31"/>
        <v>215</v>
      </c>
      <c r="I263" s="362">
        <f t="shared" si="31"/>
        <v>200.6</v>
      </c>
      <c r="J263" s="362">
        <f t="shared" si="31"/>
        <v>0</v>
      </c>
      <c r="K263" s="362">
        <f t="shared" si="31"/>
        <v>189.5</v>
      </c>
      <c r="L263" s="394">
        <f t="shared" si="23"/>
        <v>94.4666001994018</v>
      </c>
    </row>
    <row r="264" spans="1:12" ht="24.75" customHeight="1">
      <c r="A264" s="280" t="s">
        <v>20</v>
      </c>
      <c r="B264" s="123" t="s">
        <v>99</v>
      </c>
      <c r="C264" s="124" t="s">
        <v>59</v>
      </c>
      <c r="D264" s="124" t="s">
        <v>7</v>
      </c>
      <c r="E264" s="124" t="s">
        <v>165</v>
      </c>
      <c r="F264" s="124" t="s">
        <v>6</v>
      </c>
      <c r="G264" s="98">
        <f t="shared" si="31"/>
        <v>0</v>
      </c>
      <c r="H264" s="98">
        <f t="shared" si="31"/>
        <v>215</v>
      </c>
      <c r="I264" s="369">
        <f t="shared" si="31"/>
        <v>200.6</v>
      </c>
      <c r="J264" s="369">
        <f t="shared" si="31"/>
        <v>0</v>
      </c>
      <c r="K264" s="369">
        <f t="shared" si="31"/>
        <v>189.5</v>
      </c>
      <c r="L264" s="394">
        <f t="shared" si="23"/>
        <v>94.4666001994018</v>
      </c>
    </row>
    <row r="265" spans="1:12" ht="29.25" customHeight="1">
      <c r="A265" s="280" t="s">
        <v>93</v>
      </c>
      <c r="B265" s="123" t="s">
        <v>99</v>
      </c>
      <c r="C265" s="124" t="s">
        <v>59</v>
      </c>
      <c r="D265" s="124" t="s">
        <v>7</v>
      </c>
      <c r="E265" s="124" t="s">
        <v>165</v>
      </c>
      <c r="F265" s="124" t="s">
        <v>94</v>
      </c>
      <c r="G265" s="98"/>
      <c r="H265" s="98">
        <v>215</v>
      </c>
      <c r="I265" s="369">
        <v>200.6</v>
      </c>
      <c r="J265" s="392"/>
      <c r="K265" s="392">
        <v>189.5</v>
      </c>
      <c r="L265" s="394">
        <f t="shared" si="23"/>
        <v>94.4666001994018</v>
      </c>
    </row>
    <row r="266" spans="1:12" ht="13.5" customHeight="1">
      <c r="A266" s="145" t="s">
        <v>61</v>
      </c>
      <c r="B266" s="123" t="s">
        <v>99</v>
      </c>
      <c r="C266" s="124" t="s">
        <v>59</v>
      </c>
      <c r="D266" s="124" t="s">
        <v>7</v>
      </c>
      <c r="E266" s="124" t="s">
        <v>62</v>
      </c>
      <c r="F266" s="124" t="s">
        <v>54</v>
      </c>
      <c r="G266" s="98">
        <f>G273+G275</f>
        <v>0</v>
      </c>
      <c r="H266" s="274">
        <f>H273</f>
        <v>1300</v>
      </c>
      <c r="I266" s="362">
        <f>I273</f>
        <v>1116.9</v>
      </c>
      <c r="J266" s="362">
        <f>J273</f>
        <v>0</v>
      </c>
      <c r="K266" s="362">
        <f>K273</f>
        <v>1108.4</v>
      </c>
      <c r="L266" s="394">
        <f t="shared" si="23"/>
        <v>99.23896499238965</v>
      </c>
    </row>
    <row r="267" spans="1:12" ht="26.25" customHeight="1" hidden="1">
      <c r="A267" s="133" t="s">
        <v>102</v>
      </c>
      <c r="B267" s="123" t="s">
        <v>104</v>
      </c>
      <c r="C267" s="124" t="s">
        <v>59</v>
      </c>
      <c r="D267" s="124" t="s">
        <v>7</v>
      </c>
      <c r="E267" s="124" t="s">
        <v>105</v>
      </c>
      <c r="F267" s="124"/>
      <c r="G267" s="98"/>
      <c r="H267" s="98"/>
      <c r="I267" s="365"/>
      <c r="J267" s="365"/>
      <c r="K267" s="365"/>
      <c r="L267" s="394" t="e">
        <f t="shared" si="23"/>
        <v>#DIV/0!</v>
      </c>
    </row>
    <row r="268" spans="1:12" ht="41.25" customHeight="1" hidden="1">
      <c r="A268" s="133" t="s">
        <v>93</v>
      </c>
      <c r="B268" s="123" t="s">
        <v>104</v>
      </c>
      <c r="C268" s="124" t="s">
        <v>59</v>
      </c>
      <c r="D268" s="124" t="s">
        <v>7</v>
      </c>
      <c r="E268" s="124" t="s">
        <v>105</v>
      </c>
      <c r="F268" s="124" t="s">
        <v>94</v>
      </c>
      <c r="G268" s="98"/>
      <c r="H268" s="98"/>
      <c r="I268" s="365"/>
      <c r="J268" s="365"/>
      <c r="K268" s="365"/>
      <c r="L268" s="394" t="e">
        <f t="shared" si="23"/>
        <v>#DIV/0!</v>
      </c>
    </row>
    <row r="269" spans="1:12" ht="35.25" customHeight="1" hidden="1">
      <c r="A269" s="246" t="s">
        <v>66</v>
      </c>
      <c r="B269" s="328" t="s">
        <v>19</v>
      </c>
      <c r="C269" s="124" t="s">
        <v>59</v>
      </c>
      <c r="D269" s="124" t="s">
        <v>9</v>
      </c>
      <c r="E269" s="124" t="s">
        <v>65</v>
      </c>
      <c r="F269" s="124" t="s">
        <v>67</v>
      </c>
      <c r="G269" s="98"/>
      <c r="H269" s="98"/>
      <c r="I269" s="365"/>
      <c r="J269" s="365"/>
      <c r="K269" s="365"/>
      <c r="L269" s="394" t="e">
        <f t="shared" si="23"/>
        <v>#DIV/0!</v>
      </c>
    </row>
    <row r="270" spans="1:12" ht="27" customHeight="1" hidden="1">
      <c r="A270" s="164" t="s">
        <v>63</v>
      </c>
      <c r="B270" s="329" t="s">
        <v>19</v>
      </c>
      <c r="C270" s="330" t="s">
        <v>59</v>
      </c>
      <c r="D270" s="330" t="s">
        <v>9</v>
      </c>
      <c r="E270" s="330" t="s">
        <v>30</v>
      </c>
      <c r="F270" s="330" t="s">
        <v>6</v>
      </c>
      <c r="G270" s="331"/>
      <c r="H270" s="331"/>
      <c r="I270" s="377"/>
      <c r="J270" s="377"/>
      <c r="K270" s="377"/>
      <c r="L270" s="394" t="e">
        <f t="shared" si="23"/>
        <v>#DIV/0!</v>
      </c>
    </row>
    <row r="271" spans="1:12" ht="40.5" customHeight="1" hidden="1">
      <c r="A271" s="246" t="s">
        <v>64</v>
      </c>
      <c r="B271" s="328" t="s">
        <v>19</v>
      </c>
      <c r="C271" s="124" t="s">
        <v>59</v>
      </c>
      <c r="D271" s="124" t="s">
        <v>9</v>
      </c>
      <c r="E271" s="124" t="s">
        <v>65</v>
      </c>
      <c r="F271" s="124" t="s">
        <v>6</v>
      </c>
      <c r="G271" s="98"/>
      <c r="H271" s="98"/>
      <c r="I271" s="365"/>
      <c r="J271" s="365"/>
      <c r="K271" s="365"/>
      <c r="L271" s="394" t="e">
        <f t="shared" si="23"/>
        <v>#DIV/0!</v>
      </c>
    </row>
    <row r="272" spans="1:12" ht="38.25" customHeight="1" hidden="1">
      <c r="A272" s="246" t="s">
        <v>66</v>
      </c>
      <c r="B272" s="328" t="s">
        <v>19</v>
      </c>
      <c r="C272" s="124" t="s">
        <v>59</v>
      </c>
      <c r="D272" s="124" t="s">
        <v>9</v>
      </c>
      <c r="E272" s="124" t="s">
        <v>65</v>
      </c>
      <c r="F272" s="124" t="s">
        <v>67</v>
      </c>
      <c r="G272" s="98"/>
      <c r="H272" s="98"/>
      <c r="I272" s="365"/>
      <c r="J272" s="365"/>
      <c r="K272" s="365"/>
      <c r="L272" s="394" t="e">
        <f t="shared" si="23"/>
        <v>#DIV/0!</v>
      </c>
    </row>
    <row r="273" spans="1:12" ht="27.75" customHeight="1">
      <c r="A273" s="280" t="s">
        <v>102</v>
      </c>
      <c r="B273" s="123" t="s">
        <v>99</v>
      </c>
      <c r="C273" s="124" t="s">
        <v>59</v>
      </c>
      <c r="D273" s="124" t="s">
        <v>7</v>
      </c>
      <c r="E273" s="124" t="s">
        <v>105</v>
      </c>
      <c r="F273" s="124" t="s">
        <v>6</v>
      </c>
      <c r="G273" s="98">
        <f>G274</f>
        <v>0</v>
      </c>
      <c r="H273" s="98">
        <f>H274</f>
        <v>1300</v>
      </c>
      <c r="I273" s="369">
        <f>I274</f>
        <v>1116.9</v>
      </c>
      <c r="J273" s="369">
        <f>J274</f>
        <v>0</v>
      </c>
      <c r="K273" s="369">
        <f>K274</f>
        <v>1108.4</v>
      </c>
      <c r="L273" s="394">
        <f t="shared" si="23"/>
        <v>99.23896499238965</v>
      </c>
    </row>
    <row r="274" spans="1:12" ht="24" customHeight="1">
      <c r="A274" s="280" t="s">
        <v>93</v>
      </c>
      <c r="B274" s="332" t="s">
        <v>99</v>
      </c>
      <c r="C274" s="333" t="s">
        <v>59</v>
      </c>
      <c r="D274" s="333" t="s">
        <v>7</v>
      </c>
      <c r="E274" s="124" t="s">
        <v>105</v>
      </c>
      <c r="F274" s="333" t="s">
        <v>94</v>
      </c>
      <c r="G274" s="46"/>
      <c r="H274" s="46">
        <v>1300</v>
      </c>
      <c r="I274" s="369">
        <v>1116.9</v>
      </c>
      <c r="J274" s="392"/>
      <c r="K274" s="392">
        <v>1108.4</v>
      </c>
      <c r="L274" s="394">
        <f aca="true" t="shared" si="32" ref="L274:L337">K274/I274*100</f>
        <v>99.23896499238965</v>
      </c>
    </row>
    <row r="275" spans="1:12" ht="30.75" customHeight="1" hidden="1">
      <c r="A275" s="278" t="s">
        <v>279</v>
      </c>
      <c r="B275" s="332" t="s">
        <v>99</v>
      </c>
      <c r="C275" s="333" t="s">
        <v>59</v>
      </c>
      <c r="D275" s="333" t="s">
        <v>7</v>
      </c>
      <c r="E275" s="124" t="s">
        <v>215</v>
      </c>
      <c r="F275" s="333" t="s">
        <v>6</v>
      </c>
      <c r="G275" s="248"/>
      <c r="H275" s="248"/>
      <c r="I275" s="378"/>
      <c r="J275" s="392"/>
      <c r="K275" s="392"/>
      <c r="L275" s="394" t="e">
        <f t="shared" si="32"/>
        <v>#DIV/0!</v>
      </c>
    </row>
    <row r="276" spans="1:12" ht="18.75" customHeight="1" hidden="1">
      <c r="A276" s="280" t="s">
        <v>93</v>
      </c>
      <c r="B276" s="332" t="s">
        <v>99</v>
      </c>
      <c r="C276" s="333" t="s">
        <v>59</v>
      </c>
      <c r="D276" s="333" t="s">
        <v>7</v>
      </c>
      <c r="E276" s="124" t="s">
        <v>215</v>
      </c>
      <c r="F276" s="333" t="s">
        <v>94</v>
      </c>
      <c r="G276" s="46"/>
      <c r="H276" s="46"/>
      <c r="I276" s="369"/>
      <c r="J276" s="392"/>
      <c r="K276" s="392"/>
      <c r="L276" s="394" t="e">
        <f t="shared" si="32"/>
        <v>#DIV/0!</v>
      </c>
    </row>
    <row r="277" spans="1:12" ht="40.5" customHeight="1">
      <c r="A277" s="280" t="s">
        <v>362</v>
      </c>
      <c r="B277" s="334" t="s">
        <v>99</v>
      </c>
      <c r="C277" s="335" t="s">
        <v>59</v>
      </c>
      <c r="D277" s="335" t="s">
        <v>7</v>
      </c>
      <c r="E277" s="337" t="s">
        <v>363</v>
      </c>
      <c r="F277" s="335" t="s">
        <v>6</v>
      </c>
      <c r="G277" s="249">
        <v>97.6</v>
      </c>
      <c r="H277" s="46"/>
      <c r="I277" s="369">
        <f>I278</f>
        <v>121.3</v>
      </c>
      <c r="J277" s="369">
        <f>J278</f>
        <v>0</v>
      </c>
      <c r="K277" s="369">
        <f>K278</f>
        <v>121.3</v>
      </c>
      <c r="L277" s="394">
        <f t="shared" si="32"/>
        <v>100</v>
      </c>
    </row>
    <row r="278" spans="1:12" ht="27.75" customHeight="1">
      <c r="A278" s="280" t="s">
        <v>93</v>
      </c>
      <c r="B278" s="334" t="s">
        <v>99</v>
      </c>
      <c r="C278" s="335" t="s">
        <v>59</v>
      </c>
      <c r="D278" s="335" t="s">
        <v>7</v>
      </c>
      <c r="E278" s="337" t="s">
        <v>363</v>
      </c>
      <c r="F278" s="335" t="s">
        <v>94</v>
      </c>
      <c r="G278" s="249">
        <v>97.6</v>
      </c>
      <c r="H278" s="46"/>
      <c r="I278" s="369">
        <v>121.3</v>
      </c>
      <c r="J278" s="392"/>
      <c r="K278" s="392">
        <v>121.3</v>
      </c>
      <c r="L278" s="394">
        <f t="shared" si="32"/>
        <v>100</v>
      </c>
    </row>
    <row r="279" spans="1:12" ht="16.5" customHeight="1">
      <c r="A279" s="276" t="s">
        <v>55</v>
      </c>
      <c r="B279" s="334" t="s">
        <v>99</v>
      </c>
      <c r="C279" s="335" t="s">
        <v>59</v>
      </c>
      <c r="D279" s="335" t="s">
        <v>7</v>
      </c>
      <c r="E279" s="337" t="s">
        <v>167</v>
      </c>
      <c r="F279" s="335" t="s">
        <v>6</v>
      </c>
      <c r="G279" s="249"/>
      <c r="H279" s="46"/>
      <c r="I279" s="369">
        <f>I280</f>
        <v>682.9</v>
      </c>
      <c r="J279" s="369">
        <f>J280</f>
        <v>0</v>
      </c>
      <c r="K279" s="369">
        <f>K280</f>
        <v>624.6</v>
      </c>
      <c r="L279" s="394">
        <f t="shared" si="32"/>
        <v>91.4628788988139</v>
      </c>
    </row>
    <row r="280" spans="1:12" ht="39.75" customHeight="1">
      <c r="A280" s="276" t="s">
        <v>378</v>
      </c>
      <c r="B280" s="334" t="s">
        <v>99</v>
      </c>
      <c r="C280" s="335" t="s">
        <v>59</v>
      </c>
      <c r="D280" s="335" t="s">
        <v>7</v>
      </c>
      <c r="E280" s="337" t="s">
        <v>364</v>
      </c>
      <c r="F280" s="335" t="s">
        <v>6</v>
      </c>
      <c r="G280" s="249"/>
      <c r="H280" s="46"/>
      <c r="I280" s="369">
        <f>I281+I282</f>
        <v>682.9</v>
      </c>
      <c r="J280" s="369">
        <f>J281+J282</f>
        <v>0</v>
      </c>
      <c r="K280" s="369">
        <f>K281+K282</f>
        <v>624.6</v>
      </c>
      <c r="L280" s="394">
        <f t="shared" si="32"/>
        <v>91.4628788988139</v>
      </c>
    </row>
    <row r="281" spans="1:12" ht="30" customHeight="1">
      <c r="A281" s="280" t="s">
        <v>93</v>
      </c>
      <c r="B281" s="334" t="s">
        <v>99</v>
      </c>
      <c r="C281" s="335" t="s">
        <v>59</v>
      </c>
      <c r="D281" s="335" t="s">
        <v>7</v>
      </c>
      <c r="E281" s="337" t="s">
        <v>364</v>
      </c>
      <c r="F281" s="335" t="s">
        <v>94</v>
      </c>
      <c r="G281" s="249"/>
      <c r="H281" s="46"/>
      <c r="I281" s="369">
        <v>320.5</v>
      </c>
      <c r="J281" s="392"/>
      <c r="K281" s="392">
        <v>296.1</v>
      </c>
      <c r="L281" s="394">
        <f t="shared" si="32"/>
        <v>92.38689547581905</v>
      </c>
    </row>
    <row r="282" spans="1:12" ht="30" customHeight="1">
      <c r="A282" s="353" t="s">
        <v>130</v>
      </c>
      <c r="B282" s="334" t="s">
        <v>99</v>
      </c>
      <c r="C282" s="335" t="s">
        <v>59</v>
      </c>
      <c r="D282" s="335" t="s">
        <v>7</v>
      </c>
      <c r="E282" s="337" t="s">
        <v>364</v>
      </c>
      <c r="F282" s="335" t="s">
        <v>131</v>
      </c>
      <c r="G282" s="249"/>
      <c r="H282" s="46"/>
      <c r="I282" s="369">
        <v>362.4</v>
      </c>
      <c r="J282" s="392"/>
      <c r="K282" s="392">
        <v>328.5</v>
      </c>
      <c r="L282" s="394">
        <f t="shared" si="32"/>
        <v>90.64569536423842</v>
      </c>
    </row>
    <row r="283" spans="1:12" ht="38.25" customHeight="1">
      <c r="A283" s="280" t="s">
        <v>390</v>
      </c>
      <c r="B283" s="334" t="s">
        <v>99</v>
      </c>
      <c r="C283" s="335" t="s">
        <v>59</v>
      </c>
      <c r="D283" s="335" t="s">
        <v>7</v>
      </c>
      <c r="E283" s="337" t="s">
        <v>383</v>
      </c>
      <c r="F283" s="335" t="s">
        <v>6</v>
      </c>
      <c r="G283" s="249"/>
      <c r="H283" s="46"/>
      <c r="I283" s="369">
        <v>15.3</v>
      </c>
      <c r="J283" s="369">
        <v>15.3</v>
      </c>
      <c r="K283" s="369">
        <v>15.3</v>
      </c>
      <c r="L283" s="394">
        <f t="shared" si="32"/>
        <v>100</v>
      </c>
    </row>
    <row r="284" spans="1:12" ht="33" customHeight="1">
      <c r="A284" s="280" t="s">
        <v>340</v>
      </c>
      <c r="B284" s="334" t="s">
        <v>99</v>
      </c>
      <c r="C284" s="335" t="s">
        <v>59</v>
      </c>
      <c r="D284" s="335" t="s">
        <v>7</v>
      </c>
      <c r="E284" s="337" t="s">
        <v>383</v>
      </c>
      <c r="F284" s="335" t="s">
        <v>244</v>
      </c>
      <c r="G284" s="249"/>
      <c r="H284" s="46"/>
      <c r="I284" s="369">
        <v>15.3</v>
      </c>
      <c r="J284" s="392"/>
      <c r="K284" s="392">
        <v>15.3</v>
      </c>
      <c r="L284" s="394">
        <f t="shared" si="32"/>
        <v>100</v>
      </c>
    </row>
    <row r="285" spans="1:12" ht="27" customHeight="1">
      <c r="A285" s="289" t="s">
        <v>299</v>
      </c>
      <c r="B285" s="150" t="s">
        <v>99</v>
      </c>
      <c r="C285" s="26" t="s">
        <v>59</v>
      </c>
      <c r="D285" s="26" t="s">
        <v>14</v>
      </c>
      <c r="E285" s="26" t="s">
        <v>30</v>
      </c>
      <c r="F285" s="26" t="s">
        <v>6</v>
      </c>
      <c r="G285" s="47">
        <f aca="true" t="shared" si="33" ref="G285:K286">G286</f>
        <v>0</v>
      </c>
      <c r="H285" s="47">
        <f t="shared" si="33"/>
        <v>416</v>
      </c>
      <c r="I285" s="362">
        <f t="shared" si="33"/>
        <v>504.8</v>
      </c>
      <c r="J285" s="362">
        <f t="shared" si="33"/>
        <v>0</v>
      </c>
      <c r="K285" s="362">
        <f t="shared" si="33"/>
        <v>473.7</v>
      </c>
      <c r="L285" s="394">
        <f t="shared" si="32"/>
        <v>93.8391442155309</v>
      </c>
    </row>
    <row r="286" spans="1:12" ht="63" customHeight="1">
      <c r="A286" s="282" t="s">
        <v>83</v>
      </c>
      <c r="B286" s="251" t="s">
        <v>99</v>
      </c>
      <c r="C286" s="126" t="s">
        <v>59</v>
      </c>
      <c r="D286" s="126" t="s">
        <v>14</v>
      </c>
      <c r="E286" s="126" t="s">
        <v>96</v>
      </c>
      <c r="F286" s="126" t="s">
        <v>6</v>
      </c>
      <c r="G286" s="46">
        <f t="shared" si="33"/>
        <v>0</v>
      </c>
      <c r="H286" s="46">
        <f t="shared" si="33"/>
        <v>416</v>
      </c>
      <c r="I286" s="369">
        <f t="shared" si="33"/>
        <v>504.8</v>
      </c>
      <c r="J286" s="369">
        <f t="shared" si="33"/>
        <v>0</v>
      </c>
      <c r="K286" s="369">
        <f t="shared" si="33"/>
        <v>473.7</v>
      </c>
      <c r="L286" s="394">
        <f t="shared" si="32"/>
        <v>93.8391442155309</v>
      </c>
    </row>
    <row r="287" spans="1:12" ht="21" customHeight="1">
      <c r="A287" s="282" t="s">
        <v>17</v>
      </c>
      <c r="B287" s="251" t="s">
        <v>99</v>
      </c>
      <c r="C287" s="126" t="s">
        <v>59</v>
      </c>
      <c r="D287" s="126" t="s">
        <v>14</v>
      </c>
      <c r="E287" s="126" t="s">
        <v>97</v>
      </c>
      <c r="F287" s="126" t="s">
        <v>6</v>
      </c>
      <c r="G287" s="46">
        <f>G290</f>
        <v>0</v>
      </c>
      <c r="H287" s="46">
        <f>H290</f>
        <v>416</v>
      </c>
      <c r="I287" s="369">
        <f>I290</f>
        <v>504.8</v>
      </c>
      <c r="J287" s="369">
        <f>J290</f>
        <v>0</v>
      </c>
      <c r="K287" s="369">
        <f>K290</f>
        <v>473.7</v>
      </c>
      <c r="L287" s="394">
        <f t="shared" si="32"/>
        <v>93.8391442155309</v>
      </c>
    </row>
    <row r="288" spans="1:12" ht="0.75" customHeight="1" hidden="1">
      <c r="A288" s="252" t="s">
        <v>106</v>
      </c>
      <c r="B288" s="251" t="s">
        <v>104</v>
      </c>
      <c r="C288" s="126" t="s">
        <v>59</v>
      </c>
      <c r="D288" s="126" t="s">
        <v>8</v>
      </c>
      <c r="E288" s="126" t="s">
        <v>97</v>
      </c>
      <c r="F288" s="126" t="s">
        <v>81</v>
      </c>
      <c r="G288" s="46"/>
      <c r="H288" s="46"/>
      <c r="I288" s="369"/>
      <c r="J288" s="392"/>
      <c r="K288" s="392"/>
      <c r="L288" s="394" t="e">
        <f t="shared" si="32"/>
        <v>#DIV/0!</v>
      </c>
    </row>
    <row r="289" spans="1:12" ht="0.75" customHeight="1" hidden="1">
      <c r="A289" s="128" t="s">
        <v>20</v>
      </c>
      <c r="B289" s="253" t="s">
        <v>19</v>
      </c>
      <c r="C289" s="126" t="s">
        <v>59</v>
      </c>
      <c r="D289" s="126" t="s">
        <v>7</v>
      </c>
      <c r="E289" s="126" t="s">
        <v>33</v>
      </c>
      <c r="F289" s="126" t="s">
        <v>32</v>
      </c>
      <c r="G289" s="247"/>
      <c r="H289" s="247"/>
      <c r="I289" s="369"/>
      <c r="J289" s="392"/>
      <c r="K289" s="392"/>
      <c r="L289" s="394" t="e">
        <f t="shared" si="32"/>
        <v>#DIV/0!</v>
      </c>
    </row>
    <row r="290" spans="1:12" ht="28.5" customHeight="1">
      <c r="A290" s="190" t="s">
        <v>80</v>
      </c>
      <c r="B290" s="251" t="s">
        <v>99</v>
      </c>
      <c r="C290" s="126" t="s">
        <v>59</v>
      </c>
      <c r="D290" s="126" t="s">
        <v>14</v>
      </c>
      <c r="E290" s="126" t="s">
        <v>97</v>
      </c>
      <c r="F290" s="126" t="s">
        <v>81</v>
      </c>
      <c r="G290" s="46"/>
      <c r="H290" s="46">
        <v>416</v>
      </c>
      <c r="I290" s="369">
        <v>504.8</v>
      </c>
      <c r="J290" s="392"/>
      <c r="K290" s="392">
        <v>473.7</v>
      </c>
      <c r="L290" s="394">
        <f t="shared" si="32"/>
        <v>93.8391442155309</v>
      </c>
    </row>
    <row r="291" spans="1:12" ht="48.75" customHeight="1">
      <c r="A291" s="262" t="s">
        <v>377</v>
      </c>
      <c r="B291" s="259" t="s">
        <v>108</v>
      </c>
      <c r="C291" s="260" t="s">
        <v>15</v>
      </c>
      <c r="D291" s="260" t="s">
        <v>15</v>
      </c>
      <c r="E291" s="260" t="s">
        <v>30</v>
      </c>
      <c r="F291" s="260" t="s">
        <v>6</v>
      </c>
      <c r="G291" s="263">
        <f>G292</f>
        <v>1138.8</v>
      </c>
      <c r="H291" s="263">
        <v>27386</v>
      </c>
      <c r="I291" s="379">
        <f>I292+I341</f>
        <v>40158.4</v>
      </c>
      <c r="J291" s="379">
        <f>J292+J341</f>
        <v>20</v>
      </c>
      <c r="K291" s="379">
        <f>K292+K341</f>
        <v>38630.8</v>
      </c>
      <c r="L291" s="394">
        <f t="shared" si="32"/>
        <v>96.19606358819077</v>
      </c>
    </row>
    <row r="292" spans="1:12" ht="16.5" customHeight="1">
      <c r="A292" s="243" t="s">
        <v>298</v>
      </c>
      <c r="B292" s="150" t="s">
        <v>108</v>
      </c>
      <c r="C292" s="26" t="s">
        <v>23</v>
      </c>
      <c r="D292" s="26" t="s">
        <v>15</v>
      </c>
      <c r="E292" s="26" t="s">
        <v>30</v>
      </c>
      <c r="F292" s="26" t="s">
        <v>6</v>
      </c>
      <c r="G292" s="254">
        <f>G293+G305+G318+G322+G332</f>
        <v>1138.8</v>
      </c>
      <c r="H292" s="254"/>
      <c r="I292" s="380">
        <f>I293+I305+I318+I322+I332</f>
        <v>40138.4</v>
      </c>
      <c r="J292" s="380">
        <f>J293+J305+J318+J322+J332</f>
        <v>0</v>
      </c>
      <c r="K292" s="380">
        <f>K293+K305+K318+K322+K332</f>
        <v>38610.8</v>
      </c>
      <c r="L292" s="394">
        <f t="shared" si="32"/>
        <v>96.19416817810377</v>
      </c>
    </row>
    <row r="293" spans="1:12" ht="17.25" customHeight="1">
      <c r="A293" s="235" t="s">
        <v>147</v>
      </c>
      <c r="B293" s="75" t="s">
        <v>108</v>
      </c>
      <c r="C293" s="27" t="s">
        <v>23</v>
      </c>
      <c r="D293" s="27" t="s">
        <v>7</v>
      </c>
      <c r="E293" s="27" t="s">
        <v>30</v>
      </c>
      <c r="F293" s="27" t="s">
        <v>6</v>
      </c>
      <c r="G293" s="31">
        <f>G294</f>
        <v>0</v>
      </c>
      <c r="H293" s="31"/>
      <c r="I293" s="366">
        <f>I294+I301</f>
        <v>7938.2</v>
      </c>
      <c r="J293" s="366">
        <f>J294+J301</f>
        <v>0</v>
      </c>
      <c r="K293" s="366">
        <f>K294+K301</f>
        <v>7933.5</v>
      </c>
      <c r="L293" s="394">
        <f t="shared" si="32"/>
        <v>99.94079262301277</v>
      </c>
    </row>
    <row r="294" spans="1:12" ht="25.5">
      <c r="A294" s="289" t="s">
        <v>35</v>
      </c>
      <c r="B294" s="75" t="s">
        <v>108</v>
      </c>
      <c r="C294" s="27" t="s">
        <v>23</v>
      </c>
      <c r="D294" s="27" t="s">
        <v>7</v>
      </c>
      <c r="E294" s="27" t="s">
        <v>34</v>
      </c>
      <c r="F294" s="27" t="s">
        <v>6</v>
      </c>
      <c r="G294" s="48">
        <f>G295</f>
        <v>0</v>
      </c>
      <c r="H294" s="48"/>
      <c r="I294" s="368">
        <f>I295</f>
        <v>4108.2</v>
      </c>
      <c r="J294" s="368">
        <f>J295</f>
        <v>0</v>
      </c>
      <c r="K294" s="368">
        <f>K295</f>
        <v>4107.2</v>
      </c>
      <c r="L294" s="394">
        <f t="shared" si="32"/>
        <v>99.97565843921912</v>
      </c>
    </row>
    <row r="295" spans="1:12" ht="27" customHeight="1">
      <c r="A295" s="147" t="s">
        <v>20</v>
      </c>
      <c r="B295" s="125" t="s">
        <v>108</v>
      </c>
      <c r="C295" s="126" t="s">
        <v>23</v>
      </c>
      <c r="D295" s="126" t="s">
        <v>7</v>
      </c>
      <c r="E295" s="126" t="s">
        <v>107</v>
      </c>
      <c r="F295" s="126" t="s">
        <v>6</v>
      </c>
      <c r="G295" s="127">
        <f>G300</f>
        <v>0</v>
      </c>
      <c r="H295" s="127"/>
      <c r="I295" s="369">
        <f>I300</f>
        <v>4108.2</v>
      </c>
      <c r="J295" s="369">
        <f>J300</f>
        <v>0</v>
      </c>
      <c r="K295" s="369">
        <f>K300</f>
        <v>4107.2</v>
      </c>
      <c r="L295" s="394">
        <f t="shared" si="32"/>
        <v>99.97565843921912</v>
      </c>
    </row>
    <row r="296" spans="1:12" ht="26.25" customHeight="1" hidden="1">
      <c r="A296" s="138" t="s">
        <v>36</v>
      </c>
      <c r="B296" s="125" t="s">
        <v>22</v>
      </c>
      <c r="C296" s="126" t="s">
        <v>23</v>
      </c>
      <c r="D296" s="126" t="s">
        <v>7</v>
      </c>
      <c r="E296" s="126" t="s">
        <v>37</v>
      </c>
      <c r="F296" s="126" t="s">
        <v>6</v>
      </c>
      <c r="G296" s="127"/>
      <c r="H296" s="127"/>
      <c r="I296" s="369"/>
      <c r="J296" s="392"/>
      <c r="K296" s="392"/>
      <c r="L296" s="394" t="e">
        <f t="shared" si="32"/>
        <v>#DIV/0!</v>
      </c>
    </row>
    <row r="297" spans="1:12" ht="36.75" customHeight="1" hidden="1">
      <c r="A297" s="128" t="s">
        <v>20</v>
      </c>
      <c r="B297" s="125" t="s">
        <v>22</v>
      </c>
      <c r="C297" s="126" t="s">
        <v>23</v>
      </c>
      <c r="D297" s="126" t="s">
        <v>7</v>
      </c>
      <c r="E297" s="126" t="s">
        <v>37</v>
      </c>
      <c r="F297" s="126" t="s">
        <v>32</v>
      </c>
      <c r="G297" s="127"/>
      <c r="H297" s="127"/>
      <c r="I297" s="369"/>
      <c r="J297" s="392"/>
      <c r="K297" s="392"/>
      <c r="L297" s="394" t="e">
        <f t="shared" si="32"/>
        <v>#DIV/0!</v>
      </c>
    </row>
    <row r="298" spans="1:12" ht="28.5" customHeight="1" hidden="1">
      <c r="A298" s="138" t="s">
        <v>36</v>
      </c>
      <c r="B298" s="125" t="s">
        <v>22</v>
      </c>
      <c r="C298" s="126" t="s">
        <v>23</v>
      </c>
      <c r="D298" s="126" t="s">
        <v>7</v>
      </c>
      <c r="E298" s="126" t="s">
        <v>37</v>
      </c>
      <c r="F298" s="126" t="s">
        <v>6</v>
      </c>
      <c r="G298" s="127"/>
      <c r="H298" s="127"/>
      <c r="I298" s="369"/>
      <c r="J298" s="392"/>
      <c r="K298" s="392"/>
      <c r="L298" s="394" t="e">
        <f t="shared" si="32"/>
        <v>#DIV/0!</v>
      </c>
    </row>
    <row r="299" spans="1:12" ht="37.5" customHeight="1" hidden="1">
      <c r="A299" s="128" t="s">
        <v>20</v>
      </c>
      <c r="B299" s="125" t="s">
        <v>22</v>
      </c>
      <c r="C299" s="126" t="s">
        <v>23</v>
      </c>
      <c r="D299" s="126" t="s">
        <v>7</v>
      </c>
      <c r="E299" s="126" t="s">
        <v>37</v>
      </c>
      <c r="F299" s="126" t="s">
        <v>32</v>
      </c>
      <c r="G299" s="127"/>
      <c r="H299" s="127"/>
      <c r="I299" s="369"/>
      <c r="J299" s="392"/>
      <c r="K299" s="392"/>
      <c r="L299" s="394" t="e">
        <f t="shared" si="32"/>
        <v>#DIV/0!</v>
      </c>
    </row>
    <row r="300" spans="1:12" ht="33.75" customHeight="1">
      <c r="A300" s="280" t="s">
        <v>93</v>
      </c>
      <c r="B300" s="139" t="s">
        <v>108</v>
      </c>
      <c r="C300" s="140" t="s">
        <v>23</v>
      </c>
      <c r="D300" s="140" t="s">
        <v>7</v>
      </c>
      <c r="E300" s="140" t="s">
        <v>107</v>
      </c>
      <c r="F300" s="140" t="s">
        <v>94</v>
      </c>
      <c r="G300" s="46"/>
      <c r="H300" s="46"/>
      <c r="I300" s="369">
        <f>4137.7-31.8+2.3</f>
        <v>4108.2</v>
      </c>
      <c r="J300" s="392"/>
      <c r="K300" s="392">
        <v>4107.2</v>
      </c>
      <c r="L300" s="394">
        <f t="shared" si="32"/>
        <v>99.97565843921912</v>
      </c>
    </row>
    <row r="301" spans="1:12" ht="18.75" customHeight="1">
      <c r="A301" s="280" t="s">
        <v>242</v>
      </c>
      <c r="B301" s="123" t="s">
        <v>108</v>
      </c>
      <c r="C301" s="124" t="s">
        <v>23</v>
      </c>
      <c r="D301" s="124" t="s">
        <v>7</v>
      </c>
      <c r="E301" s="124" t="s">
        <v>322</v>
      </c>
      <c r="F301" s="124" t="s">
        <v>6</v>
      </c>
      <c r="G301" s="98"/>
      <c r="H301" s="98"/>
      <c r="I301" s="369">
        <f>I302</f>
        <v>3830</v>
      </c>
      <c r="J301" s="369">
        <f aca="true" t="shared" si="34" ref="J301:K303">J302</f>
        <v>0</v>
      </c>
      <c r="K301" s="369">
        <f t="shared" si="34"/>
        <v>3826.3</v>
      </c>
      <c r="L301" s="394">
        <f t="shared" si="32"/>
        <v>99.90339425587467</v>
      </c>
    </row>
    <row r="302" spans="1:12" ht="34.5" customHeight="1">
      <c r="A302" s="279" t="s">
        <v>347</v>
      </c>
      <c r="B302" s="123" t="s">
        <v>108</v>
      </c>
      <c r="C302" s="124" t="s">
        <v>23</v>
      </c>
      <c r="D302" s="124" t="s">
        <v>7</v>
      </c>
      <c r="E302" s="124" t="s">
        <v>346</v>
      </c>
      <c r="F302" s="124" t="s">
        <v>6</v>
      </c>
      <c r="G302" s="98"/>
      <c r="H302" s="98"/>
      <c r="I302" s="369">
        <f>I303</f>
        <v>3830</v>
      </c>
      <c r="J302" s="369">
        <f t="shared" si="34"/>
        <v>0</v>
      </c>
      <c r="K302" s="369">
        <f t="shared" si="34"/>
        <v>3826.3</v>
      </c>
      <c r="L302" s="394">
        <f t="shared" si="32"/>
        <v>99.90339425587467</v>
      </c>
    </row>
    <row r="303" spans="1:12" ht="45" customHeight="1">
      <c r="A303" s="280" t="s">
        <v>349</v>
      </c>
      <c r="B303" s="123" t="s">
        <v>108</v>
      </c>
      <c r="C303" s="124" t="s">
        <v>23</v>
      </c>
      <c r="D303" s="124" t="s">
        <v>7</v>
      </c>
      <c r="E303" s="124" t="s">
        <v>348</v>
      </c>
      <c r="F303" s="124" t="s">
        <v>6</v>
      </c>
      <c r="G303" s="98"/>
      <c r="H303" s="98"/>
      <c r="I303" s="369">
        <f>I304</f>
        <v>3830</v>
      </c>
      <c r="J303" s="369">
        <f t="shared" si="34"/>
        <v>0</v>
      </c>
      <c r="K303" s="369">
        <f t="shared" si="34"/>
        <v>3826.3</v>
      </c>
      <c r="L303" s="394">
        <f t="shared" si="32"/>
        <v>99.90339425587467</v>
      </c>
    </row>
    <row r="304" spans="1:12" ht="36" customHeight="1">
      <c r="A304" s="280" t="s">
        <v>93</v>
      </c>
      <c r="B304" s="123" t="s">
        <v>108</v>
      </c>
      <c r="C304" s="124" t="s">
        <v>23</v>
      </c>
      <c r="D304" s="124" t="s">
        <v>7</v>
      </c>
      <c r="E304" s="124" t="s">
        <v>348</v>
      </c>
      <c r="F304" s="124" t="s">
        <v>94</v>
      </c>
      <c r="G304" s="98"/>
      <c r="H304" s="98"/>
      <c r="I304" s="369">
        <v>3830</v>
      </c>
      <c r="J304" s="392"/>
      <c r="K304" s="392">
        <v>3826.3</v>
      </c>
      <c r="L304" s="394">
        <f t="shared" si="32"/>
        <v>99.90339425587467</v>
      </c>
    </row>
    <row r="305" spans="1:12" ht="18" customHeight="1">
      <c r="A305" s="288" t="s">
        <v>148</v>
      </c>
      <c r="B305" s="317">
        <v>561</v>
      </c>
      <c r="C305" s="318" t="s">
        <v>23</v>
      </c>
      <c r="D305" s="318" t="s">
        <v>9</v>
      </c>
      <c r="E305" s="245" t="s">
        <v>30</v>
      </c>
      <c r="F305" s="245" t="s">
        <v>6</v>
      </c>
      <c r="G305" s="256">
        <f>G306+G309+G314</f>
        <v>771.8</v>
      </c>
      <c r="H305" s="256"/>
      <c r="I305" s="380">
        <f>I308+I310+I311+I315+I317</f>
        <v>25475.399999999998</v>
      </c>
      <c r="J305" s="380">
        <f>J308+J310+J311+J315+J317</f>
        <v>0</v>
      </c>
      <c r="K305" s="380">
        <f>K308+K310+K311+K315+K317</f>
        <v>23954.399999999998</v>
      </c>
      <c r="L305" s="394">
        <f t="shared" si="32"/>
        <v>94.0295343743376</v>
      </c>
    </row>
    <row r="306" spans="1:12" ht="24.75" customHeight="1">
      <c r="A306" s="289" t="s">
        <v>35</v>
      </c>
      <c r="B306" s="317">
        <v>561</v>
      </c>
      <c r="C306" s="318" t="s">
        <v>23</v>
      </c>
      <c r="D306" s="318" t="s">
        <v>9</v>
      </c>
      <c r="E306" s="27" t="s">
        <v>34</v>
      </c>
      <c r="F306" s="245" t="s">
        <v>6</v>
      </c>
      <c r="G306" s="144">
        <f>G307</f>
        <v>0</v>
      </c>
      <c r="H306" s="144"/>
      <c r="I306" s="362">
        <f aca="true" t="shared" si="35" ref="I306:K307">I307</f>
        <v>16940.1</v>
      </c>
      <c r="J306" s="362">
        <f t="shared" si="35"/>
        <v>0</v>
      </c>
      <c r="K306" s="362">
        <f t="shared" si="35"/>
        <v>16827.3</v>
      </c>
      <c r="L306" s="394">
        <f t="shared" si="32"/>
        <v>99.33412435581845</v>
      </c>
    </row>
    <row r="307" spans="1:12" ht="29.25" customHeight="1">
      <c r="A307" s="276" t="s">
        <v>20</v>
      </c>
      <c r="B307" s="255">
        <v>561</v>
      </c>
      <c r="C307" s="336" t="s">
        <v>23</v>
      </c>
      <c r="D307" s="336" t="s">
        <v>9</v>
      </c>
      <c r="E307" s="124" t="s">
        <v>107</v>
      </c>
      <c r="F307" s="124" t="s">
        <v>6</v>
      </c>
      <c r="G307" s="46">
        <f>G308</f>
        <v>0</v>
      </c>
      <c r="H307" s="46"/>
      <c r="I307" s="369">
        <f t="shared" si="35"/>
        <v>16940.1</v>
      </c>
      <c r="J307" s="369">
        <f t="shared" si="35"/>
        <v>0</v>
      </c>
      <c r="K307" s="369">
        <f t="shared" si="35"/>
        <v>16827.3</v>
      </c>
      <c r="L307" s="394">
        <f t="shared" si="32"/>
        <v>99.33412435581845</v>
      </c>
    </row>
    <row r="308" spans="1:12" ht="28.5" customHeight="1">
      <c r="A308" s="280" t="s">
        <v>93</v>
      </c>
      <c r="B308" s="255">
        <v>561</v>
      </c>
      <c r="C308" s="336" t="s">
        <v>23</v>
      </c>
      <c r="D308" s="336" t="s">
        <v>9</v>
      </c>
      <c r="E308" s="124" t="s">
        <v>107</v>
      </c>
      <c r="F308" s="124" t="s">
        <v>94</v>
      </c>
      <c r="G308" s="46"/>
      <c r="H308" s="46"/>
      <c r="I308" s="369">
        <v>16940.1</v>
      </c>
      <c r="J308" s="392"/>
      <c r="K308" s="392">
        <v>16827.3</v>
      </c>
      <c r="L308" s="394">
        <f t="shared" si="32"/>
        <v>99.33412435581845</v>
      </c>
    </row>
    <row r="309" spans="1:12" ht="30" customHeight="1">
      <c r="A309" s="280" t="s">
        <v>74</v>
      </c>
      <c r="B309" s="255">
        <v>561</v>
      </c>
      <c r="C309" s="336" t="s">
        <v>23</v>
      </c>
      <c r="D309" s="336" t="s">
        <v>9</v>
      </c>
      <c r="E309" s="124" t="s">
        <v>72</v>
      </c>
      <c r="F309" s="124" t="s">
        <v>6</v>
      </c>
      <c r="G309" s="46">
        <f>G310</f>
        <v>11.8</v>
      </c>
      <c r="H309" s="46"/>
      <c r="I309" s="369">
        <f>I310</f>
        <v>2425.4</v>
      </c>
      <c r="J309" s="369">
        <f>J310</f>
        <v>0</v>
      </c>
      <c r="K309" s="369">
        <f>K310</f>
        <v>1992.8</v>
      </c>
      <c r="L309" s="394">
        <f t="shared" si="32"/>
        <v>82.16376680135234</v>
      </c>
    </row>
    <row r="310" spans="1:12" ht="51" customHeight="1">
      <c r="A310" s="280" t="s">
        <v>375</v>
      </c>
      <c r="B310" s="255">
        <v>561</v>
      </c>
      <c r="C310" s="336" t="s">
        <v>23</v>
      </c>
      <c r="D310" s="336" t="s">
        <v>9</v>
      </c>
      <c r="E310" s="124" t="s">
        <v>237</v>
      </c>
      <c r="F310" s="124" t="s">
        <v>94</v>
      </c>
      <c r="G310" s="46">
        <v>11.8</v>
      </c>
      <c r="H310" s="46"/>
      <c r="I310" s="369">
        <v>2425.4</v>
      </c>
      <c r="J310" s="392"/>
      <c r="K310" s="392">
        <v>1992.8</v>
      </c>
      <c r="L310" s="394">
        <f t="shared" si="32"/>
        <v>82.16376680135234</v>
      </c>
    </row>
    <row r="311" spans="1:12" ht="20.25" customHeight="1">
      <c r="A311" s="290" t="s">
        <v>55</v>
      </c>
      <c r="B311" s="317">
        <v>561</v>
      </c>
      <c r="C311" s="354" t="s">
        <v>23</v>
      </c>
      <c r="D311" s="354" t="s">
        <v>9</v>
      </c>
      <c r="E311" s="327" t="s">
        <v>167</v>
      </c>
      <c r="F311" s="327" t="s">
        <v>6</v>
      </c>
      <c r="G311" s="144"/>
      <c r="H311" s="144"/>
      <c r="I311" s="368">
        <f aca="true" t="shared" si="36" ref="I311:K312">I312</f>
        <v>4971.1</v>
      </c>
      <c r="J311" s="368">
        <f t="shared" si="36"/>
        <v>0</v>
      </c>
      <c r="K311" s="368">
        <f t="shared" si="36"/>
        <v>4968.1</v>
      </c>
      <c r="L311" s="394">
        <f t="shared" si="32"/>
        <v>99.93965118384261</v>
      </c>
    </row>
    <row r="312" spans="1:12" ht="36.75" customHeight="1">
      <c r="A312" s="276" t="s">
        <v>378</v>
      </c>
      <c r="B312" s="255">
        <v>561</v>
      </c>
      <c r="C312" s="336" t="s">
        <v>23</v>
      </c>
      <c r="D312" s="336" t="s">
        <v>9</v>
      </c>
      <c r="E312" s="124" t="s">
        <v>364</v>
      </c>
      <c r="F312" s="124" t="s">
        <v>6</v>
      </c>
      <c r="G312" s="46"/>
      <c r="H312" s="46"/>
      <c r="I312" s="369">
        <f t="shared" si="36"/>
        <v>4971.1</v>
      </c>
      <c r="J312" s="369">
        <f t="shared" si="36"/>
        <v>0</v>
      </c>
      <c r="K312" s="369">
        <f t="shared" si="36"/>
        <v>4968.1</v>
      </c>
      <c r="L312" s="394">
        <f t="shared" si="32"/>
        <v>99.93965118384261</v>
      </c>
    </row>
    <row r="313" spans="1:12" ht="31.5" customHeight="1">
      <c r="A313" s="282" t="s">
        <v>93</v>
      </c>
      <c r="B313" s="255">
        <v>561</v>
      </c>
      <c r="C313" s="336" t="s">
        <v>23</v>
      </c>
      <c r="D313" s="336" t="s">
        <v>9</v>
      </c>
      <c r="E313" s="124" t="s">
        <v>364</v>
      </c>
      <c r="F313" s="124" t="s">
        <v>94</v>
      </c>
      <c r="G313" s="46"/>
      <c r="H313" s="46"/>
      <c r="I313" s="369">
        <v>4971.1</v>
      </c>
      <c r="J313" s="392"/>
      <c r="K313" s="392">
        <v>4968.1</v>
      </c>
      <c r="L313" s="394">
        <f t="shared" si="32"/>
        <v>99.93965118384261</v>
      </c>
    </row>
    <row r="314" spans="1:12" ht="48.75" customHeight="1">
      <c r="A314" s="276" t="s">
        <v>278</v>
      </c>
      <c r="B314" s="255">
        <v>561</v>
      </c>
      <c r="C314" s="336" t="s">
        <v>23</v>
      </c>
      <c r="D314" s="336" t="s">
        <v>9</v>
      </c>
      <c r="E314" s="124" t="s">
        <v>226</v>
      </c>
      <c r="F314" s="124" t="s">
        <v>6</v>
      </c>
      <c r="G314" s="48">
        <f>G315</f>
        <v>760</v>
      </c>
      <c r="H314" s="48"/>
      <c r="I314" s="369">
        <f>I315</f>
        <v>166.2</v>
      </c>
      <c r="J314" s="369">
        <f>J315</f>
        <v>0</v>
      </c>
      <c r="K314" s="369">
        <f>K315</f>
        <v>166.2</v>
      </c>
      <c r="L314" s="394">
        <f t="shared" si="32"/>
        <v>100</v>
      </c>
    </row>
    <row r="315" spans="1:12" ht="26.25" customHeight="1">
      <c r="A315" s="280" t="s">
        <v>93</v>
      </c>
      <c r="B315" s="255">
        <v>561</v>
      </c>
      <c r="C315" s="336" t="s">
        <v>23</v>
      </c>
      <c r="D315" s="336" t="s">
        <v>9</v>
      </c>
      <c r="E315" s="124" t="s">
        <v>226</v>
      </c>
      <c r="F315" s="124" t="s">
        <v>94</v>
      </c>
      <c r="G315" s="33">
        <v>760</v>
      </c>
      <c r="H315" s="33"/>
      <c r="I315" s="369">
        <v>166.2</v>
      </c>
      <c r="J315" s="392"/>
      <c r="K315" s="394">
        <v>166.2</v>
      </c>
      <c r="L315" s="394">
        <f t="shared" si="32"/>
        <v>100</v>
      </c>
    </row>
    <row r="316" spans="1:12" ht="60" customHeight="1">
      <c r="A316" s="280" t="s">
        <v>388</v>
      </c>
      <c r="B316" s="255">
        <v>561</v>
      </c>
      <c r="C316" s="336" t="s">
        <v>23</v>
      </c>
      <c r="D316" s="336" t="s">
        <v>9</v>
      </c>
      <c r="E316" s="124" t="s">
        <v>386</v>
      </c>
      <c r="F316" s="124" t="s">
        <v>6</v>
      </c>
      <c r="G316" s="33"/>
      <c r="H316" s="33"/>
      <c r="I316" s="381">
        <v>972.6</v>
      </c>
      <c r="J316" s="381">
        <v>972.6</v>
      </c>
      <c r="K316" s="381">
        <v>0</v>
      </c>
      <c r="L316" s="394">
        <f t="shared" si="32"/>
        <v>0</v>
      </c>
    </row>
    <row r="317" spans="1:12" ht="26.25" customHeight="1">
      <c r="A317" s="280" t="s">
        <v>387</v>
      </c>
      <c r="B317" s="255">
        <v>561</v>
      </c>
      <c r="C317" s="336" t="s">
        <v>23</v>
      </c>
      <c r="D317" s="336" t="s">
        <v>9</v>
      </c>
      <c r="E317" s="124" t="s">
        <v>386</v>
      </c>
      <c r="F317" s="124" t="s">
        <v>94</v>
      </c>
      <c r="G317" s="33"/>
      <c r="H317" s="33"/>
      <c r="I317" s="381">
        <v>972.6</v>
      </c>
      <c r="J317" s="392"/>
      <c r="K317" s="392">
        <v>0</v>
      </c>
      <c r="L317" s="394">
        <f t="shared" si="32"/>
        <v>0</v>
      </c>
    </row>
    <row r="318" spans="1:12" ht="26.25" customHeight="1">
      <c r="A318" s="222" t="s">
        <v>171</v>
      </c>
      <c r="B318" s="75" t="s">
        <v>108</v>
      </c>
      <c r="C318" s="327" t="s">
        <v>23</v>
      </c>
      <c r="D318" s="327" t="s">
        <v>25</v>
      </c>
      <c r="E318" s="327" t="s">
        <v>76</v>
      </c>
      <c r="F318" s="327" t="s">
        <v>6</v>
      </c>
      <c r="G318" s="31">
        <f>G319</f>
        <v>0</v>
      </c>
      <c r="H318" s="31"/>
      <c r="I318" s="362">
        <f>I319</f>
        <v>340</v>
      </c>
      <c r="J318" s="362">
        <f aca="true" t="shared" si="37" ref="J318:K320">J319</f>
        <v>0</v>
      </c>
      <c r="K318" s="362">
        <f t="shared" si="37"/>
        <v>340</v>
      </c>
      <c r="L318" s="394">
        <f t="shared" si="32"/>
        <v>100</v>
      </c>
    </row>
    <row r="319" spans="1:12" ht="26.25" customHeight="1">
      <c r="A319" s="276" t="s">
        <v>172</v>
      </c>
      <c r="B319" s="125" t="s">
        <v>108</v>
      </c>
      <c r="C319" s="124" t="s">
        <v>23</v>
      </c>
      <c r="D319" s="124" t="s">
        <v>25</v>
      </c>
      <c r="E319" s="124" t="s">
        <v>173</v>
      </c>
      <c r="F319" s="124" t="s">
        <v>6</v>
      </c>
      <c r="G319" s="127">
        <f>G320</f>
        <v>0</v>
      </c>
      <c r="H319" s="127"/>
      <c r="I319" s="369">
        <f>I320</f>
        <v>340</v>
      </c>
      <c r="J319" s="369">
        <f t="shared" si="37"/>
        <v>0</v>
      </c>
      <c r="K319" s="369">
        <f t="shared" si="37"/>
        <v>340</v>
      </c>
      <c r="L319" s="394">
        <f t="shared" si="32"/>
        <v>100</v>
      </c>
    </row>
    <row r="320" spans="1:12" ht="27.75" customHeight="1">
      <c r="A320" s="276" t="s">
        <v>20</v>
      </c>
      <c r="B320" s="125" t="s">
        <v>108</v>
      </c>
      <c r="C320" s="124" t="s">
        <v>23</v>
      </c>
      <c r="D320" s="124" t="s">
        <v>25</v>
      </c>
      <c r="E320" s="124" t="s">
        <v>174</v>
      </c>
      <c r="F320" s="124" t="s">
        <v>6</v>
      </c>
      <c r="G320" s="127">
        <f>G321</f>
        <v>0</v>
      </c>
      <c r="H320" s="127"/>
      <c r="I320" s="369">
        <f>I321</f>
        <v>340</v>
      </c>
      <c r="J320" s="369">
        <f t="shared" si="37"/>
        <v>0</v>
      </c>
      <c r="K320" s="369">
        <f t="shared" si="37"/>
        <v>340</v>
      </c>
      <c r="L320" s="394">
        <f t="shared" si="32"/>
        <v>100</v>
      </c>
    </row>
    <row r="321" spans="1:12" ht="30" customHeight="1">
      <c r="A321" s="276" t="s">
        <v>93</v>
      </c>
      <c r="B321" s="125" t="s">
        <v>108</v>
      </c>
      <c r="C321" s="124" t="s">
        <v>23</v>
      </c>
      <c r="D321" s="124" t="s">
        <v>25</v>
      </c>
      <c r="E321" s="124" t="s">
        <v>174</v>
      </c>
      <c r="F321" s="124" t="s">
        <v>94</v>
      </c>
      <c r="G321" s="127"/>
      <c r="H321" s="127"/>
      <c r="I321" s="369">
        <f>400-60</f>
        <v>340</v>
      </c>
      <c r="J321" s="392"/>
      <c r="K321" s="394">
        <v>340</v>
      </c>
      <c r="L321" s="394">
        <f t="shared" si="32"/>
        <v>100</v>
      </c>
    </row>
    <row r="322" spans="1:12" ht="18.75" customHeight="1">
      <c r="A322" s="289" t="s">
        <v>175</v>
      </c>
      <c r="B322" s="75" t="s">
        <v>108</v>
      </c>
      <c r="C322" s="327" t="s">
        <v>23</v>
      </c>
      <c r="D322" s="327" t="s">
        <v>14</v>
      </c>
      <c r="E322" s="327" t="s">
        <v>76</v>
      </c>
      <c r="F322" s="327" t="s">
        <v>6</v>
      </c>
      <c r="G322" s="31">
        <f>G323+G327</f>
        <v>367</v>
      </c>
      <c r="H322" s="31"/>
      <c r="I322" s="380">
        <f>I325+I328+I331</f>
        <v>5317.5</v>
      </c>
      <c r="J322" s="380">
        <f>J325+J328+J331</f>
        <v>0</v>
      </c>
      <c r="K322" s="380">
        <f>K325+K328+K331</f>
        <v>5315.6</v>
      </c>
      <c r="L322" s="394">
        <f t="shared" si="32"/>
        <v>99.96426892336625</v>
      </c>
    </row>
    <row r="323" spans="1:12" ht="30" customHeight="1">
      <c r="A323" s="147" t="s">
        <v>172</v>
      </c>
      <c r="B323" s="125" t="s">
        <v>108</v>
      </c>
      <c r="C323" s="124" t="s">
        <v>23</v>
      </c>
      <c r="D323" s="124" t="s">
        <v>14</v>
      </c>
      <c r="E323" s="124" t="s">
        <v>173</v>
      </c>
      <c r="F323" s="124" t="s">
        <v>6</v>
      </c>
      <c r="G323" s="127">
        <f>G324</f>
        <v>0</v>
      </c>
      <c r="H323" s="127"/>
      <c r="I323" s="369">
        <f aca="true" t="shared" si="38" ref="I323:K324">I324</f>
        <v>4218.6</v>
      </c>
      <c r="J323" s="369">
        <f t="shared" si="38"/>
        <v>0</v>
      </c>
      <c r="K323" s="369">
        <f t="shared" si="38"/>
        <v>4218.1</v>
      </c>
      <c r="L323" s="394">
        <f t="shared" si="32"/>
        <v>99.98814772673398</v>
      </c>
    </row>
    <row r="324" spans="1:12" ht="27.75" customHeight="1">
      <c r="A324" s="276" t="s">
        <v>20</v>
      </c>
      <c r="B324" s="125" t="s">
        <v>108</v>
      </c>
      <c r="C324" s="124" t="s">
        <v>23</v>
      </c>
      <c r="D324" s="124" t="s">
        <v>14</v>
      </c>
      <c r="E324" s="124" t="s">
        <v>174</v>
      </c>
      <c r="F324" s="124" t="s">
        <v>6</v>
      </c>
      <c r="G324" s="127">
        <f>G325</f>
        <v>0</v>
      </c>
      <c r="H324" s="127"/>
      <c r="I324" s="369">
        <f t="shared" si="38"/>
        <v>4218.6</v>
      </c>
      <c r="J324" s="369">
        <f t="shared" si="38"/>
        <v>0</v>
      </c>
      <c r="K324" s="369">
        <f t="shared" si="38"/>
        <v>4218.1</v>
      </c>
      <c r="L324" s="394">
        <f t="shared" si="32"/>
        <v>99.98814772673398</v>
      </c>
    </row>
    <row r="325" spans="1:12" ht="26.25" customHeight="1">
      <c r="A325" s="276" t="s">
        <v>93</v>
      </c>
      <c r="B325" s="125" t="s">
        <v>108</v>
      </c>
      <c r="C325" s="124" t="s">
        <v>23</v>
      </c>
      <c r="D325" s="124" t="s">
        <v>14</v>
      </c>
      <c r="E325" s="124" t="s">
        <v>174</v>
      </c>
      <c r="F325" s="124" t="s">
        <v>94</v>
      </c>
      <c r="G325" s="33"/>
      <c r="H325" s="33"/>
      <c r="I325" s="369">
        <f>4218.6+15.7-15.7</f>
        <v>4218.6</v>
      </c>
      <c r="J325" s="392"/>
      <c r="K325" s="392">
        <v>4218.1</v>
      </c>
      <c r="L325" s="394">
        <f t="shared" si="32"/>
        <v>99.98814772673398</v>
      </c>
    </row>
    <row r="326" spans="1:12" ht="24" customHeight="1">
      <c r="A326" s="280" t="s">
        <v>74</v>
      </c>
      <c r="B326" s="129" t="s">
        <v>108</v>
      </c>
      <c r="C326" s="124" t="s">
        <v>23</v>
      </c>
      <c r="D326" s="124" t="s">
        <v>14</v>
      </c>
      <c r="E326" s="124" t="s">
        <v>345</v>
      </c>
      <c r="F326" s="124" t="s">
        <v>6</v>
      </c>
      <c r="G326" s="33"/>
      <c r="H326" s="33"/>
      <c r="I326" s="369">
        <v>367</v>
      </c>
      <c r="J326" s="369">
        <v>368</v>
      </c>
      <c r="K326" s="369">
        <v>369</v>
      </c>
      <c r="L326" s="394">
        <f t="shared" si="32"/>
        <v>100.5449591280654</v>
      </c>
    </row>
    <row r="327" spans="1:12" ht="48" customHeight="1">
      <c r="A327" s="276" t="s">
        <v>224</v>
      </c>
      <c r="B327" s="125" t="s">
        <v>108</v>
      </c>
      <c r="C327" s="124" t="s">
        <v>23</v>
      </c>
      <c r="D327" s="124" t="s">
        <v>14</v>
      </c>
      <c r="E327" s="124" t="s">
        <v>225</v>
      </c>
      <c r="F327" s="124" t="s">
        <v>6</v>
      </c>
      <c r="G327" s="127">
        <f>G328</f>
        <v>367</v>
      </c>
      <c r="H327" s="127"/>
      <c r="I327" s="369">
        <f>I328</f>
        <v>328.2</v>
      </c>
      <c r="J327" s="369">
        <f>J328</f>
        <v>0</v>
      </c>
      <c r="K327" s="369">
        <f>K328</f>
        <v>326.8</v>
      </c>
      <c r="L327" s="394">
        <f t="shared" si="32"/>
        <v>99.57343083485681</v>
      </c>
    </row>
    <row r="328" spans="1:12" ht="30" customHeight="1">
      <c r="A328" s="276" t="s">
        <v>93</v>
      </c>
      <c r="B328" s="125" t="s">
        <v>108</v>
      </c>
      <c r="C328" s="124" t="s">
        <v>23</v>
      </c>
      <c r="D328" s="124" t="s">
        <v>14</v>
      </c>
      <c r="E328" s="124" t="s">
        <v>225</v>
      </c>
      <c r="F328" s="124" t="s">
        <v>94</v>
      </c>
      <c r="G328" s="127">
        <v>367</v>
      </c>
      <c r="H328" s="127"/>
      <c r="I328" s="369">
        <f>367-38.8</f>
        <v>328.2</v>
      </c>
      <c r="J328" s="392"/>
      <c r="K328" s="392">
        <v>326.8</v>
      </c>
      <c r="L328" s="394">
        <f t="shared" si="32"/>
        <v>99.57343083485681</v>
      </c>
    </row>
    <row r="329" spans="1:12" ht="30" customHeight="1">
      <c r="A329" s="290" t="s">
        <v>55</v>
      </c>
      <c r="B329" s="75" t="s">
        <v>108</v>
      </c>
      <c r="C329" s="327" t="s">
        <v>23</v>
      </c>
      <c r="D329" s="327" t="s">
        <v>14</v>
      </c>
      <c r="E329" s="327" t="s">
        <v>167</v>
      </c>
      <c r="F329" s="327" t="s">
        <v>6</v>
      </c>
      <c r="G329" s="48"/>
      <c r="H329" s="48"/>
      <c r="I329" s="368">
        <f aca="true" t="shared" si="39" ref="I329:K330">I330</f>
        <v>770.7</v>
      </c>
      <c r="J329" s="368">
        <f t="shared" si="39"/>
        <v>0</v>
      </c>
      <c r="K329" s="368">
        <f t="shared" si="39"/>
        <v>770.7</v>
      </c>
      <c r="L329" s="394">
        <f t="shared" si="32"/>
        <v>100</v>
      </c>
    </row>
    <row r="330" spans="1:12" ht="27" customHeight="1">
      <c r="A330" s="276" t="s">
        <v>365</v>
      </c>
      <c r="B330" s="129" t="s">
        <v>108</v>
      </c>
      <c r="C330" s="124" t="s">
        <v>23</v>
      </c>
      <c r="D330" s="124" t="s">
        <v>14</v>
      </c>
      <c r="E330" s="124" t="s">
        <v>364</v>
      </c>
      <c r="F330" s="124" t="s">
        <v>6</v>
      </c>
      <c r="G330" s="127"/>
      <c r="H330" s="127"/>
      <c r="I330" s="369">
        <f t="shared" si="39"/>
        <v>770.7</v>
      </c>
      <c r="J330" s="369">
        <f t="shared" si="39"/>
        <v>0</v>
      </c>
      <c r="K330" s="369">
        <f t="shared" si="39"/>
        <v>770.7</v>
      </c>
      <c r="L330" s="394">
        <f t="shared" si="32"/>
        <v>100</v>
      </c>
    </row>
    <row r="331" spans="1:12" ht="29.25" customHeight="1">
      <c r="A331" s="276" t="s">
        <v>93</v>
      </c>
      <c r="B331" s="129" t="s">
        <v>108</v>
      </c>
      <c r="C331" s="124" t="s">
        <v>23</v>
      </c>
      <c r="D331" s="124" t="s">
        <v>14</v>
      </c>
      <c r="E331" s="124" t="s">
        <v>364</v>
      </c>
      <c r="F331" s="124" t="s">
        <v>94</v>
      </c>
      <c r="G331" s="127"/>
      <c r="H331" s="127"/>
      <c r="I331" s="369">
        <v>770.7</v>
      </c>
      <c r="J331" s="392"/>
      <c r="K331" s="392">
        <v>770.7</v>
      </c>
      <c r="L331" s="394">
        <f t="shared" si="32"/>
        <v>100</v>
      </c>
    </row>
    <row r="332" spans="1:12" ht="27" customHeight="1">
      <c r="A332" s="290" t="s">
        <v>301</v>
      </c>
      <c r="B332" s="75" t="s">
        <v>108</v>
      </c>
      <c r="C332" s="27" t="s">
        <v>23</v>
      </c>
      <c r="D332" s="27" t="s">
        <v>23</v>
      </c>
      <c r="E332" s="27" t="s">
        <v>76</v>
      </c>
      <c r="F332" s="27" t="s">
        <v>6</v>
      </c>
      <c r="G332" s="31">
        <f>G333+G336</f>
        <v>0</v>
      </c>
      <c r="H332" s="31"/>
      <c r="I332" s="380">
        <f>I335+I340</f>
        <v>1067.3</v>
      </c>
      <c r="J332" s="380">
        <f>J335+J340</f>
        <v>0</v>
      </c>
      <c r="K332" s="380">
        <f>K335+K340</f>
        <v>1067.3</v>
      </c>
      <c r="L332" s="394">
        <f t="shared" si="32"/>
        <v>100</v>
      </c>
    </row>
    <row r="333" spans="1:12" ht="40.5" customHeight="1">
      <c r="A333" s="290" t="s">
        <v>176</v>
      </c>
      <c r="B333" s="125" t="s">
        <v>108</v>
      </c>
      <c r="C333" s="126" t="s">
        <v>23</v>
      </c>
      <c r="D333" s="126" t="s">
        <v>23</v>
      </c>
      <c r="E333" s="126" t="s">
        <v>177</v>
      </c>
      <c r="F333" s="126" t="s">
        <v>6</v>
      </c>
      <c r="G333" s="127">
        <f>G334</f>
        <v>0</v>
      </c>
      <c r="H333" s="127"/>
      <c r="I333" s="369">
        <f aca="true" t="shared" si="40" ref="I333:K334">I334</f>
        <v>713.5</v>
      </c>
      <c r="J333" s="369">
        <f t="shared" si="40"/>
        <v>0</v>
      </c>
      <c r="K333" s="369">
        <f t="shared" si="40"/>
        <v>713.5</v>
      </c>
      <c r="L333" s="394">
        <f t="shared" si="32"/>
        <v>100</v>
      </c>
    </row>
    <row r="334" spans="1:12" ht="29.25" customHeight="1">
      <c r="A334" s="276" t="s">
        <v>20</v>
      </c>
      <c r="B334" s="125" t="s">
        <v>108</v>
      </c>
      <c r="C334" s="126" t="s">
        <v>23</v>
      </c>
      <c r="D334" s="126" t="s">
        <v>23</v>
      </c>
      <c r="E334" s="126" t="s">
        <v>178</v>
      </c>
      <c r="F334" s="126" t="s">
        <v>6</v>
      </c>
      <c r="G334" s="127">
        <f>G335</f>
        <v>0</v>
      </c>
      <c r="H334" s="127"/>
      <c r="I334" s="369">
        <f t="shared" si="40"/>
        <v>713.5</v>
      </c>
      <c r="J334" s="369">
        <f t="shared" si="40"/>
        <v>0</v>
      </c>
      <c r="K334" s="369">
        <f t="shared" si="40"/>
        <v>713.5</v>
      </c>
      <c r="L334" s="394">
        <f t="shared" si="32"/>
        <v>100</v>
      </c>
    </row>
    <row r="335" spans="1:12" ht="24" customHeight="1">
      <c r="A335" s="276" t="s">
        <v>93</v>
      </c>
      <c r="B335" s="125" t="s">
        <v>108</v>
      </c>
      <c r="C335" s="126" t="s">
        <v>23</v>
      </c>
      <c r="D335" s="126" t="s">
        <v>23</v>
      </c>
      <c r="E335" s="126" t="s">
        <v>178</v>
      </c>
      <c r="F335" s="126" t="s">
        <v>94</v>
      </c>
      <c r="G335" s="127"/>
      <c r="H335" s="127"/>
      <c r="I335" s="369">
        <v>713.5</v>
      </c>
      <c r="J335" s="392"/>
      <c r="K335" s="392">
        <v>713.5</v>
      </c>
      <c r="L335" s="394">
        <f t="shared" si="32"/>
        <v>100</v>
      </c>
    </row>
    <row r="336" spans="1:12" ht="57.75" customHeight="1" hidden="1">
      <c r="A336" s="280" t="s">
        <v>236</v>
      </c>
      <c r="B336" s="125" t="s">
        <v>108</v>
      </c>
      <c r="C336" s="126" t="s">
        <v>23</v>
      </c>
      <c r="D336" s="126" t="s">
        <v>24</v>
      </c>
      <c r="E336" s="126" t="s">
        <v>275</v>
      </c>
      <c r="F336" s="126" t="s">
        <v>6</v>
      </c>
      <c r="G336" s="99"/>
      <c r="H336" s="99"/>
      <c r="I336" s="367"/>
      <c r="J336" s="392"/>
      <c r="K336" s="392"/>
      <c r="L336" s="394" t="e">
        <f t="shared" si="32"/>
        <v>#DIV/0!</v>
      </c>
    </row>
    <row r="337" spans="1:12" ht="15.75" customHeight="1" hidden="1">
      <c r="A337" s="276" t="s">
        <v>93</v>
      </c>
      <c r="B337" s="125" t="s">
        <v>108</v>
      </c>
      <c r="C337" s="126" t="s">
        <v>23</v>
      </c>
      <c r="D337" s="126" t="s">
        <v>24</v>
      </c>
      <c r="E337" s="126" t="s">
        <v>275</v>
      </c>
      <c r="F337" s="126" t="s">
        <v>94</v>
      </c>
      <c r="G337" s="99"/>
      <c r="H337" s="99"/>
      <c r="I337" s="367"/>
      <c r="J337" s="392"/>
      <c r="K337" s="392"/>
      <c r="L337" s="394" t="e">
        <f t="shared" si="32"/>
        <v>#DIV/0!</v>
      </c>
    </row>
    <row r="338" spans="1:12" ht="24.75" customHeight="1">
      <c r="A338" s="290" t="s">
        <v>55</v>
      </c>
      <c r="B338" s="75" t="s">
        <v>108</v>
      </c>
      <c r="C338" s="27" t="s">
        <v>23</v>
      </c>
      <c r="D338" s="27" t="s">
        <v>23</v>
      </c>
      <c r="E338" s="27" t="s">
        <v>167</v>
      </c>
      <c r="F338" s="27" t="s">
        <v>6</v>
      </c>
      <c r="G338" s="31"/>
      <c r="H338" s="31"/>
      <c r="I338" s="368">
        <f aca="true" t="shared" si="41" ref="I338:K339">I339</f>
        <v>353.8</v>
      </c>
      <c r="J338" s="368">
        <f t="shared" si="41"/>
        <v>0</v>
      </c>
      <c r="K338" s="368">
        <f t="shared" si="41"/>
        <v>353.8</v>
      </c>
      <c r="L338" s="394">
        <f aca="true" t="shared" si="42" ref="L338:L401">K338/I338*100</f>
        <v>100</v>
      </c>
    </row>
    <row r="339" spans="1:12" ht="41.25" customHeight="1">
      <c r="A339" s="276" t="s">
        <v>378</v>
      </c>
      <c r="B339" s="129" t="s">
        <v>108</v>
      </c>
      <c r="C339" s="130" t="s">
        <v>23</v>
      </c>
      <c r="D339" s="130" t="s">
        <v>23</v>
      </c>
      <c r="E339" s="130" t="s">
        <v>364</v>
      </c>
      <c r="F339" s="130" t="s">
        <v>6</v>
      </c>
      <c r="G339" s="99"/>
      <c r="H339" s="99"/>
      <c r="I339" s="369">
        <f t="shared" si="41"/>
        <v>353.8</v>
      </c>
      <c r="J339" s="369">
        <f t="shared" si="41"/>
        <v>0</v>
      </c>
      <c r="K339" s="369">
        <f t="shared" si="41"/>
        <v>353.8</v>
      </c>
      <c r="L339" s="394">
        <f t="shared" si="42"/>
        <v>100</v>
      </c>
    </row>
    <row r="340" spans="1:12" ht="34.5" customHeight="1">
      <c r="A340" s="282" t="s">
        <v>93</v>
      </c>
      <c r="B340" s="129" t="s">
        <v>108</v>
      </c>
      <c r="C340" s="130" t="s">
        <v>23</v>
      </c>
      <c r="D340" s="130" t="s">
        <v>23</v>
      </c>
      <c r="E340" s="130" t="s">
        <v>364</v>
      </c>
      <c r="F340" s="130" t="s">
        <v>94</v>
      </c>
      <c r="G340" s="99"/>
      <c r="H340" s="99"/>
      <c r="I340" s="369">
        <v>353.8</v>
      </c>
      <c r="J340" s="392"/>
      <c r="K340" s="392">
        <v>353.8</v>
      </c>
      <c r="L340" s="394">
        <f t="shared" si="42"/>
        <v>100</v>
      </c>
    </row>
    <row r="341" spans="1:12" ht="25.5" customHeight="1">
      <c r="A341" s="281" t="s">
        <v>50</v>
      </c>
      <c r="B341" s="77" t="s">
        <v>108</v>
      </c>
      <c r="C341" s="61" t="s">
        <v>24</v>
      </c>
      <c r="D341" s="61" t="s">
        <v>15</v>
      </c>
      <c r="E341" s="61" t="s">
        <v>30</v>
      </c>
      <c r="F341" s="64" t="s">
        <v>6</v>
      </c>
      <c r="G341" s="99"/>
      <c r="H341" s="99"/>
      <c r="I341" s="368">
        <v>20</v>
      </c>
      <c r="J341" s="368">
        <v>20</v>
      </c>
      <c r="K341" s="368">
        <v>20</v>
      </c>
      <c r="L341" s="394">
        <f t="shared" si="42"/>
        <v>100</v>
      </c>
    </row>
    <row r="342" spans="1:12" ht="25.5" customHeight="1">
      <c r="A342" s="183" t="s">
        <v>51</v>
      </c>
      <c r="B342" s="322" t="s">
        <v>108</v>
      </c>
      <c r="C342" s="318" t="s">
        <v>24</v>
      </c>
      <c r="D342" s="318" t="s">
        <v>25</v>
      </c>
      <c r="E342" s="318" t="s">
        <v>30</v>
      </c>
      <c r="F342" s="323" t="s">
        <v>6</v>
      </c>
      <c r="G342" s="99"/>
      <c r="H342" s="99"/>
      <c r="I342" s="369">
        <v>20</v>
      </c>
      <c r="J342" s="369">
        <v>20</v>
      </c>
      <c r="K342" s="369">
        <v>20</v>
      </c>
      <c r="L342" s="394">
        <f t="shared" si="42"/>
        <v>100</v>
      </c>
    </row>
    <row r="343" spans="1:12" ht="25.5" customHeight="1">
      <c r="A343" s="181" t="s">
        <v>120</v>
      </c>
      <c r="B343" s="78" t="s">
        <v>108</v>
      </c>
      <c r="C343" s="132" t="s">
        <v>24</v>
      </c>
      <c r="D343" s="132" t="s">
        <v>25</v>
      </c>
      <c r="E343" s="132" t="s">
        <v>124</v>
      </c>
      <c r="F343" s="205" t="s">
        <v>6</v>
      </c>
      <c r="G343" s="99"/>
      <c r="H343" s="99"/>
      <c r="I343" s="369">
        <v>20</v>
      </c>
      <c r="J343" s="369">
        <v>20</v>
      </c>
      <c r="K343" s="369">
        <v>20</v>
      </c>
      <c r="L343" s="394">
        <f t="shared" si="42"/>
        <v>100</v>
      </c>
    </row>
    <row r="344" spans="1:12" ht="34.5" customHeight="1">
      <c r="A344" s="282" t="s">
        <v>26</v>
      </c>
      <c r="B344" s="78" t="s">
        <v>108</v>
      </c>
      <c r="C344" s="132" t="s">
        <v>24</v>
      </c>
      <c r="D344" s="132" t="s">
        <v>25</v>
      </c>
      <c r="E344" s="132" t="s">
        <v>151</v>
      </c>
      <c r="F344" s="205" t="s">
        <v>6</v>
      </c>
      <c r="G344" s="99"/>
      <c r="H344" s="99"/>
      <c r="I344" s="369">
        <v>20</v>
      </c>
      <c r="J344" s="369">
        <v>20</v>
      </c>
      <c r="K344" s="369">
        <v>20</v>
      </c>
      <c r="L344" s="394">
        <f t="shared" si="42"/>
        <v>100</v>
      </c>
    </row>
    <row r="345" spans="1:12" ht="27.75" customHeight="1">
      <c r="A345" s="282" t="s">
        <v>152</v>
      </c>
      <c r="B345" s="78" t="s">
        <v>108</v>
      </c>
      <c r="C345" s="132" t="s">
        <v>24</v>
      </c>
      <c r="D345" s="132" t="s">
        <v>25</v>
      </c>
      <c r="E345" s="132" t="s">
        <v>151</v>
      </c>
      <c r="F345" s="205" t="s">
        <v>133</v>
      </c>
      <c r="G345" s="99"/>
      <c r="H345" s="99"/>
      <c r="I345" s="369">
        <v>20</v>
      </c>
      <c r="J345" s="392"/>
      <c r="K345" s="392">
        <v>20</v>
      </c>
      <c r="L345" s="394">
        <f t="shared" si="42"/>
        <v>100</v>
      </c>
    </row>
    <row r="346" spans="1:12" ht="48.75" customHeight="1">
      <c r="A346" s="302" t="s">
        <v>214</v>
      </c>
      <c r="B346" s="257" t="s">
        <v>114</v>
      </c>
      <c r="C346" s="258" t="s">
        <v>15</v>
      </c>
      <c r="D346" s="258" t="s">
        <v>15</v>
      </c>
      <c r="E346" s="258" t="s">
        <v>30</v>
      </c>
      <c r="F346" s="258" t="s">
        <v>6</v>
      </c>
      <c r="G346" s="264" t="e">
        <f>G347+G434+#REF!</f>
        <v>#REF!</v>
      </c>
      <c r="H346" s="264">
        <v>35429</v>
      </c>
      <c r="I346" s="382">
        <f>I347+I434</f>
        <v>107762.9</v>
      </c>
      <c r="J346" s="382">
        <f>J347+J434</f>
        <v>175.8</v>
      </c>
      <c r="K346" s="382">
        <f>K347+K434</f>
        <v>107479.40000000001</v>
      </c>
      <c r="L346" s="394">
        <f t="shared" si="42"/>
        <v>99.73692244733579</v>
      </c>
    </row>
    <row r="347" spans="1:12" ht="18.75" customHeight="1">
      <c r="A347" s="303" t="s">
        <v>11</v>
      </c>
      <c r="B347" s="150" t="s">
        <v>114</v>
      </c>
      <c r="C347" s="26" t="s">
        <v>10</v>
      </c>
      <c r="D347" s="26" t="s">
        <v>27</v>
      </c>
      <c r="E347" s="26" t="s">
        <v>30</v>
      </c>
      <c r="F347" s="26" t="s">
        <v>6</v>
      </c>
      <c r="G347" s="47" t="e">
        <f>G348+G357+G408+G396</f>
        <v>#REF!</v>
      </c>
      <c r="H347" s="47" t="e">
        <f>H348+H357+H408+H396</f>
        <v>#REF!</v>
      </c>
      <c r="I347" s="362">
        <f>I348+I357+I396+I408</f>
        <v>95431.4</v>
      </c>
      <c r="J347" s="362">
        <f>J348+J357+J396+J408</f>
        <v>175.8</v>
      </c>
      <c r="K347" s="362">
        <f>K348+K357+K396+K408</f>
        <v>95150.00000000001</v>
      </c>
      <c r="L347" s="394">
        <f t="shared" si="42"/>
        <v>99.70512850068218</v>
      </c>
    </row>
    <row r="348" spans="1:12" ht="15.75">
      <c r="A348" s="295" t="s">
        <v>43</v>
      </c>
      <c r="B348" s="150" t="s">
        <v>114</v>
      </c>
      <c r="C348" s="26" t="s">
        <v>10</v>
      </c>
      <c r="D348" s="26" t="s">
        <v>7</v>
      </c>
      <c r="E348" s="26" t="s">
        <v>30</v>
      </c>
      <c r="F348" s="26" t="s">
        <v>6</v>
      </c>
      <c r="G348" s="47" t="e">
        <f>G349</f>
        <v>#REF!</v>
      </c>
      <c r="H348" s="47" t="e">
        <f>H349</f>
        <v>#REF!</v>
      </c>
      <c r="I348" s="362">
        <f>I351+I355+I352+I356</f>
        <v>15932.800000000001</v>
      </c>
      <c r="J348" s="362">
        <f>J351+J355+J352+J356</f>
        <v>0</v>
      </c>
      <c r="K348" s="362">
        <f>K351+K355+K352+K356</f>
        <v>15855.4</v>
      </c>
      <c r="L348" s="394">
        <f t="shared" si="42"/>
        <v>99.51420968065877</v>
      </c>
    </row>
    <row r="349" spans="1:12" ht="18" customHeight="1">
      <c r="A349" s="290" t="s">
        <v>44</v>
      </c>
      <c r="B349" s="150" t="s">
        <v>114</v>
      </c>
      <c r="C349" s="26" t="s">
        <v>10</v>
      </c>
      <c r="D349" s="26" t="s">
        <v>7</v>
      </c>
      <c r="E349" s="26" t="s">
        <v>45</v>
      </c>
      <c r="F349" s="26" t="s">
        <v>6</v>
      </c>
      <c r="G349" s="33" t="e">
        <f>G350+#REF!</f>
        <v>#REF!</v>
      </c>
      <c r="H349" s="33" t="e">
        <f>H350+#REF!</f>
        <v>#REF!</v>
      </c>
      <c r="I349" s="369">
        <f aca="true" t="shared" si="43" ref="I349:K350">I350</f>
        <v>12636.9</v>
      </c>
      <c r="J349" s="369">
        <f t="shared" si="43"/>
        <v>0</v>
      </c>
      <c r="K349" s="369">
        <f t="shared" si="43"/>
        <v>12635.3</v>
      </c>
      <c r="L349" s="394">
        <f t="shared" si="42"/>
        <v>99.9873386669199</v>
      </c>
    </row>
    <row r="350" spans="1:12" ht="25.5" customHeight="1">
      <c r="A350" s="276" t="s">
        <v>20</v>
      </c>
      <c r="B350" s="125" t="s">
        <v>114</v>
      </c>
      <c r="C350" s="126" t="s">
        <v>10</v>
      </c>
      <c r="D350" s="126" t="s">
        <v>7</v>
      </c>
      <c r="E350" s="126" t="s">
        <v>115</v>
      </c>
      <c r="F350" s="126" t="s">
        <v>6</v>
      </c>
      <c r="G350" s="33">
        <f>G351</f>
        <v>0</v>
      </c>
      <c r="H350" s="33">
        <f>H351</f>
        <v>14355.6</v>
      </c>
      <c r="I350" s="369">
        <f t="shared" si="43"/>
        <v>12636.9</v>
      </c>
      <c r="J350" s="369">
        <f t="shared" si="43"/>
        <v>0</v>
      </c>
      <c r="K350" s="369">
        <f t="shared" si="43"/>
        <v>12635.3</v>
      </c>
      <c r="L350" s="394">
        <f t="shared" si="42"/>
        <v>99.9873386669199</v>
      </c>
    </row>
    <row r="351" spans="1:12" ht="28.5" customHeight="1">
      <c r="A351" s="280" t="s">
        <v>93</v>
      </c>
      <c r="B351" s="125" t="s">
        <v>114</v>
      </c>
      <c r="C351" s="126" t="s">
        <v>10</v>
      </c>
      <c r="D351" s="126" t="s">
        <v>7</v>
      </c>
      <c r="E351" s="126" t="s">
        <v>115</v>
      </c>
      <c r="F351" s="126" t="s">
        <v>94</v>
      </c>
      <c r="G351" s="33"/>
      <c r="H351" s="33">
        <v>14355.6</v>
      </c>
      <c r="I351" s="369">
        <f>12601.1-34.7+70.5</f>
        <v>12636.9</v>
      </c>
      <c r="J351" s="392"/>
      <c r="K351" s="392">
        <v>12635.3</v>
      </c>
      <c r="L351" s="394">
        <f t="shared" si="42"/>
        <v>99.9873386669199</v>
      </c>
    </row>
    <row r="352" spans="1:12" ht="28.5" customHeight="1">
      <c r="A352" s="280" t="s">
        <v>130</v>
      </c>
      <c r="B352" s="129" t="s">
        <v>114</v>
      </c>
      <c r="C352" s="130" t="s">
        <v>10</v>
      </c>
      <c r="D352" s="130" t="s">
        <v>7</v>
      </c>
      <c r="E352" s="130" t="s">
        <v>115</v>
      </c>
      <c r="F352" s="130" t="s">
        <v>131</v>
      </c>
      <c r="G352" s="33"/>
      <c r="H352" s="33"/>
      <c r="I352" s="369">
        <v>655.1</v>
      </c>
      <c r="J352" s="392"/>
      <c r="K352" s="392">
        <v>655.1</v>
      </c>
      <c r="L352" s="394">
        <f t="shared" si="42"/>
        <v>100</v>
      </c>
    </row>
    <row r="353" spans="1:12" ht="20.25" customHeight="1">
      <c r="A353" s="290" t="s">
        <v>55</v>
      </c>
      <c r="B353" s="317">
        <v>574</v>
      </c>
      <c r="C353" s="318" t="s">
        <v>10</v>
      </c>
      <c r="D353" s="318" t="s">
        <v>7</v>
      </c>
      <c r="E353" s="27" t="s">
        <v>167</v>
      </c>
      <c r="F353" s="245" t="s">
        <v>6</v>
      </c>
      <c r="G353" s="48"/>
      <c r="H353" s="48"/>
      <c r="I353" s="368">
        <f>I355+I356</f>
        <v>2640.7999999999997</v>
      </c>
      <c r="J353" s="368">
        <f>J355+J356</f>
        <v>0</v>
      </c>
      <c r="K353" s="368">
        <f>K355+K356</f>
        <v>2565</v>
      </c>
      <c r="L353" s="394">
        <f t="shared" si="42"/>
        <v>97.12965767949107</v>
      </c>
    </row>
    <row r="354" spans="1:12" ht="40.5" customHeight="1">
      <c r="A354" s="276" t="s">
        <v>378</v>
      </c>
      <c r="B354" s="255">
        <v>574</v>
      </c>
      <c r="C354" s="132" t="s">
        <v>10</v>
      </c>
      <c r="D354" s="132" t="s">
        <v>7</v>
      </c>
      <c r="E354" s="130" t="s">
        <v>364</v>
      </c>
      <c r="F354" s="140" t="s">
        <v>6</v>
      </c>
      <c r="G354" s="33"/>
      <c r="H354" s="33"/>
      <c r="I354" s="369">
        <f>I355+I356</f>
        <v>2640.7999999999997</v>
      </c>
      <c r="J354" s="369">
        <f>J355+J356</f>
        <v>0</v>
      </c>
      <c r="K354" s="369">
        <f>K355+K356</f>
        <v>2565</v>
      </c>
      <c r="L354" s="394">
        <f t="shared" si="42"/>
        <v>97.12965767949107</v>
      </c>
    </row>
    <row r="355" spans="1:12" ht="30" customHeight="1">
      <c r="A355" s="282" t="s">
        <v>93</v>
      </c>
      <c r="B355" s="255">
        <v>574</v>
      </c>
      <c r="C355" s="132" t="s">
        <v>10</v>
      </c>
      <c r="D355" s="132" t="s">
        <v>7</v>
      </c>
      <c r="E355" s="130" t="s">
        <v>364</v>
      </c>
      <c r="F355" s="140" t="s">
        <v>94</v>
      </c>
      <c r="G355" s="33"/>
      <c r="H355" s="33"/>
      <c r="I355" s="369">
        <f>2062-61.4</f>
        <v>2000.6</v>
      </c>
      <c r="J355" s="392"/>
      <c r="K355" s="392">
        <v>1924.8</v>
      </c>
      <c r="L355" s="394">
        <f t="shared" si="42"/>
        <v>96.2111366590023</v>
      </c>
    </row>
    <row r="356" spans="1:12" ht="30" customHeight="1">
      <c r="A356" s="282" t="s">
        <v>130</v>
      </c>
      <c r="B356" s="255">
        <v>574</v>
      </c>
      <c r="C356" s="132" t="s">
        <v>10</v>
      </c>
      <c r="D356" s="132" t="s">
        <v>7</v>
      </c>
      <c r="E356" s="130" t="s">
        <v>364</v>
      </c>
      <c r="F356" s="140" t="s">
        <v>131</v>
      </c>
      <c r="G356" s="33"/>
      <c r="H356" s="33"/>
      <c r="I356" s="369">
        <f>649.3-9.1</f>
        <v>640.1999999999999</v>
      </c>
      <c r="J356" s="392"/>
      <c r="K356" s="392">
        <v>640.2</v>
      </c>
      <c r="L356" s="394">
        <f t="shared" si="42"/>
        <v>100.00000000000003</v>
      </c>
    </row>
    <row r="357" spans="1:12" ht="15.75">
      <c r="A357" s="287" t="s">
        <v>12</v>
      </c>
      <c r="B357" s="125" t="s">
        <v>114</v>
      </c>
      <c r="C357" s="126" t="s">
        <v>10</v>
      </c>
      <c r="D357" s="126" t="s">
        <v>9</v>
      </c>
      <c r="E357" s="126" t="s">
        <v>30</v>
      </c>
      <c r="F357" s="126" t="s">
        <v>6</v>
      </c>
      <c r="G357" s="31" t="e">
        <f>G360+G363+G368+G383+G386+G371</f>
        <v>#REF!</v>
      </c>
      <c r="H357" s="31">
        <f>H360+H363+H368+H383+H386+H371</f>
        <v>19574.4</v>
      </c>
      <c r="I357" s="362">
        <f>I358+I360+I363+I375+I377+I379+I383+I386</f>
        <v>76587.7</v>
      </c>
      <c r="J357" s="362">
        <f>J360+J363+J374+J379+J383+J386+J359</f>
        <v>0</v>
      </c>
      <c r="K357" s="362">
        <f>K360+K363+K374+K379+K383+K386+K359</f>
        <v>76398.00000000001</v>
      </c>
      <c r="L357" s="394">
        <f t="shared" si="42"/>
        <v>99.75231009679102</v>
      </c>
    </row>
    <row r="358" spans="1:12" ht="27.75" customHeight="1">
      <c r="A358" s="276" t="s">
        <v>389</v>
      </c>
      <c r="B358" s="129" t="s">
        <v>114</v>
      </c>
      <c r="C358" s="130" t="s">
        <v>10</v>
      </c>
      <c r="D358" s="130" t="s">
        <v>9</v>
      </c>
      <c r="E358" s="130" t="s">
        <v>384</v>
      </c>
      <c r="F358" s="130" t="s">
        <v>6</v>
      </c>
      <c r="G358" s="31"/>
      <c r="H358" s="31"/>
      <c r="I358" s="362">
        <v>1277.3</v>
      </c>
      <c r="J358" s="362">
        <v>1278.3</v>
      </c>
      <c r="K358" s="362" t="str">
        <f>K359</f>
        <v>1277,3</v>
      </c>
      <c r="L358" s="394">
        <f t="shared" si="42"/>
        <v>100</v>
      </c>
    </row>
    <row r="359" spans="1:12" ht="36" customHeight="1">
      <c r="A359" s="280" t="s">
        <v>93</v>
      </c>
      <c r="B359" s="129" t="s">
        <v>114</v>
      </c>
      <c r="C359" s="130" t="s">
        <v>10</v>
      </c>
      <c r="D359" s="130" t="s">
        <v>9</v>
      </c>
      <c r="E359" s="130" t="s">
        <v>384</v>
      </c>
      <c r="F359" s="130" t="s">
        <v>244</v>
      </c>
      <c r="G359" s="31"/>
      <c r="H359" s="31"/>
      <c r="I359" s="362">
        <v>1277.3</v>
      </c>
      <c r="J359" s="395"/>
      <c r="K359" s="395" t="s">
        <v>396</v>
      </c>
      <c r="L359" s="394">
        <f t="shared" si="42"/>
        <v>100</v>
      </c>
    </row>
    <row r="360" spans="1:12" ht="30" customHeight="1">
      <c r="A360" s="290" t="s">
        <v>46</v>
      </c>
      <c r="B360" s="125" t="s">
        <v>114</v>
      </c>
      <c r="C360" s="126" t="s">
        <v>10</v>
      </c>
      <c r="D360" s="126" t="s">
        <v>9</v>
      </c>
      <c r="E360" s="126" t="s">
        <v>47</v>
      </c>
      <c r="F360" s="126" t="s">
        <v>6</v>
      </c>
      <c r="G360" s="33">
        <f aca="true" t="shared" si="44" ref="G360:K361">G361</f>
        <v>0</v>
      </c>
      <c r="H360" s="33">
        <f t="shared" si="44"/>
        <v>16672.2</v>
      </c>
      <c r="I360" s="362">
        <f t="shared" si="44"/>
        <v>15384</v>
      </c>
      <c r="J360" s="362">
        <f t="shared" si="44"/>
        <v>0</v>
      </c>
      <c r="K360" s="362">
        <f t="shared" si="44"/>
        <v>15381.5</v>
      </c>
      <c r="L360" s="394">
        <f t="shared" si="42"/>
        <v>99.98374934997399</v>
      </c>
    </row>
    <row r="361" spans="1:12" ht="28.5" customHeight="1">
      <c r="A361" s="280" t="s">
        <v>20</v>
      </c>
      <c r="B361" s="139" t="s">
        <v>114</v>
      </c>
      <c r="C361" s="140" t="s">
        <v>10</v>
      </c>
      <c r="D361" s="140" t="s">
        <v>9</v>
      </c>
      <c r="E361" s="72" t="s">
        <v>116</v>
      </c>
      <c r="F361" s="72" t="s">
        <v>6</v>
      </c>
      <c r="G361" s="46">
        <f t="shared" si="44"/>
        <v>0</v>
      </c>
      <c r="H361" s="46">
        <f t="shared" si="44"/>
        <v>16672.2</v>
      </c>
      <c r="I361" s="369">
        <f t="shared" si="44"/>
        <v>15384</v>
      </c>
      <c r="J361" s="369">
        <f t="shared" si="44"/>
        <v>0</v>
      </c>
      <c r="K361" s="369">
        <f t="shared" si="44"/>
        <v>15381.5</v>
      </c>
      <c r="L361" s="394">
        <f t="shared" si="42"/>
        <v>99.98374934997399</v>
      </c>
    </row>
    <row r="362" spans="1:12" ht="26.25" customHeight="1">
      <c r="A362" s="280" t="s">
        <v>93</v>
      </c>
      <c r="B362" s="139" t="s">
        <v>114</v>
      </c>
      <c r="C362" s="140" t="s">
        <v>10</v>
      </c>
      <c r="D362" s="140" t="s">
        <v>9</v>
      </c>
      <c r="E362" s="72" t="s">
        <v>116</v>
      </c>
      <c r="F362" s="72" t="s">
        <v>94</v>
      </c>
      <c r="G362" s="46"/>
      <c r="H362" s="46">
        <v>16672.2</v>
      </c>
      <c r="I362" s="369">
        <f>15222+310.4-148.6+0.2</f>
        <v>15384</v>
      </c>
      <c r="J362" s="392"/>
      <c r="K362" s="392">
        <v>15381.5</v>
      </c>
      <c r="L362" s="394">
        <f t="shared" si="42"/>
        <v>99.98374934997399</v>
      </c>
    </row>
    <row r="363" spans="1:12" ht="27" customHeight="1">
      <c r="A363" s="147" t="s">
        <v>13</v>
      </c>
      <c r="B363" s="125" t="s">
        <v>114</v>
      </c>
      <c r="C363" s="126" t="s">
        <v>10</v>
      </c>
      <c r="D363" s="126" t="s">
        <v>9</v>
      </c>
      <c r="E363" s="126" t="s">
        <v>42</v>
      </c>
      <c r="F363" s="126" t="s">
        <v>6</v>
      </c>
      <c r="G363" s="48">
        <f aca="true" t="shared" si="45" ref="G363:K364">G364</f>
        <v>0</v>
      </c>
      <c r="H363" s="48">
        <f t="shared" si="45"/>
        <v>2902.2</v>
      </c>
      <c r="I363" s="362">
        <f t="shared" si="45"/>
        <v>2332.1</v>
      </c>
      <c r="J363" s="362">
        <f t="shared" si="45"/>
        <v>0</v>
      </c>
      <c r="K363" s="362">
        <f t="shared" si="45"/>
        <v>2331.9</v>
      </c>
      <c r="L363" s="394">
        <f t="shared" si="42"/>
        <v>99.99142403842032</v>
      </c>
    </row>
    <row r="364" spans="1:12" ht="26.25" customHeight="1">
      <c r="A364" s="147" t="s">
        <v>20</v>
      </c>
      <c r="B364" s="125" t="s">
        <v>114</v>
      </c>
      <c r="C364" s="126" t="s">
        <v>10</v>
      </c>
      <c r="D364" s="126" t="s">
        <v>9</v>
      </c>
      <c r="E364" s="126" t="s">
        <v>100</v>
      </c>
      <c r="F364" s="126" t="s">
        <v>6</v>
      </c>
      <c r="G364" s="127">
        <f t="shared" si="45"/>
        <v>0</v>
      </c>
      <c r="H364" s="127">
        <f t="shared" si="45"/>
        <v>2902.2</v>
      </c>
      <c r="I364" s="362">
        <f>I365</f>
        <v>2332.1</v>
      </c>
      <c r="J364" s="362">
        <f t="shared" si="45"/>
        <v>0</v>
      </c>
      <c r="K364" s="362">
        <f t="shared" si="45"/>
        <v>2331.9</v>
      </c>
      <c r="L364" s="394">
        <f t="shared" si="42"/>
        <v>99.99142403842032</v>
      </c>
    </row>
    <row r="365" spans="1:12" ht="24.75" customHeight="1">
      <c r="A365" s="280" t="s">
        <v>93</v>
      </c>
      <c r="B365" s="125" t="s">
        <v>114</v>
      </c>
      <c r="C365" s="126" t="s">
        <v>10</v>
      </c>
      <c r="D365" s="126" t="s">
        <v>9</v>
      </c>
      <c r="E365" s="126" t="s">
        <v>100</v>
      </c>
      <c r="F365" s="126" t="s">
        <v>94</v>
      </c>
      <c r="G365" s="127"/>
      <c r="H365" s="127">
        <v>2902.2</v>
      </c>
      <c r="I365" s="369">
        <f>2376-43.9</f>
        <v>2332.1</v>
      </c>
      <c r="J365" s="392"/>
      <c r="K365" s="392">
        <v>2331.9</v>
      </c>
      <c r="L365" s="394">
        <f t="shared" si="42"/>
        <v>99.99142403842032</v>
      </c>
    </row>
    <row r="366" spans="1:12" ht="1.5" customHeight="1" hidden="1">
      <c r="A366" s="141" t="s">
        <v>186</v>
      </c>
      <c r="B366" s="125"/>
      <c r="C366" s="126"/>
      <c r="D366" s="126"/>
      <c r="E366" s="126"/>
      <c r="F366" s="126"/>
      <c r="G366" s="127"/>
      <c r="H366" s="127"/>
      <c r="I366" s="368">
        <f aca="true" t="shared" si="46" ref="I366:I373">G366+H366</f>
        <v>0</v>
      </c>
      <c r="J366" s="392"/>
      <c r="K366" s="392"/>
      <c r="L366" s="394" t="e">
        <f t="shared" si="42"/>
        <v>#DIV/0!</v>
      </c>
    </row>
    <row r="367" spans="1:12" ht="39" customHeight="1" hidden="1">
      <c r="A367" s="141" t="s">
        <v>187</v>
      </c>
      <c r="B367" s="125"/>
      <c r="C367" s="126"/>
      <c r="D367" s="126"/>
      <c r="E367" s="126"/>
      <c r="F367" s="126"/>
      <c r="G367" s="127"/>
      <c r="H367" s="127"/>
      <c r="I367" s="368">
        <f t="shared" si="46"/>
        <v>0</v>
      </c>
      <c r="J367" s="392"/>
      <c r="K367" s="392"/>
      <c r="L367" s="394" t="e">
        <f t="shared" si="42"/>
        <v>#DIV/0!</v>
      </c>
    </row>
    <row r="368" spans="1:12" ht="3" customHeight="1" hidden="1">
      <c r="A368" s="142" t="s">
        <v>74</v>
      </c>
      <c r="B368" s="143" t="s">
        <v>114</v>
      </c>
      <c r="C368" s="68" t="s">
        <v>10</v>
      </c>
      <c r="D368" s="68" t="s">
        <v>9</v>
      </c>
      <c r="E368" s="68" t="s">
        <v>72</v>
      </c>
      <c r="F368" s="68" t="s">
        <v>6</v>
      </c>
      <c r="G368" s="144">
        <f>G369</f>
        <v>0</v>
      </c>
      <c r="H368" s="144"/>
      <c r="I368" s="368">
        <f t="shared" si="46"/>
        <v>0</v>
      </c>
      <c r="J368" s="392"/>
      <c r="K368" s="392"/>
      <c r="L368" s="394" t="e">
        <f t="shared" si="42"/>
        <v>#DIV/0!</v>
      </c>
    </row>
    <row r="369" spans="1:12" ht="36" customHeight="1" hidden="1">
      <c r="A369" s="18" t="s">
        <v>117</v>
      </c>
      <c r="B369" s="143" t="s">
        <v>114</v>
      </c>
      <c r="C369" s="68" t="s">
        <v>10</v>
      </c>
      <c r="D369" s="68" t="s">
        <v>9</v>
      </c>
      <c r="E369" s="68" t="s">
        <v>118</v>
      </c>
      <c r="F369" s="68" t="s">
        <v>6</v>
      </c>
      <c r="G369" s="50">
        <f>G370</f>
        <v>0</v>
      </c>
      <c r="H369" s="50"/>
      <c r="I369" s="368">
        <f t="shared" si="46"/>
        <v>0</v>
      </c>
      <c r="J369" s="392"/>
      <c r="K369" s="392"/>
      <c r="L369" s="394" t="e">
        <f t="shared" si="42"/>
        <v>#DIV/0!</v>
      </c>
    </row>
    <row r="370" spans="1:12" ht="18.75" customHeight="1" hidden="1">
      <c r="A370" s="18" t="s">
        <v>93</v>
      </c>
      <c r="B370" s="143" t="s">
        <v>114</v>
      </c>
      <c r="C370" s="68" t="s">
        <v>10</v>
      </c>
      <c r="D370" s="68" t="s">
        <v>9</v>
      </c>
      <c r="E370" s="68" t="s">
        <v>118</v>
      </c>
      <c r="F370" s="68" t="s">
        <v>94</v>
      </c>
      <c r="G370" s="50">
        <v>0</v>
      </c>
      <c r="H370" s="50"/>
      <c r="I370" s="368">
        <f t="shared" si="46"/>
        <v>0</v>
      </c>
      <c r="J370" s="392"/>
      <c r="K370" s="392"/>
      <c r="L370" s="394" t="e">
        <f t="shared" si="42"/>
        <v>#DIV/0!</v>
      </c>
    </row>
    <row r="371" spans="1:12" ht="18.75" customHeight="1" hidden="1">
      <c r="A371" s="145" t="s">
        <v>260</v>
      </c>
      <c r="B371" s="143" t="s">
        <v>114</v>
      </c>
      <c r="C371" s="68" t="s">
        <v>10</v>
      </c>
      <c r="D371" s="68" t="s">
        <v>9</v>
      </c>
      <c r="E371" s="68" t="s">
        <v>261</v>
      </c>
      <c r="F371" s="68" t="s">
        <v>6</v>
      </c>
      <c r="G371" s="146">
        <f>G372</f>
        <v>0</v>
      </c>
      <c r="H371" s="146"/>
      <c r="I371" s="369">
        <f t="shared" si="46"/>
        <v>0</v>
      </c>
      <c r="J371" s="392"/>
      <c r="K371" s="392"/>
      <c r="L371" s="394" t="e">
        <f t="shared" si="42"/>
        <v>#DIV/0!</v>
      </c>
    </row>
    <row r="372" spans="1:12" ht="45" customHeight="1" hidden="1">
      <c r="A372" s="18" t="s">
        <v>262</v>
      </c>
      <c r="B372" s="143" t="s">
        <v>114</v>
      </c>
      <c r="C372" s="68" t="s">
        <v>10</v>
      </c>
      <c r="D372" s="68" t="s">
        <v>9</v>
      </c>
      <c r="E372" s="68" t="s">
        <v>263</v>
      </c>
      <c r="F372" s="68" t="s">
        <v>6</v>
      </c>
      <c r="G372" s="146">
        <f>G373</f>
        <v>0</v>
      </c>
      <c r="H372" s="146"/>
      <c r="I372" s="369">
        <f t="shared" si="46"/>
        <v>0</v>
      </c>
      <c r="J372" s="392"/>
      <c r="K372" s="392"/>
      <c r="L372" s="394" t="e">
        <f t="shared" si="42"/>
        <v>#DIV/0!</v>
      </c>
    </row>
    <row r="373" spans="1:12" ht="18" customHeight="1" hidden="1">
      <c r="A373" s="18" t="s">
        <v>93</v>
      </c>
      <c r="B373" s="143" t="s">
        <v>114</v>
      </c>
      <c r="C373" s="68" t="s">
        <v>10</v>
      </c>
      <c r="D373" s="68" t="s">
        <v>9</v>
      </c>
      <c r="E373" s="68" t="s">
        <v>263</v>
      </c>
      <c r="F373" s="68" t="s">
        <v>94</v>
      </c>
      <c r="G373" s="146"/>
      <c r="H373" s="146"/>
      <c r="I373" s="369">
        <f t="shared" si="46"/>
        <v>0</v>
      </c>
      <c r="J373" s="392"/>
      <c r="K373" s="392"/>
      <c r="L373" s="394" t="e">
        <f t="shared" si="42"/>
        <v>#DIV/0!</v>
      </c>
    </row>
    <row r="374" spans="1:12" ht="18" customHeight="1">
      <c r="A374" s="280" t="s">
        <v>260</v>
      </c>
      <c r="B374" s="123" t="s">
        <v>114</v>
      </c>
      <c r="C374" s="124" t="s">
        <v>10</v>
      </c>
      <c r="D374" s="124" t="s">
        <v>9</v>
      </c>
      <c r="E374" s="124" t="s">
        <v>261</v>
      </c>
      <c r="F374" s="124" t="s">
        <v>6</v>
      </c>
      <c r="G374" s="97"/>
      <c r="H374" s="97"/>
      <c r="I374" s="369">
        <f>I376+I378</f>
        <v>7158.1</v>
      </c>
      <c r="J374" s="369">
        <f>J376+J378</f>
        <v>0</v>
      </c>
      <c r="K374" s="369">
        <f>K376+K378</f>
        <v>7158.1</v>
      </c>
      <c r="L374" s="394">
        <f t="shared" si="42"/>
        <v>100</v>
      </c>
    </row>
    <row r="375" spans="1:12" ht="44.25" customHeight="1">
      <c r="A375" s="280" t="s">
        <v>262</v>
      </c>
      <c r="B375" s="123" t="s">
        <v>114</v>
      </c>
      <c r="C375" s="124" t="s">
        <v>10</v>
      </c>
      <c r="D375" s="124" t="s">
        <v>9</v>
      </c>
      <c r="E375" s="124" t="s">
        <v>263</v>
      </c>
      <c r="F375" s="124" t="s">
        <v>6</v>
      </c>
      <c r="G375" s="97"/>
      <c r="H375" s="97"/>
      <c r="I375" s="369">
        <f>I376</f>
        <v>2162.1</v>
      </c>
      <c r="J375" s="369">
        <f>J376</f>
        <v>0</v>
      </c>
      <c r="K375" s="369">
        <f>K376</f>
        <v>2162.1</v>
      </c>
      <c r="L375" s="394">
        <f t="shared" si="42"/>
        <v>100</v>
      </c>
    </row>
    <row r="376" spans="1:12" ht="30.75" customHeight="1">
      <c r="A376" s="280" t="s">
        <v>93</v>
      </c>
      <c r="B376" s="123" t="s">
        <v>114</v>
      </c>
      <c r="C376" s="124" t="s">
        <v>10</v>
      </c>
      <c r="D376" s="124" t="s">
        <v>9</v>
      </c>
      <c r="E376" s="124" t="s">
        <v>263</v>
      </c>
      <c r="F376" s="124" t="s">
        <v>94</v>
      </c>
      <c r="G376" s="97"/>
      <c r="H376" s="97"/>
      <c r="I376" s="369">
        <v>2162.1</v>
      </c>
      <c r="J376" s="392"/>
      <c r="K376" s="392">
        <v>2162.1</v>
      </c>
      <c r="L376" s="394">
        <f t="shared" si="42"/>
        <v>100</v>
      </c>
    </row>
    <row r="377" spans="1:12" ht="31.5" customHeight="1">
      <c r="A377" s="280" t="s">
        <v>366</v>
      </c>
      <c r="B377" s="123" t="s">
        <v>114</v>
      </c>
      <c r="C377" s="124" t="s">
        <v>10</v>
      </c>
      <c r="D377" s="124" t="s">
        <v>9</v>
      </c>
      <c r="E377" s="124" t="s">
        <v>367</v>
      </c>
      <c r="F377" s="124" t="s">
        <v>6</v>
      </c>
      <c r="G377" s="97"/>
      <c r="H377" s="97"/>
      <c r="I377" s="369">
        <f>I378</f>
        <v>4996</v>
      </c>
      <c r="J377" s="369">
        <f>J378</f>
        <v>0</v>
      </c>
      <c r="K377" s="369">
        <f>K378</f>
        <v>4996</v>
      </c>
      <c r="L377" s="394">
        <f t="shared" si="42"/>
        <v>100</v>
      </c>
    </row>
    <row r="378" spans="1:12" ht="33" customHeight="1">
      <c r="A378" s="280" t="s">
        <v>93</v>
      </c>
      <c r="B378" s="123" t="s">
        <v>114</v>
      </c>
      <c r="C378" s="124" t="s">
        <v>10</v>
      </c>
      <c r="D378" s="124" t="s">
        <v>9</v>
      </c>
      <c r="E378" s="124" t="s">
        <v>367</v>
      </c>
      <c r="F378" s="124" t="s">
        <v>244</v>
      </c>
      <c r="G378" s="97"/>
      <c r="H378" s="97"/>
      <c r="I378" s="369">
        <v>4996</v>
      </c>
      <c r="J378" s="392"/>
      <c r="K378" s="394">
        <v>4996</v>
      </c>
      <c r="L378" s="394">
        <f t="shared" si="42"/>
        <v>100</v>
      </c>
    </row>
    <row r="379" spans="1:12" ht="24.75" customHeight="1">
      <c r="A379" s="290" t="s">
        <v>55</v>
      </c>
      <c r="B379" s="317">
        <v>574</v>
      </c>
      <c r="C379" s="318" t="s">
        <v>10</v>
      </c>
      <c r="D379" s="318" t="s">
        <v>9</v>
      </c>
      <c r="E379" s="27" t="s">
        <v>167</v>
      </c>
      <c r="F379" s="245" t="s">
        <v>6</v>
      </c>
      <c r="G379" s="355"/>
      <c r="H379" s="355"/>
      <c r="I379" s="368">
        <f>I380+I382</f>
        <v>4119.5</v>
      </c>
      <c r="J379" s="368">
        <f>J380+J382</f>
        <v>0</v>
      </c>
      <c r="K379" s="368">
        <f>K380+K382</f>
        <v>3984.2</v>
      </c>
      <c r="L379" s="394">
        <f t="shared" si="42"/>
        <v>96.71562082777035</v>
      </c>
    </row>
    <row r="380" spans="1:12" ht="39" customHeight="1">
      <c r="A380" s="276" t="s">
        <v>378</v>
      </c>
      <c r="B380" s="255">
        <v>574</v>
      </c>
      <c r="C380" s="132" t="s">
        <v>10</v>
      </c>
      <c r="D380" s="132" t="s">
        <v>9</v>
      </c>
      <c r="E380" s="130" t="s">
        <v>364</v>
      </c>
      <c r="F380" s="124" t="s">
        <v>6</v>
      </c>
      <c r="G380" s="97"/>
      <c r="H380" s="97"/>
      <c r="I380" s="369">
        <f>I381</f>
        <v>3887.7</v>
      </c>
      <c r="J380" s="369">
        <f>J381</f>
        <v>0</v>
      </c>
      <c r="K380" s="369">
        <f>K381</f>
        <v>3851</v>
      </c>
      <c r="L380" s="394">
        <f t="shared" si="42"/>
        <v>99.05599711911928</v>
      </c>
    </row>
    <row r="381" spans="1:12" ht="24" customHeight="1">
      <c r="A381" s="282" t="s">
        <v>93</v>
      </c>
      <c r="B381" s="255">
        <v>574</v>
      </c>
      <c r="C381" s="132" t="s">
        <v>10</v>
      </c>
      <c r="D381" s="132" t="s">
        <v>9</v>
      </c>
      <c r="E381" s="130" t="s">
        <v>364</v>
      </c>
      <c r="F381" s="124" t="s">
        <v>94</v>
      </c>
      <c r="G381" s="97"/>
      <c r="H381" s="97"/>
      <c r="I381" s="369">
        <f>3852.4+74.6-39.3</f>
        <v>3887.7</v>
      </c>
      <c r="J381" s="392"/>
      <c r="K381" s="394">
        <v>3851</v>
      </c>
      <c r="L381" s="394">
        <f t="shared" si="42"/>
        <v>99.05599711911928</v>
      </c>
    </row>
    <row r="382" spans="1:12" ht="24" customHeight="1">
      <c r="A382" s="282" t="s">
        <v>130</v>
      </c>
      <c r="B382" s="255">
        <v>574</v>
      </c>
      <c r="C382" s="132" t="s">
        <v>10</v>
      </c>
      <c r="D382" s="132" t="s">
        <v>9</v>
      </c>
      <c r="E382" s="130" t="s">
        <v>364</v>
      </c>
      <c r="F382" s="124" t="s">
        <v>131</v>
      </c>
      <c r="G382" s="97"/>
      <c r="H382" s="97"/>
      <c r="I382" s="369">
        <v>231.8</v>
      </c>
      <c r="J382" s="392"/>
      <c r="K382" s="394">
        <v>133.2</v>
      </c>
      <c r="L382" s="394">
        <f t="shared" si="42"/>
        <v>57.46333045729076</v>
      </c>
    </row>
    <row r="383" spans="1:12" ht="32.25" customHeight="1">
      <c r="A383" s="291" t="s">
        <v>74</v>
      </c>
      <c r="B383" s="17" t="s">
        <v>114</v>
      </c>
      <c r="C383" s="72" t="s">
        <v>10</v>
      </c>
      <c r="D383" s="72" t="s">
        <v>9</v>
      </c>
      <c r="E383" s="72" t="s">
        <v>72</v>
      </c>
      <c r="F383" s="72" t="s">
        <v>6</v>
      </c>
      <c r="G383" s="46">
        <f>G384</f>
        <v>364.3</v>
      </c>
      <c r="H383" s="46"/>
      <c r="I383" s="362">
        <f aca="true" t="shared" si="47" ref="I383:K384">I384</f>
        <v>1228.8000000000002</v>
      </c>
      <c r="J383" s="362">
        <f t="shared" si="47"/>
        <v>0</v>
      </c>
      <c r="K383" s="362">
        <f t="shared" si="47"/>
        <v>1183.7</v>
      </c>
      <c r="L383" s="394">
        <f t="shared" si="42"/>
        <v>96.32975260416666</v>
      </c>
    </row>
    <row r="384" spans="1:12" ht="33" customHeight="1">
      <c r="A384" s="280" t="s">
        <v>314</v>
      </c>
      <c r="B384" s="148" t="s">
        <v>114</v>
      </c>
      <c r="C384" s="70" t="s">
        <v>10</v>
      </c>
      <c r="D384" s="70" t="s">
        <v>9</v>
      </c>
      <c r="E384" s="70" t="s">
        <v>118</v>
      </c>
      <c r="F384" s="70" t="s">
        <v>6</v>
      </c>
      <c r="G384" s="50">
        <f>G385</f>
        <v>364.3</v>
      </c>
      <c r="H384" s="50"/>
      <c r="I384" s="369">
        <f t="shared" si="47"/>
        <v>1228.8000000000002</v>
      </c>
      <c r="J384" s="369">
        <f t="shared" si="47"/>
        <v>0</v>
      </c>
      <c r="K384" s="369">
        <f t="shared" si="47"/>
        <v>1183.7</v>
      </c>
      <c r="L384" s="394">
        <f t="shared" si="42"/>
        <v>96.32975260416666</v>
      </c>
    </row>
    <row r="385" spans="1:12" ht="30.75" customHeight="1">
      <c r="A385" s="280" t="s">
        <v>286</v>
      </c>
      <c r="B385" s="148" t="s">
        <v>114</v>
      </c>
      <c r="C385" s="70" t="s">
        <v>10</v>
      </c>
      <c r="D385" s="70" t="s">
        <v>9</v>
      </c>
      <c r="E385" s="70" t="s">
        <v>118</v>
      </c>
      <c r="F385" s="70" t="s">
        <v>94</v>
      </c>
      <c r="G385" s="50">
        <v>364.3</v>
      </c>
      <c r="H385" s="50"/>
      <c r="I385" s="369">
        <f>(364.3-1.8)-(364.3-1.8)+1234.9-6.1</f>
        <v>1228.8000000000002</v>
      </c>
      <c r="J385" s="392"/>
      <c r="K385" s="392">
        <v>1183.7</v>
      </c>
      <c r="L385" s="394">
        <f t="shared" si="42"/>
        <v>96.32975260416666</v>
      </c>
    </row>
    <row r="386" spans="1:12" ht="18.75" customHeight="1">
      <c r="A386" s="277" t="s">
        <v>55</v>
      </c>
      <c r="B386" s="86" t="s">
        <v>114</v>
      </c>
      <c r="C386" s="70" t="s">
        <v>10</v>
      </c>
      <c r="D386" s="70" t="s">
        <v>9</v>
      </c>
      <c r="E386" s="70" t="s">
        <v>158</v>
      </c>
      <c r="F386" s="70" t="s">
        <v>6</v>
      </c>
      <c r="G386" s="50" t="e">
        <f>G387+#REF!+G390+G392+G394</f>
        <v>#REF!</v>
      </c>
      <c r="H386" s="50"/>
      <c r="I386" s="362">
        <f>I387</f>
        <v>45087.9</v>
      </c>
      <c r="J386" s="362">
        <f>J387</f>
        <v>0</v>
      </c>
      <c r="K386" s="362">
        <f>K387</f>
        <v>45081.3</v>
      </c>
      <c r="L386" s="394">
        <f t="shared" si="42"/>
        <v>99.9853619263705</v>
      </c>
    </row>
    <row r="387" spans="1:12" ht="126" customHeight="1">
      <c r="A387" s="291" t="s">
        <v>159</v>
      </c>
      <c r="B387" s="86" t="s">
        <v>114</v>
      </c>
      <c r="C387" s="70" t="s">
        <v>10</v>
      </c>
      <c r="D387" s="70" t="s">
        <v>9</v>
      </c>
      <c r="E387" s="70" t="s">
        <v>160</v>
      </c>
      <c r="F387" s="70" t="s">
        <v>6</v>
      </c>
      <c r="G387" s="50">
        <v>42102.9</v>
      </c>
      <c r="H387" s="50"/>
      <c r="I387" s="362">
        <f>I388+I392+I394</f>
        <v>45087.9</v>
      </c>
      <c r="J387" s="362">
        <f>J388+J392+J394</f>
        <v>0</v>
      </c>
      <c r="K387" s="362">
        <f>K388+K392+K394</f>
        <v>45081.3</v>
      </c>
      <c r="L387" s="394">
        <f t="shared" si="42"/>
        <v>99.9853619263705</v>
      </c>
    </row>
    <row r="388" spans="1:12" ht="44.25" customHeight="1">
      <c r="A388" s="276" t="s">
        <v>227</v>
      </c>
      <c r="B388" s="86" t="s">
        <v>114</v>
      </c>
      <c r="C388" s="70" t="s">
        <v>10</v>
      </c>
      <c r="D388" s="70" t="s">
        <v>9</v>
      </c>
      <c r="E388" s="70" t="s">
        <v>228</v>
      </c>
      <c r="F388" s="70" t="s">
        <v>6</v>
      </c>
      <c r="G388" s="50"/>
      <c r="H388" s="50"/>
      <c r="I388" s="362">
        <f>I389</f>
        <v>44946.3</v>
      </c>
      <c r="J388" s="362">
        <f>J389</f>
        <v>0</v>
      </c>
      <c r="K388" s="362">
        <f>K389</f>
        <v>44946.3</v>
      </c>
      <c r="L388" s="394">
        <f t="shared" si="42"/>
        <v>100</v>
      </c>
    </row>
    <row r="389" spans="1:12" ht="29.25" customHeight="1">
      <c r="A389" s="280" t="s">
        <v>93</v>
      </c>
      <c r="B389" s="86" t="s">
        <v>114</v>
      </c>
      <c r="C389" s="70" t="s">
        <v>10</v>
      </c>
      <c r="D389" s="70" t="s">
        <v>9</v>
      </c>
      <c r="E389" s="70" t="s">
        <v>228</v>
      </c>
      <c r="F389" s="70" t="s">
        <v>94</v>
      </c>
      <c r="G389" s="50"/>
      <c r="H389" s="50"/>
      <c r="I389" s="369">
        <v>44946.3</v>
      </c>
      <c r="J389" s="392"/>
      <c r="K389" s="392">
        <v>44946.3</v>
      </c>
      <c r="L389" s="394">
        <f t="shared" si="42"/>
        <v>100</v>
      </c>
    </row>
    <row r="390" spans="1:12" ht="45" customHeight="1" hidden="1">
      <c r="A390" s="276" t="s">
        <v>227</v>
      </c>
      <c r="B390" s="139" t="s">
        <v>114</v>
      </c>
      <c r="C390" s="140" t="s">
        <v>10</v>
      </c>
      <c r="D390" s="140" t="s">
        <v>9</v>
      </c>
      <c r="E390" s="140" t="s">
        <v>228</v>
      </c>
      <c r="F390" s="140" t="s">
        <v>6</v>
      </c>
      <c r="G390" s="46">
        <f>G391</f>
        <v>0</v>
      </c>
      <c r="H390" s="46"/>
      <c r="I390" s="362">
        <f>G390+H390</f>
        <v>0</v>
      </c>
      <c r="J390" s="392"/>
      <c r="K390" s="392"/>
      <c r="L390" s="394" t="e">
        <f t="shared" si="42"/>
        <v>#DIV/0!</v>
      </c>
    </row>
    <row r="391" spans="1:12" ht="21" customHeight="1" hidden="1">
      <c r="A391" s="280" t="s">
        <v>93</v>
      </c>
      <c r="B391" s="139" t="s">
        <v>114</v>
      </c>
      <c r="C391" s="140" t="s">
        <v>10</v>
      </c>
      <c r="D391" s="140" t="s">
        <v>9</v>
      </c>
      <c r="E391" s="140" t="s">
        <v>228</v>
      </c>
      <c r="F391" s="140" t="s">
        <v>94</v>
      </c>
      <c r="G391" s="46"/>
      <c r="H391" s="46"/>
      <c r="I391" s="365">
        <f>G391+H391</f>
        <v>0</v>
      </c>
      <c r="J391" s="392"/>
      <c r="K391" s="392"/>
      <c r="L391" s="394" t="e">
        <f t="shared" si="42"/>
        <v>#DIV/0!</v>
      </c>
    </row>
    <row r="392" spans="1:12" ht="37.5" customHeight="1">
      <c r="A392" s="280" t="s">
        <v>283</v>
      </c>
      <c r="B392" s="35" t="s">
        <v>114</v>
      </c>
      <c r="C392" s="70" t="s">
        <v>10</v>
      </c>
      <c r="D392" s="70" t="s">
        <v>9</v>
      </c>
      <c r="E392" s="70" t="s">
        <v>162</v>
      </c>
      <c r="F392" s="70" t="s">
        <v>6</v>
      </c>
      <c r="G392" s="50">
        <f>G393</f>
        <v>48.5</v>
      </c>
      <c r="H392" s="50"/>
      <c r="I392" s="362">
        <f>I393</f>
        <v>41.6</v>
      </c>
      <c r="J392" s="362">
        <f>J393</f>
        <v>0</v>
      </c>
      <c r="K392" s="362">
        <f>K393</f>
        <v>35</v>
      </c>
      <c r="L392" s="394">
        <f t="shared" si="42"/>
        <v>84.13461538461539</v>
      </c>
    </row>
    <row r="393" spans="1:12" ht="26.25" customHeight="1">
      <c r="A393" s="280" t="s">
        <v>93</v>
      </c>
      <c r="B393" s="35" t="s">
        <v>114</v>
      </c>
      <c r="C393" s="70" t="s">
        <v>10</v>
      </c>
      <c r="D393" s="70" t="s">
        <v>9</v>
      </c>
      <c r="E393" s="70" t="s">
        <v>162</v>
      </c>
      <c r="F393" s="70" t="s">
        <v>94</v>
      </c>
      <c r="G393" s="50">
        <v>48.5</v>
      </c>
      <c r="H393" s="50"/>
      <c r="I393" s="365">
        <v>41.6</v>
      </c>
      <c r="J393" s="391"/>
      <c r="K393" s="404">
        <v>35</v>
      </c>
      <c r="L393" s="394">
        <f t="shared" si="42"/>
        <v>84.13461538461539</v>
      </c>
    </row>
    <row r="394" spans="1:12" ht="96.75" customHeight="1">
      <c r="A394" s="276" t="s">
        <v>217</v>
      </c>
      <c r="B394" s="35" t="s">
        <v>114</v>
      </c>
      <c r="C394" s="70" t="s">
        <v>10</v>
      </c>
      <c r="D394" s="70" t="s">
        <v>9</v>
      </c>
      <c r="E394" s="70" t="s">
        <v>218</v>
      </c>
      <c r="F394" s="70" t="s">
        <v>6</v>
      </c>
      <c r="G394" s="50">
        <f>G395</f>
        <v>100.5</v>
      </c>
      <c r="H394" s="50"/>
      <c r="I394" s="368">
        <f>I395</f>
        <v>100</v>
      </c>
      <c r="J394" s="368">
        <f>J395</f>
        <v>0</v>
      </c>
      <c r="K394" s="368">
        <f>K395</f>
        <v>100</v>
      </c>
      <c r="L394" s="394">
        <f t="shared" si="42"/>
        <v>100</v>
      </c>
    </row>
    <row r="395" spans="1:12" ht="34.5" customHeight="1">
      <c r="A395" s="280" t="s">
        <v>93</v>
      </c>
      <c r="B395" s="35" t="s">
        <v>114</v>
      </c>
      <c r="C395" s="70" t="s">
        <v>10</v>
      </c>
      <c r="D395" s="70" t="s">
        <v>9</v>
      </c>
      <c r="E395" s="70" t="s">
        <v>218</v>
      </c>
      <c r="F395" s="70" t="s">
        <v>94</v>
      </c>
      <c r="G395" s="50">
        <v>100.5</v>
      </c>
      <c r="H395" s="50"/>
      <c r="I395" s="369">
        <f>100.5-0.5</f>
        <v>100</v>
      </c>
      <c r="J395" s="391"/>
      <c r="K395" s="396">
        <v>100</v>
      </c>
      <c r="L395" s="394">
        <f t="shared" si="42"/>
        <v>100</v>
      </c>
    </row>
    <row r="396" spans="1:12" ht="31.5" customHeight="1">
      <c r="A396" s="287" t="s">
        <v>28</v>
      </c>
      <c r="B396" s="75" t="s">
        <v>114</v>
      </c>
      <c r="C396" s="245" t="s">
        <v>10</v>
      </c>
      <c r="D396" s="26" t="s">
        <v>10</v>
      </c>
      <c r="E396" s="26" t="s">
        <v>76</v>
      </c>
      <c r="F396" s="26" t="s">
        <v>6</v>
      </c>
      <c r="G396" s="144">
        <f>G397+G400+G403</f>
        <v>1016.3</v>
      </c>
      <c r="H396" s="144"/>
      <c r="I396" s="362">
        <f>I403</f>
        <v>1095.3999999999999</v>
      </c>
      <c r="J396" s="362">
        <f>J403</f>
        <v>0</v>
      </c>
      <c r="K396" s="362">
        <f>K403</f>
        <v>1086.3</v>
      </c>
      <c r="L396" s="394">
        <f t="shared" si="42"/>
        <v>99.16925324082527</v>
      </c>
    </row>
    <row r="397" spans="1:12" ht="51" customHeight="1" hidden="1">
      <c r="A397" s="114" t="s">
        <v>83</v>
      </c>
      <c r="B397" s="113" t="s">
        <v>114</v>
      </c>
      <c r="C397" s="110" t="s">
        <v>10</v>
      </c>
      <c r="D397" s="115" t="s">
        <v>10</v>
      </c>
      <c r="E397" s="115" t="s">
        <v>76</v>
      </c>
      <c r="F397" s="115" t="s">
        <v>6</v>
      </c>
      <c r="G397" s="111">
        <f>G398</f>
        <v>0</v>
      </c>
      <c r="H397" s="111"/>
      <c r="I397" s="362">
        <f aca="true" t="shared" si="48" ref="I397:I402">G397+H397</f>
        <v>0</v>
      </c>
      <c r="J397" s="362">
        <f aca="true" t="shared" si="49" ref="J397:J402">H397+I397</f>
        <v>0</v>
      </c>
      <c r="K397" s="362">
        <f aca="true" t="shared" si="50" ref="K397:K402">I397+J397</f>
        <v>0</v>
      </c>
      <c r="L397" s="394" t="e">
        <f t="shared" si="42"/>
        <v>#DIV/0!</v>
      </c>
    </row>
    <row r="398" spans="1:12" ht="19.5" customHeight="1" hidden="1">
      <c r="A398" s="116" t="s">
        <v>17</v>
      </c>
      <c r="B398" s="113" t="s">
        <v>114</v>
      </c>
      <c r="C398" s="110" t="s">
        <v>10</v>
      </c>
      <c r="D398" s="115" t="s">
        <v>10</v>
      </c>
      <c r="E398" s="115" t="s">
        <v>84</v>
      </c>
      <c r="F398" s="115" t="s">
        <v>6</v>
      </c>
      <c r="G398" s="112">
        <f>G399</f>
        <v>0</v>
      </c>
      <c r="H398" s="112"/>
      <c r="I398" s="362">
        <f t="shared" si="48"/>
        <v>0</v>
      </c>
      <c r="J398" s="362">
        <f t="shared" si="49"/>
        <v>0</v>
      </c>
      <c r="K398" s="362">
        <f t="shared" si="50"/>
        <v>0</v>
      </c>
      <c r="L398" s="394" t="e">
        <f t="shared" si="42"/>
        <v>#DIV/0!</v>
      </c>
    </row>
    <row r="399" spans="1:12" ht="25.5" customHeight="1" hidden="1">
      <c r="A399" s="117" t="s">
        <v>80</v>
      </c>
      <c r="B399" s="113" t="s">
        <v>114</v>
      </c>
      <c r="C399" s="118" t="s">
        <v>10</v>
      </c>
      <c r="D399" s="118" t="s">
        <v>10</v>
      </c>
      <c r="E399" s="118" t="s">
        <v>85</v>
      </c>
      <c r="F399" s="118" t="s">
        <v>81</v>
      </c>
      <c r="G399" s="112"/>
      <c r="H399" s="112"/>
      <c r="I399" s="362">
        <f t="shared" si="48"/>
        <v>0</v>
      </c>
      <c r="J399" s="362">
        <f t="shared" si="49"/>
        <v>0</v>
      </c>
      <c r="K399" s="362">
        <f t="shared" si="50"/>
        <v>0</v>
      </c>
      <c r="L399" s="394" t="e">
        <f t="shared" si="42"/>
        <v>#DIV/0!</v>
      </c>
    </row>
    <row r="400" spans="1:12" ht="0.75" customHeight="1" hidden="1">
      <c r="A400" s="119" t="s">
        <v>38</v>
      </c>
      <c r="B400" s="113" t="s">
        <v>114</v>
      </c>
      <c r="C400" s="118" t="s">
        <v>10</v>
      </c>
      <c r="D400" s="118" t="s">
        <v>10</v>
      </c>
      <c r="E400" s="118" t="s">
        <v>149</v>
      </c>
      <c r="F400" s="118" t="s">
        <v>6</v>
      </c>
      <c r="G400" s="111">
        <f>G401</f>
        <v>0</v>
      </c>
      <c r="H400" s="111"/>
      <c r="I400" s="362">
        <f t="shared" si="48"/>
        <v>0</v>
      </c>
      <c r="J400" s="362">
        <f t="shared" si="49"/>
        <v>0</v>
      </c>
      <c r="K400" s="362">
        <f t="shared" si="50"/>
        <v>0</v>
      </c>
      <c r="L400" s="394" t="e">
        <f t="shared" si="42"/>
        <v>#DIV/0!</v>
      </c>
    </row>
    <row r="401" spans="1:12" ht="17.25" customHeight="1" hidden="1">
      <c r="A401" s="120" t="s">
        <v>48</v>
      </c>
      <c r="B401" s="113" t="s">
        <v>114</v>
      </c>
      <c r="C401" s="118" t="s">
        <v>10</v>
      </c>
      <c r="D401" s="118" t="s">
        <v>10</v>
      </c>
      <c r="E401" s="118" t="s">
        <v>150</v>
      </c>
      <c r="F401" s="118" t="s">
        <v>6</v>
      </c>
      <c r="G401" s="112">
        <f>G402</f>
        <v>0</v>
      </c>
      <c r="H401" s="112"/>
      <c r="I401" s="362">
        <f t="shared" si="48"/>
        <v>0</v>
      </c>
      <c r="J401" s="362">
        <f t="shared" si="49"/>
        <v>0</v>
      </c>
      <c r="K401" s="362">
        <f t="shared" si="50"/>
        <v>0</v>
      </c>
      <c r="L401" s="394" t="e">
        <f t="shared" si="42"/>
        <v>#DIV/0!</v>
      </c>
    </row>
    <row r="402" spans="1:12" ht="15" customHeight="1" hidden="1">
      <c r="A402" s="109" t="s">
        <v>93</v>
      </c>
      <c r="B402" s="113" t="s">
        <v>114</v>
      </c>
      <c r="C402" s="118" t="s">
        <v>10</v>
      </c>
      <c r="D402" s="118" t="s">
        <v>10</v>
      </c>
      <c r="E402" s="118" t="s">
        <v>150</v>
      </c>
      <c r="F402" s="118" t="s">
        <v>94</v>
      </c>
      <c r="G402" s="112"/>
      <c r="H402" s="112"/>
      <c r="I402" s="362">
        <f t="shared" si="48"/>
        <v>0</v>
      </c>
      <c r="J402" s="362">
        <f t="shared" si="49"/>
        <v>0</v>
      </c>
      <c r="K402" s="362">
        <f t="shared" si="50"/>
        <v>0</v>
      </c>
      <c r="L402" s="394" t="e">
        <f aca="true" t="shared" si="51" ref="L402:L456">K402/I402*100</f>
        <v>#DIV/0!</v>
      </c>
    </row>
    <row r="403" spans="1:12" ht="32.25" customHeight="1">
      <c r="A403" s="277" t="s">
        <v>264</v>
      </c>
      <c r="B403" s="75" t="s">
        <v>114</v>
      </c>
      <c r="C403" s="27" t="s">
        <v>10</v>
      </c>
      <c r="D403" s="27" t="s">
        <v>10</v>
      </c>
      <c r="E403" s="27" t="s">
        <v>265</v>
      </c>
      <c r="F403" s="27" t="s">
        <v>6</v>
      </c>
      <c r="G403" s="31">
        <f>G404+G406+G407</f>
        <v>1016.3</v>
      </c>
      <c r="H403" s="31"/>
      <c r="I403" s="362">
        <f>I404+I405+I406</f>
        <v>1095.3999999999999</v>
      </c>
      <c r="J403" s="362">
        <f>J404+J405+J406</f>
        <v>0</v>
      </c>
      <c r="K403" s="362">
        <f>K404+K405+K406</f>
        <v>1086.3</v>
      </c>
      <c r="L403" s="394">
        <f t="shared" si="51"/>
        <v>99.16925324082527</v>
      </c>
    </row>
    <row r="404" spans="1:12" ht="102" customHeight="1">
      <c r="A404" s="279" t="s">
        <v>280</v>
      </c>
      <c r="B404" s="35" t="s">
        <v>114</v>
      </c>
      <c r="C404" s="34" t="s">
        <v>10</v>
      </c>
      <c r="D404" s="34" t="s">
        <v>10</v>
      </c>
      <c r="E404" s="132" t="s">
        <v>266</v>
      </c>
      <c r="F404" s="132" t="s">
        <v>94</v>
      </c>
      <c r="G404" s="136">
        <v>165.5</v>
      </c>
      <c r="H404" s="136"/>
      <c r="I404" s="369">
        <v>188.2</v>
      </c>
      <c r="J404" s="391"/>
      <c r="K404" s="391">
        <v>180.3</v>
      </c>
      <c r="L404" s="394">
        <f t="shared" si="51"/>
        <v>95.80233793836345</v>
      </c>
    </row>
    <row r="405" spans="1:12" ht="102.75" customHeight="1">
      <c r="A405" s="279" t="s">
        <v>281</v>
      </c>
      <c r="B405" s="35" t="s">
        <v>114</v>
      </c>
      <c r="C405" s="34" t="s">
        <v>10</v>
      </c>
      <c r="D405" s="34" t="s">
        <v>10</v>
      </c>
      <c r="E405" s="132" t="s">
        <v>267</v>
      </c>
      <c r="F405" s="132" t="s">
        <v>94</v>
      </c>
      <c r="G405" s="137">
        <v>850.8</v>
      </c>
      <c r="H405" s="137"/>
      <c r="I405" s="369">
        <f>850.8-8.4</f>
        <v>842.4</v>
      </c>
      <c r="J405" s="391"/>
      <c r="K405" s="391">
        <v>841.2</v>
      </c>
      <c r="L405" s="394">
        <f t="shared" si="51"/>
        <v>99.85754985754987</v>
      </c>
    </row>
    <row r="406" spans="1:12" ht="102" customHeight="1">
      <c r="A406" s="279" t="s">
        <v>281</v>
      </c>
      <c r="B406" s="35" t="s">
        <v>114</v>
      </c>
      <c r="C406" s="34" t="s">
        <v>10</v>
      </c>
      <c r="D406" s="34" t="s">
        <v>10</v>
      </c>
      <c r="E406" s="132" t="s">
        <v>271</v>
      </c>
      <c r="F406" s="132" t="s">
        <v>94</v>
      </c>
      <c r="G406" s="137">
        <v>850.8</v>
      </c>
      <c r="H406" s="137"/>
      <c r="I406" s="369">
        <v>64.8</v>
      </c>
      <c r="J406" s="391"/>
      <c r="K406" s="391">
        <v>64.8</v>
      </c>
      <c r="L406" s="394">
        <f t="shared" si="51"/>
        <v>100</v>
      </c>
    </row>
    <row r="407" spans="1:12" ht="42.75" customHeight="1" hidden="1">
      <c r="A407" s="121" t="s">
        <v>282</v>
      </c>
      <c r="B407" s="113" t="s">
        <v>114</v>
      </c>
      <c r="C407" s="115" t="s">
        <v>10</v>
      </c>
      <c r="D407" s="115" t="s">
        <v>10</v>
      </c>
      <c r="E407" s="118" t="s">
        <v>271</v>
      </c>
      <c r="F407" s="118" t="s">
        <v>94</v>
      </c>
      <c r="G407" s="122"/>
      <c r="H407" s="122"/>
      <c r="I407" s="362">
        <f>G407+H407</f>
        <v>0</v>
      </c>
      <c r="J407" s="391"/>
      <c r="K407" s="391"/>
      <c r="L407" s="394" t="e">
        <f t="shared" si="51"/>
        <v>#DIV/0!</v>
      </c>
    </row>
    <row r="408" spans="1:12" ht="29.25" customHeight="1">
      <c r="A408" s="295" t="s">
        <v>49</v>
      </c>
      <c r="B408" s="75" t="s">
        <v>114</v>
      </c>
      <c r="C408" s="27" t="s">
        <v>10</v>
      </c>
      <c r="D408" s="27" t="s">
        <v>23</v>
      </c>
      <c r="E408" s="27" t="s">
        <v>30</v>
      </c>
      <c r="F408" s="27" t="s">
        <v>6</v>
      </c>
      <c r="G408" s="254" t="e">
        <f>G409+G414+G418+#REF!+G420+G422+G423+#REF!+G427+G428+G429+G430+G431+G432</f>
        <v>#REF!</v>
      </c>
      <c r="H408" s="254">
        <f>H409+H415</f>
        <v>1499</v>
      </c>
      <c r="I408" s="383">
        <f>I411+I413+I416+I418+I419+I424</f>
        <v>1815.4999999999998</v>
      </c>
      <c r="J408" s="383">
        <f>J411+J413+J416+J418+J419+J424</f>
        <v>175.8</v>
      </c>
      <c r="K408" s="383">
        <f>K411+K413+K416+K418+K419+K424</f>
        <v>1810.3</v>
      </c>
      <c r="L408" s="394">
        <f t="shared" si="51"/>
        <v>99.71357752685212</v>
      </c>
    </row>
    <row r="409" spans="1:12" ht="63.75" customHeight="1">
      <c r="A409" s="190" t="s">
        <v>83</v>
      </c>
      <c r="B409" s="125" t="s">
        <v>114</v>
      </c>
      <c r="C409" s="126" t="s">
        <v>10</v>
      </c>
      <c r="D409" s="126" t="s">
        <v>23</v>
      </c>
      <c r="E409" s="126" t="s">
        <v>96</v>
      </c>
      <c r="F409" s="126" t="s">
        <v>6</v>
      </c>
      <c r="G409" s="127">
        <f aca="true" t="shared" si="52" ref="G409:K410">G410</f>
        <v>0</v>
      </c>
      <c r="H409" s="127">
        <f t="shared" si="52"/>
        <v>639</v>
      </c>
      <c r="I409" s="384">
        <f t="shared" si="52"/>
        <v>569.3</v>
      </c>
      <c r="J409" s="384">
        <f t="shared" si="52"/>
        <v>0</v>
      </c>
      <c r="K409" s="384">
        <f t="shared" si="52"/>
        <v>569.3</v>
      </c>
      <c r="L409" s="394">
        <f t="shared" si="51"/>
        <v>100</v>
      </c>
    </row>
    <row r="410" spans="1:12" ht="17.25" customHeight="1">
      <c r="A410" s="304" t="s">
        <v>17</v>
      </c>
      <c r="B410" s="125" t="s">
        <v>114</v>
      </c>
      <c r="C410" s="126" t="s">
        <v>10</v>
      </c>
      <c r="D410" s="126" t="s">
        <v>23</v>
      </c>
      <c r="E410" s="126" t="s">
        <v>97</v>
      </c>
      <c r="F410" s="126" t="s">
        <v>6</v>
      </c>
      <c r="G410" s="127">
        <f t="shared" si="52"/>
        <v>0</v>
      </c>
      <c r="H410" s="127">
        <f t="shared" si="52"/>
        <v>639</v>
      </c>
      <c r="I410" s="385">
        <f t="shared" si="52"/>
        <v>569.3</v>
      </c>
      <c r="J410" s="385">
        <f t="shared" si="52"/>
        <v>0</v>
      </c>
      <c r="K410" s="385">
        <f t="shared" si="52"/>
        <v>569.3</v>
      </c>
      <c r="L410" s="394">
        <f t="shared" si="51"/>
        <v>100</v>
      </c>
    </row>
    <row r="411" spans="1:12" ht="25.5" customHeight="1">
      <c r="A411" s="190" t="s">
        <v>80</v>
      </c>
      <c r="B411" s="125" t="s">
        <v>114</v>
      </c>
      <c r="C411" s="126" t="s">
        <v>10</v>
      </c>
      <c r="D411" s="126" t="s">
        <v>23</v>
      </c>
      <c r="E411" s="126" t="s">
        <v>97</v>
      </c>
      <c r="F411" s="126" t="s">
        <v>81</v>
      </c>
      <c r="G411" s="127"/>
      <c r="H411" s="127">
        <v>639</v>
      </c>
      <c r="I411" s="385">
        <f>G411+H411-25-44.7</f>
        <v>569.3</v>
      </c>
      <c r="J411" s="392"/>
      <c r="K411" s="392">
        <v>569.3</v>
      </c>
      <c r="L411" s="394">
        <f t="shared" si="51"/>
        <v>100</v>
      </c>
    </row>
    <row r="412" spans="1:12" ht="30" customHeight="1">
      <c r="A412" s="280" t="s">
        <v>366</v>
      </c>
      <c r="B412" s="129" t="s">
        <v>114</v>
      </c>
      <c r="C412" s="130" t="s">
        <v>10</v>
      </c>
      <c r="D412" s="130" t="s">
        <v>23</v>
      </c>
      <c r="E412" s="130" t="s">
        <v>385</v>
      </c>
      <c r="F412" s="130" t="s">
        <v>6</v>
      </c>
      <c r="G412" s="127"/>
      <c r="H412" s="127"/>
      <c r="I412" s="385">
        <v>5</v>
      </c>
      <c r="J412" s="385">
        <v>5</v>
      </c>
      <c r="K412" s="385">
        <v>5</v>
      </c>
      <c r="L412" s="394">
        <f t="shared" si="51"/>
        <v>100</v>
      </c>
    </row>
    <row r="413" spans="1:12" ht="25.5" customHeight="1">
      <c r="A413" s="282" t="s">
        <v>93</v>
      </c>
      <c r="B413" s="129" t="s">
        <v>114</v>
      </c>
      <c r="C413" s="130" t="s">
        <v>10</v>
      </c>
      <c r="D413" s="130" t="s">
        <v>23</v>
      </c>
      <c r="E413" s="130" t="s">
        <v>385</v>
      </c>
      <c r="F413" s="130" t="s">
        <v>94</v>
      </c>
      <c r="G413" s="127"/>
      <c r="H413" s="127"/>
      <c r="I413" s="385">
        <v>5</v>
      </c>
      <c r="J413" s="392"/>
      <c r="K413" s="394">
        <v>5</v>
      </c>
      <c r="L413" s="394">
        <f t="shared" si="51"/>
        <v>100</v>
      </c>
    </row>
    <row r="414" spans="1:12" ht="71.25" customHeight="1">
      <c r="A414" s="276" t="s">
        <v>21</v>
      </c>
      <c r="B414" s="125" t="s">
        <v>114</v>
      </c>
      <c r="C414" s="126" t="s">
        <v>10</v>
      </c>
      <c r="D414" s="126" t="s">
        <v>23</v>
      </c>
      <c r="E414" s="126" t="s">
        <v>33</v>
      </c>
      <c r="F414" s="126" t="s">
        <v>6</v>
      </c>
      <c r="G414" s="127">
        <f>G415</f>
        <v>0</v>
      </c>
      <c r="H414" s="127"/>
      <c r="I414" s="384">
        <f aca="true" t="shared" si="53" ref="I414:K415">I415</f>
        <v>753</v>
      </c>
      <c r="J414" s="384">
        <f t="shared" si="53"/>
        <v>0</v>
      </c>
      <c r="K414" s="384">
        <f t="shared" si="53"/>
        <v>751.2</v>
      </c>
      <c r="L414" s="394">
        <f t="shared" si="51"/>
        <v>99.76095617529882</v>
      </c>
    </row>
    <row r="415" spans="1:12" ht="31.5" customHeight="1">
      <c r="A415" s="128" t="s">
        <v>20</v>
      </c>
      <c r="B415" s="125" t="s">
        <v>114</v>
      </c>
      <c r="C415" s="126" t="s">
        <v>10</v>
      </c>
      <c r="D415" s="126" t="s">
        <v>23</v>
      </c>
      <c r="E415" s="126" t="s">
        <v>119</v>
      </c>
      <c r="F415" s="126" t="s">
        <v>6</v>
      </c>
      <c r="G415" s="127">
        <f>G416</f>
        <v>0</v>
      </c>
      <c r="H415" s="127">
        <v>860</v>
      </c>
      <c r="I415" s="385">
        <f t="shared" si="53"/>
        <v>753</v>
      </c>
      <c r="J415" s="385">
        <f t="shared" si="53"/>
        <v>0</v>
      </c>
      <c r="K415" s="385">
        <f t="shared" si="53"/>
        <v>751.2</v>
      </c>
      <c r="L415" s="394">
        <f t="shared" si="51"/>
        <v>99.76095617529882</v>
      </c>
    </row>
    <row r="416" spans="1:12" ht="34.5" customHeight="1">
      <c r="A416" s="280" t="s">
        <v>93</v>
      </c>
      <c r="B416" s="125" t="s">
        <v>114</v>
      </c>
      <c r="C416" s="126" t="s">
        <v>10</v>
      </c>
      <c r="D416" s="126" t="s">
        <v>23</v>
      </c>
      <c r="E416" s="126" t="s">
        <v>119</v>
      </c>
      <c r="F416" s="126" t="s">
        <v>94</v>
      </c>
      <c r="G416" s="127"/>
      <c r="H416" s="127">
        <v>860</v>
      </c>
      <c r="I416" s="385">
        <f>732.4+14.8-3.8+9.6</f>
        <v>753</v>
      </c>
      <c r="J416" s="392"/>
      <c r="K416" s="392">
        <v>751.2</v>
      </c>
      <c r="L416" s="394">
        <f t="shared" si="51"/>
        <v>99.76095617529882</v>
      </c>
    </row>
    <row r="417" spans="1:12" ht="17.25" customHeight="1">
      <c r="A417" s="305" t="s">
        <v>120</v>
      </c>
      <c r="B417" s="129" t="s">
        <v>114</v>
      </c>
      <c r="C417" s="130" t="s">
        <v>10</v>
      </c>
      <c r="D417" s="130" t="s">
        <v>23</v>
      </c>
      <c r="E417" s="130" t="s">
        <v>124</v>
      </c>
      <c r="F417" s="130" t="s">
        <v>6</v>
      </c>
      <c r="G417" s="127"/>
      <c r="H417" s="127"/>
      <c r="I417" s="384">
        <f>I418</f>
        <v>17.5</v>
      </c>
      <c r="J417" s="384">
        <f>J418</f>
        <v>0</v>
      </c>
      <c r="K417" s="384">
        <f>K418</f>
        <v>17.5</v>
      </c>
      <c r="L417" s="394">
        <f t="shared" si="51"/>
        <v>100</v>
      </c>
    </row>
    <row r="418" spans="1:12" ht="61.5" customHeight="1">
      <c r="A418" s="190" t="s">
        <v>121</v>
      </c>
      <c r="B418" s="125" t="s">
        <v>114</v>
      </c>
      <c r="C418" s="132" t="s">
        <v>10</v>
      </c>
      <c r="D418" s="132" t="s">
        <v>23</v>
      </c>
      <c r="E418" s="132" t="s">
        <v>239</v>
      </c>
      <c r="F418" s="132" t="s">
        <v>94</v>
      </c>
      <c r="G418" s="94"/>
      <c r="H418" s="94"/>
      <c r="I418" s="386">
        <v>17.5</v>
      </c>
      <c r="J418" s="392"/>
      <c r="K418" s="392">
        <v>17.5</v>
      </c>
      <c r="L418" s="394">
        <f t="shared" si="51"/>
        <v>100</v>
      </c>
    </row>
    <row r="419" spans="1:12" ht="29.25" customHeight="1">
      <c r="A419" s="280" t="s">
        <v>74</v>
      </c>
      <c r="B419" s="129" t="s">
        <v>114</v>
      </c>
      <c r="C419" s="132" t="s">
        <v>10</v>
      </c>
      <c r="D419" s="132" t="s">
        <v>23</v>
      </c>
      <c r="E419" s="132" t="s">
        <v>72</v>
      </c>
      <c r="F419" s="132" t="s">
        <v>6</v>
      </c>
      <c r="G419" s="94"/>
      <c r="H419" s="94"/>
      <c r="I419" s="386">
        <f>I420+I421+I422+I423</f>
        <v>55.3</v>
      </c>
      <c r="J419" s="386">
        <f>J420+J421+J422+J423</f>
        <v>0</v>
      </c>
      <c r="K419" s="386">
        <f>K420+K421+K422+K423</f>
        <v>52.4</v>
      </c>
      <c r="L419" s="394">
        <f t="shared" si="51"/>
        <v>94.75587703435805</v>
      </c>
    </row>
    <row r="420" spans="1:12" ht="27.75" customHeight="1">
      <c r="A420" s="280" t="s">
        <v>117</v>
      </c>
      <c r="B420" s="125" t="s">
        <v>114</v>
      </c>
      <c r="C420" s="132" t="s">
        <v>10</v>
      </c>
      <c r="D420" s="132" t="s">
        <v>23</v>
      </c>
      <c r="E420" s="132" t="s">
        <v>118</v>
      </c>
      <c r="F420" s="132" t="s">
        <v>94</v>
      </c>
      <c r="G420" s="94"/>
      <c r="H420" s="94"/>
      <c r="I420" s="386">
        <f>1.8-1.8+6.1</f>
        <v>6.1</v>
      </c>
      <c r="J420" s="392"/>
      <c r="K420" s="392">
        <v>5.8</v>
      </c>
      <c r="L420" s="394">
        <f t="shared" si="51"/>
        <v>95.08196721311477</v>
      </c>
    </row>
    <row r="421" spans="1:12" ht="27.75" customHeight="1">
      <c r="A421" s="277" t="s">
        <v>188</v>
      </c>
      <c r="B421" s="129" t="s">
        <v>114</v>
      </c>
      <c r="C421" s="132" t="s">
        <v>10</v>
      </c>
      <c r="D421" s="132" t="s">
        <v>23</v>
      </c>
      <c r="E421" s="132" t="s">
        <v>232</v>
      </c>
      <c r="F421" s="132" t="s">
        <v>94</v>
      </c>
      <c r="G421" s="94"/>
      <c r="H421" s="94"/>
      <c r="I421" s="386">
        <v>4.6</v>
      </c>
      <c r="J421" s="392"/>
      <c r="K421" s="392">
        <v>4.6</v>
      </c>
      <c r="L421" s="394">
        <f t="shared" si="51"/>
        <v>100</v>
      </c>
    </row>
    <row r="422" spans="1:12" ht="15.75" customHeight="1">
      <c r="A422" s="277" t="s">
        <v>128</v>
      </c>
      <c r="B422" s="125" t="s">
        <v>114</v>
      </c>
      <c r="C422" s="132" t="s">
        <v>10</v>
      </c>
      <c r="D422" s="132" t="s">
        <v>23</v>
      </c>
      <c r="E422" s="132" t="s">
        <v>233</v>
      </c>
      <c r="F422" s="132" t="s">
        <v>94</v>
      </c>
      <c r="G422" s="94"/>
      <c r="H422" s="94"/>
      <c r="I422" s="386">
        <v>20.1</v>
      </c>
      <c r="J422" s="392"/>
      <c r="K422" s="392">
        <v>18.2</v>
      </c>
      <c r="L422" s="394">
        <f t="shared" si="51"/>
        <v>90.54726368159203</v>
      </c>
    </row>
    <row r="423" spans="1:12" ht="26.25" customHeight="1">
      <c r="A423" s="277" t="s">
        <v>79</v>
      </c>
      <c r="B423" s="125" t="s">
        <v>114</v>
      </c>
      <c r="C423" s="132" t="s">
        <v>10</v>
      </c>
      <c r="D423" s="132" t="s">
        <v>23</v>
      </c>
      <c r="E423" s="132" t="s">
        <v>234</v>
      </c>
      <c r="F423" s="132" t="s">
        <v>94</v>
      </c>
      <c r="G423" s="94"/>
      <c r="H423" s="94"/>
      <c r="I423" s="386">
        <v>24.5</v>
      </c>
      <c r="J423" s="392"/>
      <c r="K423" s="392">
        <v>23.8</v>
      </c>
      <c r="L423" s="394">
        <f t="shared" si="51"/>
        <v>97.14285714285714</v>
      </c>
    </row>
    <row r="424" spans="1:12" ht="26.25" customHeight="1">
      <c r="A424" s="290" t="s">
        <v>55</v>
      </c>
      <c r="B424" s="317">
        <v>574</v>
      </c>
      <c r="C424" s="318" t="s">
        <v>10</v>
      </c>
      <c r="D424" s="318" t="s">
        <v>23</v>
      </c>
      <c r="E424" s="27" t="s">
        <v>167</v>
      </c>
      <c r="F424" s="245" t="s">
        <v>6</v>
      </c>
      <c r="G424" s="319"/>
      <c r="H424" s="319"/>
      <c r="I424" s="386">
        <f>I426+I427+I428+I429+I430+I431+I432+I433</f>
        <v>415.3999999999999</v>
      </c>
      <c r="J424" s="386">
        <f>J426+J427+J428+J429+J430+J431+J432+J433</f>
        <v>175.8</v>
      </c>
      <c r="K424" s="386">
        <f>K426+K427+K428+K429+K430+K431+K432+K433</f>
        <v>414.8999999999999</v>
      </c>
      <c r="L424" s="394">
        <f t="shared" si="51"/>
        <v>99.87963408762639</v>
      </c>
    </row>
    <row r="425" spans="1:12" ht="45.75" customHeight="1">
      <c r="A425" s="276" t="s">
        <v>378</v>
      </c>
      <c r="B425" s="255">
        <v>574</v>
      </c>
      <c r="C425" s="132" t="s">
        <v>10</v>
      </c>
      <c r="D425" s="132" t="s">
        <v>9</v>
      </c>
      <c r="E425" s="130" t="s">
        <v>364</v>
      </c>
      <c r="F425" s="140" t="s">
        <v>6</v>
      </c>
      <c r="G425" s="319"/>
      <c r="H425" s="319"/>
      <c r="I425" s="386">
        <f>I426</f>
        <v>175.8</v>
      </c>
      <c r="J425" s="386">
        <f>J426</f>
        <v>175.8</v>
      </c>
      <c r="K425" s="386">
        <f>K426</f>
        <v>175.8</v>
      </c>
      <c r="L425" s="394">
        <f t="shared" si="51"/>
        <v>100</v>
      </c>
    </row>
    <row r="426" spans="1:12" ht="26.25" customHeight="1">
      <c r="A426" s="282" t="s">
        <v>93</v>
      </c>
      <c r="B426" s="255">
        <v>574</v>
      </c>
      <c r="C426" s="132" t="s">
        <v>10</v>
      </c>
      <c r="D426" s="132" t="s">
        <v>9</v>
      </c>
      <c r="E426" s="130" t="s">
        <v>364</v>
      </c>
      <c r="F426" s="140" t="s">
        <v>94</v>
      </c>
      <c r="G426" s="319"/>
      <c r="H426" s="319"/>
      <c r="I426" s="386">
        <f>140.6+35.2</f>
        <v>175.8</v>
      </c>
      <c r="J426" s="386">
        <f>140.6+35.2</f>
        <v>175.8</v>
      </c>
      <c r="K426" s="386">
        <f>140.6+35.2</f>
        <v>175.8</v>
      </c>
      <c r="L426" s="394">
        <f t="shared" si="51"/>
        <v>100</v>
      </c>
    </row>
    <row r="427" spans="1:12" ht="112.5" customHeight="1">
      <c r="A427" s="276" t="s">
        <v>216</v>
      </c>
      <c r="B427" s="125" t="s">
        <v>114</v>
      </c>
      <c r="C427" s="132" t="s">
        <v>10</v>
      </c>
      <c r="D427" s="132" t="s">
        <v>23</v>
      </c>
      <c r="E427" s="132" t="s">
        <v>129</v>
      </c>
      <c r="F427" s="132" t="s">
        <v>94</v>
      </c>
      <c r="G427" s="94"/>
      <c r="H427" s="94"/>
      <c r="I427" s="386">
        <v>1.2</v>
      </c>
      <c r="J427" s="392"/>
      <c r="K427" s="392">
        <v>1.2</v>
      </c>
      <c r="L427" s="394">
        <f t="shared" si="51"/>
        <v>100</v>
      </c>
    </row>
    <row r="428" spans="1:12" ht="42.75" customHeight="1">
      <c r="A428" s="276" t="s">
        <v>227</v>
      </c>
      <c r="B428" s="125" t="s">
        <v>114</v>
      </c>
      <c r="C428" s="132" t="s">
        <v>10</v>
      </c>
      <c r="D428" s="132" t="s">
        <v>23</v>
      </c>
      <c r="E428" s="132" t="s">
        <v>228</v>
      </c>
      <c r="F428" s="132" t="s">
        <v>94</v>
      </c>
      <c r="G428" s="94"/>
      <c r="H428" s="94"/>
      <c r="I428" s="384">
        <v>224.7</v>
      </c>
      <c r="J428" s="392"/>
      <c r="K428" s="392">
        <v>224.7</v>
      </c>
      <c r="L428" s="394">
        <f t="shared" si="51"/>
        <v>100</v>
      </c>
    </row>
    <row r="429" spans="1:12" ht="40.5" customHeight="1">
      <c r="A429" s="280" t="s">
        <v>161</v>
      </c>
      <c r="B429" s="125" t="s">
        <v>114</v>
      </c>
      <c r="C429" s="132" t="s">
        <v>10</v>
      </c>
      <c r="D429" s="132" t="s">
        <v>23</v>
      </c>
      <c r="E429" s="132" t="s">
        <v>162</v>
      </c>
      <c r="F429" s="132" t="s">
        <v>94</v>
      </c>
      <c r="G429" s="94"/>
      <c r="H429" s="94"/>
      <c r="I429" s="384">
        <v>0.2</v>
      </c>
      <c r="J429" s="392"/>
      <c r="K429" s="392">
        <v>0.2</v>
      </c>
      <c r="L429" s="394">
        <f t="shared" si="51"/>
        <v>100</v>
      </c>
    </row>
    <row r="430" spans="1:12" ht="84" customHeight="1">
      <c r="A430" s="276" t="s">
        <v>217</v>
      </c>
      <c r="B430" s="125" t="s">
        <v>114</v>
      </c>
      <c r="C430" s="132" t="s">
        <v>10</v>
      </c>
      <c r="D430" s="132" t="s">
        <v>23</v>
      </c>
      <c r="E430" s="132" t="s">
        <v>218</v>
      </c>
      <c r="F430" s="132" t="s">
        <v>94</v>
      </c>
      <c r="G430" s="94"/>
      <c r="H430" s="94"/>
      <c r="I430" s="384">
        <v>0.5</v>
      </c>
      <c r="J430" s="392"/>
      <c r="K430" s="392">
        <v>0.5</v>
      </c>
      <c r="L430" s="394">
        <f t="shared" si="51"/>
        <v>100</v>
      </c>
    </row>
    <row r="431" spans="1:12" ht="105.75" customHeight="1">
      <c r="A431" s="279" t="s">
        <v>280</v>
      </c>
      <c r="B431" s="125" t="s">
        <v>114</v>
      </c>
      <c r="C431" s="132" t="s">
        <v>10</v>
      </c>
      <c r="D431" s="132" t="s">
        <v>23</v>
      </c>
      <c r="E431" s="132" t="s">
        <v>266</v>
      </c>
      <c r="F431" s="132" t="s">
        <v>94</v>
      </c>
      <c r="G431" s="135"/>
      <c r="H431" s="135"/>
      <c r="I431" s="383">
        <v>2.2</v>
      </c>
      <c r="J431" s="392"/>
      <c r="K431" s="392">
        <v>1.7</v>
      </c>
      <c r="L431" s="394">
        <f t="shared" si="51"/>
        <v>77.27272727272727</v>
      </c>
    </row>
    <row r="432" spans="1:12" ht="108.75" customHeight="1">
      <c r="A432" s="279" t="s">
        <v>281</v>
      </c>
      <c r="B432" s="125" t="s">
        <v>114</v>
      </c>
      <c r="C432" s="132" t="s">
        <v>10</v>
      </c>
      <c r="D432" s="132" t="s">
        <v>23</v>
      </c>
      <c r="E432" s="132" t="s">
        <v>267</v>
      </c>
      <c r="F432" s="132" t="s">
        <v>94</v>
      </c>
      <c r="G432" s="94"/>
      <c r="H432" s="94"/>
      <c r="I432" s="384">
        <v>8.4</v>
      </c>
      <c r="J432" s="392"/>
      <c r="K432" s="392">
        <v>8.4</v>
      </c>
      <c r="L432" s="394">
        <f t="shared" si="51"/>
        <v>100</v>
      </c>
    </row>
    <row r="433" spans="1:12" ht="65.25" customHeight="1">
      <c r="A433" s="190" t="s">
        <v>125</v>
      </c>
      <c r="B433" s="129" t="s">
        <v>114</v>
      </c>
      <c r="C433" s="132" t="s">
        <v>10</v>
      </c>
      <c r="D433" s="132" t="s">
        <v>23</v>
      </c>
      <c r="E433" s="132" t="s">
        <v>334</v>
      </c>
      <c r="F433" s="132" t="s">
        <v>94</v>
      </c>
      <c r="G433" s="94"/>
      <c r="H433" s="94"/>
      <c r="I433" s="384">
        <v>2.4</v>
      </c>
      <c r="J433" s="392"/>
      <c r="K433" s="392">
        <v>2.4</v>
      </c>
      <c r="L433" s="394">
        <f t="shared" si="51"/>
        <v>100</v>
      </c>
    </row>
    <row r="434" spans="1:12" ht="21.75" customHeight="1">
      <c r="A434" s="265" t="s">
        <v>50</v>
      </c>
      <c r="B434" s="309" t="s">
        <v>114</v>
      </c>
      <c r="C434" s="310" t="s">
        <v>24</v>
      </c>
      <c r="D434" s="310" t="s">
        <v>15</v>
      </c>
      <c r="E434" s="311" t="s">
        <v>30</v>
      </c>
      <c r="F434" s="310" t="s">
        <v>6</v>
      </c>
      <c r="G434" s="312" t="e">
        <f>#REF!+G435+#REF!</f>
        <v>#REF!</v>
      </c>
      <c r="H434" s="312"/>
      <c r="I434" s="384">
        <f>I435</f>
        <v>12331.5</v>
      </c>
      <c r="J434" s="384">
        <f>J435</f>
        <v>0</v>
      </c>
      <c r="K434" s="384">
        <f>K435</f>
        <v>12329.4</v>
      </c>
      <c r="L434" s="394">
        <f t="shared" si="51"/>
        <v>99.98297044155213</v>
      </c>
    </row>
    <row r="435" spans="1:12" ht="20.25" customHeight="1">
      <c r="A435" s="73" t="s">
        <v>123</v>
      </c>
      <c r="B435" s="87" t="s">
        <v>114</v>
      </c>
      <c r="C435" s="74" t="s">
        <v>24</v>
      </c>
      <c r="D435" s="74" t="s">
        <v>14</v>
      </c>
      <c r="E435" s="74" t="s">
        <v>30</v>
      </c>
      <c r="F435" s="74" t="s">
        <v>6</v>
      </c>
      <c r="G435" s="45">
        <f>G439</f>
        <v>9013</v>
      </c>
      <c r="H435" s="45"/>
      <c r="I435" s="384">
        <f>I436+I439+I450</f>
        <v>12331.5</v>
      </c>
      <c r="J435" s="384">
        <f>J436+J439+J450</f>
        <v>0</v>
      </c>
      <c r="K435" s="384">
        <f>K436+K439+K450</f>
        <v>12329.4</v>
      </c>
      <c r="L435" s="394">
        <f t="shared" si="51"/>
        <v>99.98297044155213</v>
      </c>
    </row>
    <row r="436" spans="1:12" ht="19.5" customHeight="1">
      <c r="A436" s="250" t="s">
        <v>120</v>
      </c>
      <c r="B436" s="75" t="s">
        <v>114</v>
      </c>
      <c r="C436" s="26" t="s">
        <v>24</v>
      </c>
      <c r="D436" s="27" t="s">
        <v>14</v>
      </c>
      <c r="E436" s="26" t="s">
        <v>73</v>
      </c>
      <c r="F436" s="26" t="s">
        <v>6</v>
      </c>
      <c r="G436" s="48">
        <f>G437</f>
        <v>1129</v>
      </c>
      <c r="H436" s="48"/>
      <c r="I436" s="384">
        <f aca="true" t="shared" si="54" ref="I436:K437">I437</f>
        <v>1755</v>
      </c>
      <c r="J436" s="384">
        <f t="shared" si="54"/>
        <v>0</v>
      </c>
      <c r="K436" s="384">
        <f t="shared" si="54"/>
        <v>1755</v>
      </c>
      <c r="L436" s="394">
        <f t="shared" si="51"/>
        <v>100</v>
      </c>
    </row>
    <row r="437" spans="1:12" ht="61.5" customHeight="1">
      <c r="A437" s="285" t="s">
        <v>121</v>
      </c>
      <c r="B437" s="84" t="s">
        <v>114</v>
      </c>
      <c r="C437" s="51" t="s">
        <v>24</v>
      </c>
      <c r="D437" s="11" t="s">
        <v>14</v>
      </c>
      <c r="E437" s="51" t="s">
        <v>122</v>
      </c>
      <c r="F437" s="51" t="s">
        <v>6</v>
      </c>
      <c r="G437" s="29">
        <f>G438</f>
        <v>1129</v>
      </c>
      <c r="H437" s="29"/>
      <c r="I437" s="385">
        <f t="shared" si="54"/>
        <v>1755</v>
      </c>
      <c r="J437" s="385">
        <f t="shared" si="54"/>
        <v>0</v>
      </c>
      <c r="K437" s="385">
        <f t="shared" si="54"/>
        <v>1755</v>
      </c>
      <c r="L437" s="394">
        <f t="shared" si="51"/>
        <v>100</v>
      </c>
    </row>
    <row r="438" spans="1:12" ht="20.25" customHeight="1">
      <c r="A438" s="293" t="s">
        <v>113</v>
      </c>
      <c r="B438" s="84" t="s">
        <v>114</v>
      </c>
      <c r="C438" s="51" t="s">
        <v>24</v>
      </c>
      <c r="D438" s="11" t="s">
        <v>14</v>
      </c>
      <c r="E438" s="51" t="s">
        <v>122</v>
      </c>
      <c r="F438" s="51" t="s">
        <v>31</v>
      </c>
      <c r="G438" s="52">
        <v>1129</v>
      </c>
      <c r="H438" s="52"/>
      <c r="I438" s="385">
        <v>1755</v>
      </c>
      <c r="J438" s="392"/>
      <c r="K438" s="394">
        <v>1755</v>
      </c>
      <c r="L438" s="394">
        <f t="shared" si="51"/>
        <v>100</v>
      </c>
    </row>
    <row r="439" spans="1:12" ht="35.25" customHeight="1">
      <c r="A439" s="272" t="s">
        <v>74</v>
      </c>
      <c r="B439" s="150" t="s">
        <v>114</v>
      </c>
      <c r="C439" s="26" t="s">
        <v>24</v>
      </c>
      <c r="D439" s="26" t="s">
        <v>14</v>
      </c>
      <c r="E439" s="26" t="s">
        <v>72</v>
      </c>
      <c r="F439" s="26" t="s">
        <v>6</v>
      </c>
      <c r="G439" s="47">
        <f>G440+G442</f>
        <v>9013</v>
      </c>
      <c r="H439" s="47"/>
      <c r="I439" s="384">
        <f>I440+I442</f>
        <v>9828.2</v>
      </c>
      <c r="J439" s="384">
        <f>J440+J442</f>
        <v>0</v>
      </c>
      <c r="K439" s="384">
        <f>K440+K442</f>
        <v>9826.1</v>
      </c>
      <c r="L439" s="394">
        <f t="shared" si="51"/>
        <v>99.97863291345313</v>
      </c>
    </row>
    <row r="440" spans="1:12" ht="65.25" customHeight="1">
      <c r="A440" s="190" t="s">
        <v>125</v>
      </c>
      <c r="B440" s="84" t="s">
        <v>114</v>
      </c>
      <c r="C440" s="26" t="s">
        <v>24</v>
      </c>
      <c r="D440" s="26" t="s">
        <v>14</v>
      </c>
      <c r="E440" s="90" t="s">
        <v>229</v>
      </c>
      <c r="F440" s="26" t="s">
        <v>6</v>
      </c>
      <c r="G440" s="47">
        <f>G441</f>
        <v>484.5</v>
      </c>
      <c r="H440" s="47"/>
      <c r="I440" s="385">
        <f>I441</f>
        <v>482.1</v>
      </c>
      <c r="J440" s="385">
        <f>J441</f>
        <v>0</v>
      </c>
      <c r="K440" s="385">
        <f>K441</f>
        <v>482</v>
      </c>
      <c r="L440" s="394">
        <f t="shared" si="51"/>
        <v>99.97925741547397</v>
      </c>
    </row>
    <row r="441" spans="1:12" ht="19.5" customHeight="1">
      <c r="A441" s="306" t="s">
        <v>113</v>
      </c>
      <c r="B441" s="84" t="s">
        <v>114</v>
      </c>
      <c r="C441" s="51" t="s">
        <v>24</v>
      </c>
      <c r="D441" s="51" t="s">
        <v>14</v>
      </c>
      <c r="E441" s="53" t="s">
        <v>229</v>
      </c>
      <c r="F441" s="51" t="s">
        <v>31</v>
      </c>
      <c r="G441" s="52">
        <v>484.5</v>
      </c>
      <c r="H441" s="52"/>
      <c r="I441" s="385">
        <f>G441+H441-2.4</f>
        <v>482.1</v>
      </c>
      <c r="J441" s="392"/>
      <c r="K441" s="394">
        <v>482</v>
      </c>
      <c r="L441" s="394">
        <f t="shared" si="51"/>
        <v>99.97925741547397</v>
      </c>
    </row>
    <row r="442" spans="1:12" ht="44.25" customHeight="1">
      <c r="A442" s="5" t="s">
        <v>126</v>
      </c>
      <c r="B442" s="75" t="s">
        <v>114</v>
      </c>
      <c r="C442" s="27" t="s">
        <v>24</v>
      </c>
      <c r="D442" s="27" t="s">
        <v>14</v>
      </c>
      <c r="E442" s="308" t="s">
        <v>230</v>
      </c>
      <c r="F442" s="27" t="s">
        <v>6</v>
      </c>
      <c r="G442" s="54">
        <v>8528.5</v>
      </c>
      <c r="H442" s="54"/>
      <c r="I442" s="384">
        <f>I443+I448</f>
        <v>9346.1</v>
      </c>
      <c r="J442" s="384">
        <f>J443+J448</f>
        <v>0</v>
      </c>
      <c r="K442" s="384">
        <f>K443+K448</f>
        <v>9344.1</v>
      </c>
      <c r="L442" s="394">
        <f t="shared" si="51"/>
        <v>99.97860069975711</v>
      </c>
    </row>
    <row r="443" spans="1:12" ht="25.5" customHeight="1">
      <c r="A443" s="277" t="s">
        <v>127</v>
      </c>
      <c r="B443" s="60">
        <v>574</v>
      </c>
      <c r="C443" s="34" t="s">
        <v>24</v>
      </c>
      <c r="D443" s="34" t="s">
        <v>14</v>
      </c>
      <c r="E443" s="53" t="s">
        <v>231</v>
      </c>
      <c r="F443" s="34" t="s">
        <v>6</v>
      </c>
      <c r="G443" s="54"/>
      <c r="H443" s="54"/>
      <c r="I443" s="385">
        <f>I444+I446</f>
        <v>6856.200000000001</v>
      </c>
      <c r="J443" s="385">
        <f>J444+J446</f>
        <v>0</v>
      </c>
      <c r="K443" s="385">
        <f>K444+K446</f>
        <v>6856.1</v>
      </c>
      <c r="L443" s="394">
        <f t="shared" si="51"/>
        <v>99.99854146611825</v>
      </c>
    </row>
    <row r="444" spans="1:12" ht="24" customHeight="1">
      <c r="A444" s="277" t="s">
        <v>188</v>
      </c>
      <c r="B444" s="60">
        <v>574</v>
      </c>
      <c r="C444" s="34" t="s">
        <v>24</v>
      </c>
      <c r="D444" s="34" t="s">
        <v>14</v>
      </c>
      <c r="E444" s="53" t="s">
        <v>232</v>
      </c>
      <c r="F444" s="34" t="s">
        <v>6</v>
      </c>
      <c r="G444" s="48">
        <f>G445</f>
        <v>0</v>
      </c>
      <c r="H444" s="48"/>
      <c r="I444" s="381">
        <f>I445</f>
        <v>2780.6</v>
      </c>
      <c r="J444" s="381">
        <f>J445</f>
        <v>0</v>
      </c>
      <c r="K444" s="381">
        <f>K445</f>
        <v>2780.6</v>
      </c>
      <c r="L444" s="394">
        <f t="shared" si="51"/>
        <v>100</v>
      </c>
    </row>
    <row r="445" spans="1:12" ht="21" customHeight="1">
      <c r="A445" s="154" t="s">
        <v>113</v>
      </c>
      <c r="B445" s="60">
        <v>574</v>
      </c>
      <c r="C445" s="34" t="s">
        <v>24</v>
      </c>
      <c r="D445" s="34" t="s">
        <v>14</v>
      </c>
      <c r="E445" s="53" t="s">
        <v>232</v>
      </c>
      <c r="F445" s="34" t="s">
        <v>31</v>
      </c>
      <c r="G445" s="54"/>
      <c r="H445" s="54"/>
      <c r="I445" s="381">
        <f>2867-86.4</f>
        <v>2780.6</v>
      </c>
      <c r="J445" s="392"/>
      <c r="K445" s="392">
        <v>2780.6</v>
      </c>
      <c r="L445" s="394">
        <f t="shared" si="51"/>
        <v>100</v>
      </c>
    </row>
    <row r="446" spans="1:12" ht="18.75" customHeight="1">
      <c r="A446" s="277" t="s">
        <v>128</v>
      </c>
      <c r="B446" s="35" t="s">
        <v>114</v>
      </c>
      <c r="C446" s="34" t="s">
        <v>24</v>
      </c>
      <c r="D446" s="34" t="s">
        <v>14</v>
      </c>
      <c r="E446" s="53" t="s">
        <v>233</v>
      </c>
      <c r="F446" s="34" t="s">
        <v>6</v>
      </c>
      <c r="G446" s="48">
        <f>G447</f>
        <v>0</v>
      </c>
      <c r="H446" s="48"/>
      <c r="I446" s="381">
        <f>I447</f>
        <v>4075.600000000001</v>
      </c>
      <c r="J446" s="381">
        <f>J447</f>
        <v>0</v>
      </c>
      <c r="K446" s="381">
        <f>K447</f>
        <v>4075.5</v>
      </c>
      <c r="L446" s="394">
        <f t="shared" si="51"/>
        <v>99.99754637354008</v>
      </c>
    </row>
    <row r="447" spans="1:12" ht="19.5" customHeight="1">
      <c r="A447" s="154" t="s">
        <v>113</v>
      </c>
      <c r="B447" s="35" t="s">
        <v>114</v>
      </c>
      <c r="C447" s="34" t="s">
        <v>24</v>
      </c>
      <c r="D447" s="34" t="s">
        <v>14</v>
      </c>
      <c r="E447" s="53" t="s">
        <v>233</v>
      </c>
      <c r="F447" s="34" t="s">
        <v>31</v>
      </c>
      <c r="G447" s="54"/>
      <c r="H447" s="54"/>
      <c r="I447" s="381">
        <f>2571.3+2817.9-1353.6+40</f>
        <v>4075.600000000001</v>
      </c>
      <c r="J447" s="392"/>
      <c r="K447" s="392">
        <v>4075.5</v>
      </c>
      <c r="L447" s="394">
        <f t="shared" si="51"/>
        <v>99.99754637354008</v>
      </c>
    </row>
    <row r="448" spans="1:12" ht="27.75" customHeight="1">
      <c r="A448" s="292" t="s">
        <v>79</v>
      </c>
      <c r="B448" s="78" t="s">
        <v>114</v>
      </c>
      <c r="C448" s="34" t="s">
        <v>24</v>
      </c>
      <c r="D448" s="34" t="s">
        <v>14</v>
      </c>
      <c r="E448" s="53" t="s">
        <v>234</v>
      </c>
      <c r="F448" s="34" t="s">
        <v>6</v>
      </c>
      <c r="G448" s="48">
        <f>G449</f>
        <v>0</v>
      </c>
      <c r="H448" s="48"/>
      <c r="I448" s="381">
        <f>I449</f>
        <v>2489.9</v>
      </c>
      <c r="J448" s="381">
        <f>J449</f>
        <v>0</v>
      </c>
      <c r="K448" s="381">
        <f>K449</f>
        <v>2488</v>
      </c>
      <c r="L448" s="394">
        <f t="shared" si="51"/>
        <v>99.92369171452668</v>
      </c>
    </row>
    <row r="449" spans="1:12" ht="22.5" customHeight="1">
      <c r="A449" s="190" t="s">
        <v>113</v>
      </c>
      <c r="B449" s="78" t="s">
        <v>114</v>
      </c>
      <c r="C449" s="34" t="s">
        <v>24</v>
      </c>
      <c r="D449" s="34" t="s">
        <v>14</v>
      </c>
      <c r="E449" s="53" t="s">
        <v>234</v>
      </c>
      <c r="F449" s="34" t="s">
        <v>31</v>
      </c>
      <c r="G449" s="54"/>
      <c r="H449" s="54"/>
      <c r="I449" s="381">
        <f>2532-86.7+44.6</f>
        <v>2489.9</v>
      </c>
      <c r="J449" s="392"/>
      <c r="K449" s="394">
        <v>2488</v>
      </c>
      <c r="L449" s="394">
        <f t="shared" si="51"/>
        <v>99.92369171452668</v>
      </c>
    </row>
    <row r="450" spans="1:12" ht="22.5" customHeight="1">
      <c r="A450" s="292" t="s">
        <v>55</v>
      </c>
      <c r="B450" s="150" t="s">
        <v>114</v>
      </c>
      <c r="C450" s="273" t="s">
        <v>24</v>
      </c>
      <c r="D450" s="273" t="s">
        <v>14</v>
      </c>
      <c r="E450" s="273" t="s">
        <v>158</v>
      </c>
      <c r="F450" s="273" t="s">
        <v>6</v>
      </c>
      <c r="G450" s="54"/>
      <c r="H450" s="54"/>
      <c r="I450" s="386">
        <f>I451</f>
        <v>748.3</v>
      </c>
      <c r="J450" s="386">
        <f>J451</f>
        <v>0</v>
      </c>
      <c r="K450" s="386">
        <f>K451</f>
        <v>748.3</v>
      </c>
      <c r="L450" s="394">
        <f t="shared" si="51"/>
        <v>100</v>
      </c>
    </row>
    <row r="451" spans="1:12" ht="75.75" customHeight="1">
      <c r="A451" s="294" t="s">
        <v>159</v>
      </c>
      <c r="B451" s="86" t="s">
        <v>114</v>
      </c>
      <c r="C451" s="70" t="s">
        <v>24</v>
      </c>
      <c r="D451" s="70" t="s">
        <v>14</v>
      </c>
      <c r="E451" s="70" t="s">
        <v>160</v>
      </c>
      <c r="F451" s="71" t="s">
        <v>6</v>
      </c>
      <c r="G451" s="54"/>
      <c r="H451" s="54"/>
      <c r="I451" s="381">
        <f>I452+I454</f>
        <v>748.3</v>
      </c>
      <c r="J451" s="381">
        <f>J452+J454</f>
        <v>0</v>
      </c>
      <c r="K451" s="381">
        <f>K452+K454</f>
        <v>748.3</v>
      </c>
      <c r="L451" s="394">
        <f t="shared" si="51"/>
        <v>100</v>
      </c>
    </row>
    <row r="452" spans="1:12" ht="112.5" customHeight="1">
      <c r="A452" s="276" t="s">
        <v>287</v>
      </c>
      <c r="B452" s="17" t="s">
        <v>114</v>
      </c>
      <c r="C452" s="70" t="s">
        <v>24</v>
      </c>
      <c r="D452" s="72" t="s">
        <v>14</v>
      </c>
      <c r="E452" s="72" t="s">
        <v>129</v>
      </c>
      <c r="F452" s="72" t="s">
        <v>6</v>
      </c>
      <c r="G452" s="46">
        <f>G453</f>
        <v>302.5</v>
      </c>
      <c r="H452" s="46"/>
      <c r="I452" s="381">
        <f>I453</f>
        <v>233.4</v>
      </c>
      <c r="J452" s="381">
        <f>J453</f>
        <v>0</v>
      </c>
      <c r="K452" s="381">
        <f>K453</f>
        <v>233.4</v>
      </c>
      <c r="L452" s="394">
        <f t="shared" si="51"/>
        <v>100</v>
      </c>
    </row>
    <row r="453" spans="1:12" ht="30" customHeight="1">
      <c r="A453" s="280" t="s">
        <v>93</v>
      </c>
      <c r="B453" s="17" t="s">
        <v>114</v>
      </c>
      <c r="C453" s="70" t="s">
        <v>24</v>
      </c>
      <c r="D453" s="72" t="s">
        <v>14</v>
      </c>
      <c r="E453" s="72" t="s">
        <v>129</v>
      </c>
      <c r="F453" s="72" t="s">
        <v>94</v>
      </c>
      <c r="G453" s="46">
        <v>302.5</v>
      </c>
      <c r="H453" s="46"/>
      <c r="I453" s="381">
        <v>233.4</v>
      </c>
      <c r="J453" s="392"/>
      <c r="K453" s="392">
        <v>233.4</v>
      </c>
      <c r="L453" s="394">
        <f t="shared" si="51"/>
        <v>100</v>
      </c>
    </row>
    <row r="454" spans="1:12" ht="24.75">
      <c r="A454" s="294" t="s">
        <v>288</v>
      </c>
      <c r="B454" s="35" t="s">
        <v>114</v>
      </c>
      <c r="C454" s="67" t="s">
        <v>24</v>
      </c>
      <c r="D454" s="51" t="s">
        <v>14</v>
      </c>
      <c r="E454" s="68" t="s">
        <v>289</v>
      </c>
      <c r="F454" s="67" t="s">
        <v>6</v>
      </c>
      <c r="G454" s="49" t="e">
        <f>#REF!</f>
        <v>#REF!</v>
      </c>
      <c r="H454" s="49"/>
      <c r="I454" s="385">
        <f>I455</f>
        <v>514.9</v>
      </c>
      <c r="J454" s="385">
        <f>J455</f>
        <v>0</v>
      </c>
      <c r="K454" s="385">
        <f>K455</f>
        <v>514.9</v>
      </c>
      <c r="L454" s="394">
        <f t="shared" si="51"/>
        <v>100</v>
      </c>
    </row>
    <row r="455" spans="1:12" ht="24">
      <c r="A455" s="285" t="s">
        <v>80</v>
      </c>
      <c r="B455" s="85" t="s">
        <v>114</v>
      </c>
      <c r="C455" s="56" t="s">
        <v>24</v>
      </c>
      <c r="D455" s="51" t="s">
        <v>14</v>
      </c>
      <c r="E455" s="68" t="s">
        <v>289</v>
      </c>
      <c r="F455" s="56" t="s">
        <v>81</v>
      </c>
      <c r="G455" s="55">
        <v>514.9</v>
      </c>
      <c r="H455" s="55"/>
      <c r="I455" s="385">
        <f>G455+H455</f>
        <v>514.9</v>
      </c>
      <c r="J455" s="392"/>
      <c r="K455" s="392">
        <v>514.9</v>
      </c>
      <c r="L455" s="394">
        <f t="shared" si="51"/>
        <v>100</v>
      </c>
    </row>
    <row r="456" spans="1:12" ht="18">
      <c r="A456" s="20" t="s">
        <v>77</v>
      </c>
      <c r="B456" s="88"/>
      <c r="C456" s="57"/>
      <c r="D456" s="57"/>
      <c r="E456" s="57"/>
      <c r="F456" s="57"/>
      <c r="G456" s="58" t="e">
        <f>G15+G174+G238+G248+G291+G346</f>
        <v>#REF!</v>
      </c>
      <c r="H456" s="58">
        <f>H15+H174+H238+H248+H291+H346</f>
        <v>83412.35</v>
      </c>
      <c r="I456" s="384">
        <f>I15+I174+I238+I248+I291+I346</f>
        <v>228222.23062</v>
      </c>
      <c r="J456" s="384" t="e">
        <f>J15+J174+J238+J248+J291+J346</f>
        <v>#REF!</v>
      </c>
      <c r="K456" s="384">
        <f>K15+K174+K238+K248+K291+K346</f>
        <v>217968.875</v>
      </c>
      <c r="L456" s="394">
        <f t="shared" si="51"/>
        <v>95.50729322373846</v>
      </c>
    </row>
    <row r="458" ht="1.5" customHeight="1"/>
    <row r="459" ht="12.75" hidden="1"/>
    <row r="460" ht="12.75" hidden="1"/>
    <row r="461" spans="1:9" ht="35.25" customHeight="1">
      <c r="A461" s="407"/>
      <c r="B461" s="407"/>
      <c r="C461" s="407"/>
      <c r="D461" s="407"/>
      <c r="E461" s="407"/>
      <c r="F461" s="407"/>
      <c r="G461" s="407"/>
      <c r="H461" s="407"/>
      <c r="I461" s="407"/>
    </row>
    <row r="462" ht="18.75">
      <c r="A462" s="92"/>
    </row>
    <row r="463" ht="18.75">
      <c r="A463" s="91"/>
    </row>
  </sheetData>
  <sheetProtection/>
  <mergeCells count="18">
    <mergeCell ref="L12:L13"/>
    <mergeCell ref="L1:L11"/>
    <mergeCell ref="K12:K13"/>
    <mergeCell ref="J126:L126"/>
    <mergeCell ref="A9:I11"/>
    <mergeCell ref="A12:A14"/>
    <mergeCell ref="B12:B14"/>
    <mergeCell ref="C12:C14"/>
    <mergeCell ref="C1:K1"/>
    <mergeCell ref="B4:K7"/>
    <mergeCell ref="A461:I461"/>
    <mergeCell ref="I12:I13"/>
    <mergeCell ref="D12:D14"/>
    <mergeCell ref="E12:E14"/>
    <mergeCell ref="F12:F14"/>
    <mergeCell ref="G12:G13"/>
    <mergeCell ref="H12:H13"/>
    <mergeCell ref="C2:K2"/>
  </mergeCells>
  <printOptions horizontalCentered="1"/>
  <pageMargins left="0" right="0" top="0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Admin</cp:lastModifiedBy>
  <cp:lastPrinted>2012-03-30T11:24:09Z</cp:lastPrinted>
  <dcterms:created xsi:type="dcterms:W3CDTF">2005-02-21T06:34:52Z</dcterms:created>
  <dcterms:modified xsi:type="dcterms:W3CDTF">2012-03-30T11:49:35Z</dcterms:modified>
  <cp:category/>
  <cp:version/>
  <cp:contentType/>
  <cp:contentStatus/>
</cp:coreProperties>
</file>