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810" activeTab="0"/>
  </bookViews>
  <sheets>
    <sheet name="Ноябрь 2012" sheetId="1" r:id="rId1"/>
  </sheets>
  <definedNames>
    <definedName name="_xlnm.Print_Area" localSheetId="0">'Ноябрь 2012'!$A$1:$I$513</definedName>
  </definedNames>
  <calcPr fullCalcOnLoad="1"/>
</workbook>
</file>

<file path=xl/sharedStrings.xml><?xml version="1.0" encoding="utf-8"?>
<sst xmlns="http://schemas.openxmlformats.org/spreadsheetml/2006/main" count="2738" uniqueCount="424">
  <si>
    <t>Субсидии в целях софинансированияих расходных обязательств, возникающих в связи с реализацией мероприятий, предусмотренных муниципальными программами развития малого и среднего предпринимательства</t>
  </si>
  <si>
    <t>5222522</t>
  </si>
  <si>
    <t>Расходы по РЦП "Молодежь Павловского района"</t>
  </si>
  <si>
    <t>Федеральная целевая программа "Социальное развитие села до 2012 года"</t>
  </si>
  <si>
    <t xml:space="preserve">Субсидии на осуществление мероприятий по обеспечению жильем граждан Российской Федерации, проживающих  в сельской местности  </t>
  </si>
  <si>
    <t xml:space="preserve">Субсидии на осуществление мероприятий по обеспечению жильем молодых семей и молодых специалистов, проживающих  в сельской местности </t>
  </si>
  <si>
    <t>1001105</t>
  </si>
  <si>
    <t>5052102</t>
  </si>
  <si>
    <t>Ежемесячное денежное вознаграждение за классное руководство.</t>
  </si>
  <si>
    <t>092 03 06</t>
  </si>
  <si>
    <t>Субсидии на осуществление мероприятий по обеспечению жильем  граждан, проживающих и работающих в сельской местности</t>
  </si>
  <si>
    <t>5222105</t>
  </si>
  <si>
    <t>Дорожное хозяйство</t>
  </si>
  <si>
    <t>Областная целевая программа "Развитие системы дорожного хозяйства Ульяновской области в 2009-2015 годах."</t>
  </si>
  <si>
    <t>5227500</t>
  </si>
  <si>
    <t>Субсидии бюджетам муниципальных районов и городских округов Ульяновской области на подготовку к отопительному сезону 2011-2012 годов</t>
  </si>
  <si>
    <t>6520000</t>
  </si>
  <si>
    <t>522 35 02</t>
  </si>
  <si>
    <t>505 97 00</t>
  </si>
  <si>
    <t>Организация системы мобильного библиотечного обслуживания населённых пунктов Ульяновской области.</t>
  </si>
  <si>
    <t>518 01 00</t>
  </si>
  <si>
    <t>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</si>
  <si>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521 17 00</t>
  </si>
  <si>
    <t>Государственная программа "Доступная среда  на 2011-2015 годы"</t>
  </si>
  <si>
    <t>1009000</t>
  </si>
  <si>
    <t>Модернизация региональных систем общего образования</t>
  </si>
  <si>
    <t>436 21 00</t>
  </si>
  <si>
    <t>наименование</t>
  </si>
  <si>
    <t>МИН</t>
  </si>
  <si>
    <t>РЗ</t>
  </si>
  <si>
    <t>ПР</t>
  </si>
  <si>
    <t>ЦС</t>
  </si>
  <si>
    <t>ВР</t>
  </si>
  <si>
    <t>000</t>
  </si>
  <si>
    <t>01</t>
  </si>
  <si>
    <t>06</t>
  </si>
  <si>
    <t>02</t>
  </si>
  <si>
    <t>07</t>
  </si>
  <si>
    <t>Образование</t>
  </si>
  <si>
    <t>Общее образование</t>
  </si>
  <si>
    <t>Учреждения по внешкольной работе с детьми</t>
  </si>
  <si>
    <t>04</t>
  </si>
  <si>
    <t>00</t>
  </si>
  <si>
    <t>Общегосударственные вопросы</t>
  </si>
  <si>
    <t>Центральный аппарат</t>
  </si>
  <si>
    <t>Другие общегосударственные вопросы</t>
  </si>
  <si>
    <t>058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</si>
  <si>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</si>
  <si>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</si>
  <si>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09</t>
  </si>
  <si>
    <t>10</t>
  </si>
  <si>
    <t>03</t>
  </si>
  <si>
    <t>Мероприятия в области социальной политики</t>
  </si>
  <si>
    <t xml:space="preserve">00 </t>
  </si>
  <si>
    <t>Молодежная политика и оздоровление детей</t>
  </si>
  <si>
    <t>Резервные фонды</t>
  </si>
  <si>
    <t>000 00 00</t>
  </si>
  <si>
    <t>005</t>
  </si>
  <si>
    <t>327</t>
  </si>
  <si>
    <t>452 00 00</t>
  </si>
  <si>
    <t>Организационно-воспитательная работа с молодежью</t>
  </si>
  <si>
    <t>070 00 00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</si>
  <si>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</si>
  <si>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</si>
  <si>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423 00 00</t>
  </si>
  <si>
    <t>Дошкольное образование</t>
  </si>
  <si>
    <t>Детские дошкольные учреждения</t>
  </si>
  <si>
    <t>420 00 00</t>
  </si>
  <si>
    <t>Школы-детские сады, школы начальние, неполные средние и средние</t>
  </si>
  <si>
    <t>421 00 00</t>
  </si>
  <si>
    <t>Проведение мероприятий для детей и молодежи</t>
  </si>
  <si>
    <t>Другие вопросы в области образования</t>
  </si>
  <si>
    <t>Социальная политика</t>
  </si>
  <si>
    <t>Социальное обеспечение населения</t>
  </si>
  <si>
    <t>11</t>
  </si>
  <si>
    <t>Пенсионное обеспечение</t>
  </si>
  <si>
    <t xml:space="preserve">000 </t>
  </si>
  <si>
    <t>Межбюджетные трансферты</t>
  </si>
  <si>
    <t>Судебная система</t>
  </si>
  <si>
    <t>05</t>
  </si>
  <si>
    <t>0010000</t>
  </si>
  <si>
    <t>08</t>
  </si>
  <si>
    <t>440 00 00</t>
  </si>
  <si>
    <t>Библиотеки</t>
  </si>
  <si>
    <t>Кинематография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</si>
  <si>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</si>
  <si>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</si>
  <si>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массовых коммуникаций</t>
  </si>
  <si>
    <t>453</t>
  </si>
  <si>
    <t>503</t>
  </si>
  <si>
    <t>085</t>
  </si>
  <si>
    <t>Национальная экономика</t>
  </si>
  <si>
    <t>Поддержка коммунального хозяйства</t>
  </si>
  <si>
    <t>Мероприятия в области коммунального хозяйства</t>
  </si>
  <si>
    <t>520 00 00</t>
  </si>
  <si>
    <t>505 00 00</t>
  </si>
  <si>
    <t>213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</si>
  <si>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</si>
  <si>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</si>
  <si>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</si>
  <si>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>100 11 00</t>
  </si>
  <si>
    <t>Строительство объектов для нужд отрасли</t>
  </si>
  <si>
    <t>Иные безвозмездные и безвозвратные перечисления</t>
  </si>
  <si>
    <t>12</t>
  </si>
  <si>
    <t>0000000</t>
  </si>
  <si>
    <t xml:space="preserve">Итого  расходов </t>
  </si>
  <si>
    <t>Детская школа искусств</t>
  </si>
  <si>
    <t>Выплаты семьям опекунов на содержание подопечных детей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</si>
  <si>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</si>
  <si>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</si>
  <si>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</si>
  <si>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</si>
  <si>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</si>
  <si>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</si>
  <si>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</si>
  <si>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</si>
  <si>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</si>
  <si>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529</t>
  </si>
  <si>
    <t>14</t>
  </si>
  <si>
    <t xml:space="preserve">Государственная регистрация актов гражданского состояния </t>
  </si>
  <si>
    <t>0013800</t>
  </si>
  <si>
    <t>Выполнение функций бюджетными учреждениями</t>
  </si>
  <si>
    <t>001</t>
  </si>
  <si>
    <t>090 00 00</t>
  </si>
  <si>
    <t>002 00 00</t>
  </si>
  <si>
    <t>002 04 00</t>
  </si>
  <si>
    <t>090 02 00</t>
  </si>
  <si>
    <t>558</t>
  </si>
  <si>
    <t>423 99 00</t>
  </si>
  <si>
    <t>Культура</t>
  </si>
  <si>
    <t xml:space="preserve">Обеспечение деятельности подведомственных учреждений </t>
  </si>
  <si>
    <t>440 99 00</t>
  </si>
  <si>
    <t>255</t>
  </si>
  <si>
    <t>442 99 00</t>
  </si>
  <si>
    <t>Выполнение функций государственными органами</t>
  </si>
  <si>
    <t>Доплаты к пенсиям, дополнительное пенсионное обеспечение</t>
  </si>
  <si>
    <t>491 00 00</t>
  </si>
  <si>
    <t>Доплаты к пенсиям  муниципальных служащих</t>
  </si>
  <si>
    <t>491 01 00</t>
  </si>
  <si>
    <t>Социальные выплаты</t>
  </si>
  <si>
    <t>574</t>
  </si>
  <si>
    <t>420 99 00</t>
  </si>
  <si>
    <t>421 99 00</t>
  </si>
  <si>
    <t>Ежемесячное денежное вознаграждение за классное руководство</t>
  </si>
  <si>
    <t>520 09 00</t>
  </si>
  <si>
    <t>452 99 00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</si>
  <si>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</si>
  <si>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</si>
  <si>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семьи и детства</t>
  </si>
  <si>
    <t>5050000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</si>
  <si>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</si>
  <si>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</si>
  <si>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</si>
  <si>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Оплата труда приемного родителя</t>
  </si>
  <si>
    <t>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 один раз в год</t>
  </si>
  <si>
    <t>521 02 03</t>
  </si>
  <si>
    <t>Содержание в муниципальных дошкольных образовательных учреждениях (дошкольных группах образовательных учреждений) детей-инвалидов</t>
  </si>
  <si>
    <t>Субсидии юридическим лицам</t>
  </si>
  <si>
    <t>006</t>
  </si>
  <si>
    <t>Прочие расходы</t>
  </si>
  <si>
    <t>013</t>
  </si>
  <si>
    <t>Резервные фонды местных администраций</t>
  </si>
  <si>
    <t>Выравнивание бюджетной обеспеченности</t>
  </si>
  <si>
    <t>5160000</t>
  </si>
  <si>
    <t xml:space="preserve">Выравнивание бюджетной обеспеченности поселений из районного фонда финансовой поддержки </t>
  </si>
  <si>
    <t>Фонд финансовой поддержки</t>
  </si>
  <si>
    <t>Осуществление первичного воинского учета на территориях, где отсутствуют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</si>
  <si>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</si>
  <si>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</si>
  <si>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</si>
  <si>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2180100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</si>
  <si>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</si>
  <si>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</si>
  <si>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</si>
  <si>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528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</si>
  <si>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</si>
  <si>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</si>
  <si>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- расходы на управление и распоряжение земельными ресурсами, проведение территориального землеустройства, рыночную оценку и формирование земельных участков для проведения торгов, внедрение автоматизированных систем управления объектов недвижимости, разгр</t>
  </si>
  <si>
    <t>4310000</t>
  </si>
  <si>
    <t>4310100</t>
  </si>
  <si>
    <t>5053300</t>
  </si>
  <si>
    <t>Субвенции бюджетам субъектов Российской Федерации и муниципальных образований</t>
  </si>
  <si>
    <t>5210201</t>
  </si>
  <si>
    <t>Коммунальное хозяйство</t>
  </si>
  <si>
    <t>3510000</t>
  </si>
  <si>
    <t>3510500</t>
  </si>
  <si>
    <t>Иные межбюджетные трансферты</t>
  </si>
  <si>
    <t>017</t>
  </si>
  <si>
    <t>521 00 00</t>
  </si>
  <si>
    <t xml:space="preserve">Субвенции бюджетам МО для финансового обеспечения расходных обязательств, возникающих при выполнении гос.полномочий РФ, субъектов РФ,переданных для осуществления органам местного самоуправления в установленном порядке.   </t>
  </si>
  <si>
    <t>521 02 00</t>
  </si>
  <si>
    <t>Жилищно-коммунальное хозяйство</t>
  </si>
  <si>
    <t>Музеи и постоянные выставки</t>
  </si>
  <si>
    <t>4419900</t>
  </si>
  <si>
    <t>441 00 00</t>
  </si>
  <si>
    <t>5210000</t>
  </si>
  <si>
    <t>Иные межбюджетные трансферты бюджетам бюджетной системы</t>
  </si>
  <si>
    <t>5210300</t>
  </si>
  <si>
    <t>009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</si>
  <si>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</si>
  <si>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Водные ресурсы</t>
  </si>
  <si>
    <t>в т.ч. реализация РЦП "Комплексные меры по профилактике правонарушений на территории  муниципального образования "Павловский район" "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</si>
  <si>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</si>
  <si>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</si>
  <si>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</si>
  <si>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000000</t>
  </si>
  <si>
    <t>в т.ч. реализация :  -  РЦП "Комплексные меры противодействия незаконному обороту наркотич.средств ,профилактике наркомании. лечении и реабилитации наркозависимой части населения муниципального образования "Павловский район" "</t>
  </si>
  <si>
    <t xml:space="preserve">     - РЦП "Комплексные меры по профилактике правонарушений на территории  муниципального образования "Павловский район" "</t>
  </si>
  <si>
    <t>Выплаты приемной семье на содержание подопечных детей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</si>
  <si>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</si>
  <si>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</si>
  <si>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</si>
  <si>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Жилищное хозяйство</t>
  </si>
  <si>
    <t>Федеральная целевая программа «Социальное развитие села до 2010 года»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</si>
  <si>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</si>
  <si>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</si>
  <si>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</si>
  <si>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Субсидии на осуществление мероприятий по обеспечению жильем граждан Российской Фекдерации, проживающих  в сельской местности</t>
  </si>
  <si>
    <t>099</t>
  </si>
  <si>
    <t>в том числе :</t>
  </si>
  <si>
    <t>Иные межбюджетные трансферты- всего</t>
  </si>
  <si>
    <t xml:space="preserve"> -  на выплату зар.платы с начислениями и оплату коммунальных услуг</t>
  </si>
  <si>
    <t>0928400</t>
  </si>
  <si>
    <t xml:space="preserve">Обеспечение мероприятий по реформированию государственной и муниципальной службы </t>
  </si>
  <si>
    <t>Реализация государственных функций, связанных с общегосударственным управлением</t>
  </si>
  <si>
    <t>0920000</t>
  </si>
  <si>
    <t>Кроме того: 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</si>
  <si>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070 05 00</t>
  </si>
  <si>
    <t xml:space="preserve">ЖКХ </t>
  </si>
  <si>
    <t>Средства муниципального образования "Павловский район" на софинансирование расходов по обеспечению граждан, проживающих и работающих в сельской местности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</si>
  <si>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</si>
  <si>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</si>
  <si>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</si>
  <si>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муниципального образования "Павловский район"</t>
  </si>
  <si>
    <t>Управление образования администрации муниципального образования "Павловский район"</t>
  </si>
  <si>
    <t>Единовременные выплаты педагогическим работникам муниципальных образовательных учреждений Ульяновской области – молодым специалистам, работающим и проживающим в сельской местности, рабочих посёлках (посёлках городского типа) Ульяновской области</t>
  </si>
  <si>
    <t xml:space="preserve">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</t>
  </si>
  <si>
    <t>Осуществление переданных органам местного самоуправления государственных полномочий по хранению, комплектованию, учёту и использованию архивных документов, относящихся к государственной собственности Ульяновской области и находящихся на территории муниципальных образований Ульяновской области</t>
  </si>
  <si>
    <t>Финансирование общеобразовательных учреждений, реализующих основные общеобразовательные программы</t>
  </si>
  <si>
    <t>521 02 06</t>
  </si>
  <si>
    <t>001 38 00</t>
  </si>
  <si>
    <t>001 36 00</t>
  </si>
  <si>
    <t>в т.ч остатки 2009 года</t>
  </si>
  <si>
    <t>020</t>
  </si>
  <si>
    <t>Региональные целевые программы</t>
  </si>
  <si>
    <t>Программа по развитию малого и среднего предпринимательства в Ульяновской области на 2005-2010 годы.</t>
  </si>
  <si>
    <t>010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</si>
  <si>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местности; </t>
  </si>
  <si>
    <t>Субсидии на реализацию мероприятий по обеспечению жильем  граждан, проживающих и работающих в сельской местности</t>
  </si>
  <si>
    <t>Реформирование региональных и муниципальных финансов</t>
  </si>
  <si>
    <t>5180000</t>
  </si>
  <si>
    <t>Реформирование муниципальных  финансов</t>
  </si>
  <si>
    <t>5180200</t>
  </si>
  <si>
    <t xml:space="preserve">Средства муниципального образования "Павловский район" на софинансирование расходов по обеспечению жильем молодых семей и молодых специалистов, проживающих и работающих в сельской местности с учетом остатков ппрошлого года; </t>
  </si>
  <si>
    <t>1001104</t>
  </si>
  <si>
    <t>1001114</t>
  </si>
  <si>
    <t>Субсидии на реализацию мероприятий по обеспечению жильем  граждан, проживающих и работающих в сельской местности- всего</t>
  </si>
  <si>
    <t xml:space="preserve">Субсидии на реализацию мероприятий по обеспечению жильем молодых семей и молодых специалистов, проживающих и работающих в сельской местности  -всего; </t>
  </si>
  <si>
    <t>Учреждения по обеспечению хозяйственного обслуживания</t>
  </si>
  <si>
    <t>0930000</t>
  </si>
  <si>
    <t>0939900</t>
  </si>
  <si>
    <t>Руководство и управление в сфере установленных функций</t>
  </si>
  <si>
    <t>Мероприятия в области образования</t>
  </si>
  <si>
    <t>436 00 00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</si>
  <si>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</si>
  <si>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</si>
  <si>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 xml:space="preserve">Мероприятия по проведению оздоровительной кампании детей </t>
  </si>
  <si>
    <t>4320000</t>
  </si>
  <si>
    <t>4321000</t>
  </si>
  <si>
    <t>4321100</t>
  </si>
  <si>
    <t>001 43 00</t>
  </si>
  <si>
    <t>012</t>
  </si>
  <si>
    <t xml:space="preserve"> Осуществление полномочий по подготовке проведения статистических переписей</t>
  </si>
  <si>
    <t>4321200</t>
  </si>
  <si>
    <t>Целевые программы муниципальных образований</t>
  </si>
  <si>
    <t>7950000</t>
  </si>
  <si>
    <t>Оплата расходов по сельскому целевому набору студентов в ВУЗы Ульяновской области</t>
  </si>
  <si>
    <r>
      <t>Субсидии на реализацию мероприятий по обеспечению жильем  граждан, проживающих и работающих в сельской местности-</t>
    </r>
    <r>
      <rPr>
        <b/>
        <i/>
        <sz val="10"/>
        <rFont val="Times New Roman"/>
        <family val="1"/>
      </rPr>
      <t xml:space="preserve"> федер. бюдж</t>
    </r>
  </si>
  <si>
    <r>
      <t>Субсидии на реализацию мероприятий по обеспечению жильем  граждан, проживающих и работающих в сельской местности -</t>
    </r>
    <r>
      <rPr>
        <b/>
        <i/>
        <sz val="10"/>
        <rFont val="Times New Roman"/>
        <family val="1"/>
      </rPr>
      <t xml:space="preserve"> обл. бюдж.</t>
    </r>
  </si>
  <si>
    <t>5220000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</si>
  <si>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загородных детских оздоровительных в лагерях (центрах).</t>
  </si>
  <si>
    <t>Мероприятия по проведению оздоровительной кампании детей,обучающихся в общеобразовательных учреждениях, за исключением детей сирот,находящихся в    общеобразовательных учреждениях для детей сирот и детей , оставшихся без попечения родителей, в детских оздоровительных в лагерях с дневным пребыванием</t>
  </si>
  <si>
    <t>Мероприятия по проведению оздоровительной кампаниия детей, находящихся в трудной жизненной ситуации в детских оздоровительных в лагерях с дневным пребыванием</t>
  </si>
  <si>
    <t>Ежемесячная выплата пед.работникам муниц. образовательных учреждений - молодым специалистам</t>
  </si>
  <si>
    <t xml:space="preserve">Областной бюджет - СУБВЕНЦИИ  </t>
  </si>
  <si>
    <t xml:space="preserve">Местный бюдж + 3 дотации </t>
  </si>
  <si>
    <t>ИТОГО</t>
  </si>
  <si>
    <t xml:space="preserve">Ежемесячная денежная  выплата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 </t>
  </si>
  <si>
    <t xml:space="preserve">Опека и попечительство в отношении  несовершеннолетних </t>
  </si>
  <si>
    <t>2800300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</si>
  <si>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</si>
  <si>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Приложение 7</t>
  </si>
  <si>
    <t xml:space="preserve">                    к Решению  Совета депутатов                                                                                    </t>
  </si>
  <si>
    <t xml:space="preserve">                     МО «Павловский район»           </t>
  </si>
  <si>
    <t>13</t>
  </si>
  <si>
    <t>Национальная безопасность и правоохранительная деятельность</t>
  </si>
  <si>
    <t>Сельское хозяйство и рыболовство</t>
  </si>
  <si>
    <t>6100100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</si>
  <si>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</si>
  <si>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</si>
  <si>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</si>
  <si>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культуры, кинематографии</t>
  </si>
  <si>
    <t>Дворцы и дома культуры, другие учреждения культуры</t>
  </si>
  <si>
    <t>Другие вопросы в области здравоохранения</t>
  </si>
  <si>
    <r>
      <t>МЕЖБЮДЖЕТНЫЕ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ТРАНСФЕРТЫ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БЮДЖЕТАМ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СУБЪЕКТОВ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РОССИЙСКОЙ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ФЕДЕРАЦИИ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И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МУНИЦИПАЛЬНЫХ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ОБРАЗОВАНИЙ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ОБЩЕГО</t>
    </r>
    <r>
      <rPr>
        <b/>
        <sz val="8"/>
        <rFont val="Arial Rounded MT Bold"/>
        <family val="2"/>
      </rPr>
      <t xml:space="preserve"> </t>
    </r>
    <r>
      <rPr>
        <b/>
        <sz val="8"/>
        <rFont val="Times New Roman"/>
        <family val="1"/>
      </rPr>
      <t>ХАРАКТЕРА</t>
    </r>
  </si>
  <si>
    <t>Отдел культуры администрации муниципального образования "Павловский район"</t>
  </si>
  <si>
    <t>Управление финансов администрации муниципального образования "Павловский район"</t>
  </si>
  <si>
    <t>Дотации на выравнивание бюджетной обеспеченности  субъектов РФ и муниципальных образований</t>
  </si>
  <si>
    <t>Субвенции  на осуществление переданных органам местного самоуправления государственных полномочий Ульяновской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Ульяновской области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</si>
  <si>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</si>
  <si>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полномочий по подготовке проведения статистических переписей</t>
  </si>
  <si>
    <t>093 00 00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</si>
  <si>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</si>
  <si>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</si>
  <si>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</si>
  <si>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001 00 00</t>
  </si>
  <si>
    <t>Комитет по управлению муниципальным  имуществом и земельным отношениям администрации муниципального образования "Павловский район"</t>
  </si>
  <si>
    <t xml:space="preserve">Субвенции бюджетам субъектов Российской Федерации и муниципальных образований на передачу полномочий по отлову безнадзорных домашних животных </t>
  </si>
  <si>
    <t>121</t>
  </si>
  <si>
    <t>122</t>
  </si>
  <si>
    <t>244</t>
  </si>
  <si>
    <t>851</t>
  </si>
  <si>
    <t>Уплата налога на имущество организаций и земельного налога</t>
  </si>
  <si>
    <t>Прочая закупка товаров, работ и услуг для государственных нужд</t>
  </si>
  <si>
    <t>Иные выплаты персоналу, за исключением фонда оплаты труда</t>
  </si>
  <si>
    <t>Фонд оплаты труда и страховые взносы</t>
  </si>
  <si>
    <t>870</t>
  </si>
  <si>
    <t>111</t>
  </si>
  <si>
    <t>112</t>
  </si>
  <si>
    <t>852</t>
  </si>
  <si>
    <t>Уплата прочих налогов, сборов и иных обязательных платежей</t>
  </si>
  <si>
    <t xml:space="preserve">Выполнение функций муниципальными органами </t>
  </si>
  <si>
    <t>360</t>
  </si>
  <si>
    <t>Иные выплаты населению</t>
  </si>
  <si>
    <t>611</t>
  </si>
  <si>
    <t>Социальные выплаты гражданам, кроме публичных нормативных социальных выплат</t>
  </si>
  <si>
    <t>320</t>
  </si>
  <si>
    <t>Прочая закупка товаров, работ и услуг для муниципальных нужд</t>
  </si>
  <si>
    <t>Ежемесячная стипендия обучающимся 10-х и 11-х классов муниципальных общеобразовательных учреждений, реализующих основные общеобразовательные программы</t>
  </si>
  <si>
    <t>521 16 00</t>
  </si>
  <si>
    <t>Стипендии</t>
  </si>
  <si>
    <t>340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</si>
  <si>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</si>
  <si>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521 01 00</t>
  </si>
  <si>
    <t>Областная целевая программа "Развитие сельского хозяйства Ульяновской области" на 2008-2012 г.</t>
  </si>
  <si>
    <t>5222100</t>
  </si>
  <si>
    <t>5222104</t>
  </si>
  <si>
    <t>Субсидии на осуществление мероприятий по обеспечению жильем  граждан, проживающих и работающих в сельской местности, местный бюджет</t>
  </si>
  <si>
    <t xml:space="preserve">Субвенции  на осуществление 
переданного органам местного самоуправления государственного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предусмотрен-ных Кодексом Ульяновской области 
об административных правонарушениях
</t>
  </si>
  <si>
    <t>521 04 00</t>
  </si>
  <si>
    <t>521 08 00</t>
  </si>
  <si>
    <t>521 10 00</t>
  </si>
  <si>
    <t>Областная целевая программа «Развитие библиотечного дела в Ульяновской области на 2008-2012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</si>
  <si>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</si>
  <si>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522 35 00</t>
  </si>
  <si>
    <t>450 06 00</t>
  </si>
  <si>
    <t>511</t>
  </si>
  <si>
    <t>Выполнение функций  органами местного самоуправления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</si>
  <si>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</si>
  <si>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                   «О бюджете муниципального                                        образования «Павловский район» на 2012 год»</t>
  </si>
  <si>
    <t xml:space="preserve">   Ведомственная структура расходов бюджета Муниципального образования "Павловский район" на 2012 год </t>
  </si>
  <si>
    <t>Другие вопросы в области жилищно- коммунального хозяйства</t>
  </si>
  <si>
    <t>Резервные средства</t>
  </si>
  <si>
    <t>530</t>
  </si>
  <si>
    <t>Субвенции</t>
  </si>
  <si>
    <t>5210700</t>
  </si>
  <si>
    <t>521 14 00</t>
  </si>
  <si>
    <t xml:space="preserve">521 14 00 </t>
  </si>
  <si>
    <t>521 12 00</t>
  </si>
  <si>
    <t>432 10 00</t>
  </si>
  <si>
    <t>432 00 00</t>
  </si>
  <si>
    <t>432 11 00</t>
  </si>
  <si>
    <t>521 06 00</t>
  </si>
  <si>
    <t>521 06 12</t>
  </si>
  <si>
    <t>521 06 20</t>
  </si>
  <si>
    <t>521 13 00</t>
  </si>
  <si>
    <t>521 06 11</t>
  </si>
  <si>
    <t>521 06 10</t>
  </si>
  <si>
    <t>521 11 00</t>
  </si>
  <si>
    <t>Прочие межбюджетные трансферты бюджетам субъектов РФ и муниципальных образований общего характера</t>
  </si>
  <si>
    <t>5200000</t>
  </si>
  <si>
    <t>Иные безвозмездные и бензвозвратные перечисления</t>
  </si>
  <si>
    <t>5201500</t>
  </si>
  <si>
    <t>Средства, передаваемые для компенсации дополнительных расходов, возникших в результате решений,принятых органами власти другого уровня</t>
  </si>
  <si>
    <t>540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</si>
  <si>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 коммунального хозяйства 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</si>
  <si>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</si>
  <si>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</si>
  <si>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0980100</t>
  </si>
  <si>
    <t>0980101</t>
  </si>
  <si>
    <t>0980200</t>
  </si>
  <si>
    <t>0980201</t>
  </si>
  <si>
    <t>521</t>
  </si>
  <si>
    <t xml:space="preserve">Субсидии, за исключением субсидий на софинансирование объектов капитального строительства муниципальной собственности </t>
  </si>
  <si>
    <t>Органы юстиции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</si>
  <si>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</t>
  </si>
  <si>
    <t>Выплата заработной платы с начислениями работникам муниципальных учреждений и оплата  коммунальных услуг</t>
  </si>
  <si>
    <t xml:space="preserve">503 </t>
  </si>
  <si>
    <t>4859700</t>
  </si>
  <si>
    <t>5180100</t>
  </si>
  <si>
    <t>Организация оздоровления работников бюджетной сферы на территории Ульяновской области</t>
  </si>
  <si>
    <t>Разработка стратегии развития МО "Павловский район"</t>
  </si>
  <si>
    <t>092 00 00</t>
  </si>
  <si>
    <t>Прочие выплаты по обязательствам муниципального образования</t>
  </si>
  <si>
    <t>521 03 00</t>
  </si>
  <si>
    <t>Коммунально хозяйство</t>
  </si>
  <si>
    <t>Мероприятия в области здравоохранения, спорта и физической культуры, туризма</t>
  </si>
  <si>
    <t xml:space="preserve">Ежемесячное денежное вознаграждение за классное руководство  </t>
  </si>
  <si>
    <t>Областные целевые программы</t>
  </si>
  <si>
    <t>522 00 00</t>
  </si>
  <si>
    <t>4320200</t>
  </si>
  <si>
    <t>Оздоровление детей,находящихся в трудной жизненной ситуации</t>
  </si>
  <si>
    <t>"Культура в Ульяновской области " на 2012-2016 годы</t>
  </si>
  <si>
    <t>Повышение квалификации работников муниципальных учреждений культуры</t>
  </si>
  <si>
    <t>522 98 00</t>
  </si>
  <si>
    <t>522 98 04</t>
  </si>
  <si>
    <t>3450100</t>
  </si>
  <si>
    <t>Рассходы по муниципальным целевым программам</t>
  </si>
  <si>
    <t>5160102</t>
  </si>
  <si>
    <t>5170100</t>
  </si>
  <si>
    <t>Стимулирование развития налогового и экономического потенциала муниципальных районов (городских округов) Ульяновской области</t>
  </si>
  <si>
    <t>505 21 02</t>
  </si>
  <si>
    <t>Иные дотации</t>
  </si>
  <si>
    <t>Расходы по МЦП "Реформирование муниципальных  финансов"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</si>
</sst>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0.0000000000000"/>
    <numFmt numFmtId="176" formatCode="0.000000000000"/>
    <numFmt numFmtId="177" formatCode="#,##0.000_р_."/>
    <numFmt numFmtId="178" formatCode="#,##0.0000_р_."/>
    <numFmt numFmtId="179" formatCode="#,##0.000"/>
    <numFmt numFmtId="180" formatCode="#,##0.00&quot;р.&quot;"/>
    <numFmt numFmtId="181" formatCode="[$-FC19]d\ mmmm\ yyyy\ &quot;г.&quot;"/>
    <numFmt numFmtId="182" formatCode="#,##0.00000_р_."/>
    <numFmt numFmtId="183" formatCode="#,##0.0"/>
  </numFmts>
  <fonts count="11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i/>
      <sz val="8"/>
      <name val="Arial Cyr"/>
      <family val="2"/>
    </font>
    <font>
      <b/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 Cyr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8"/>
      <name val="Arial Cyr"/>
      <family val="2"/>
    </font>
    <font>
      <i/>
      <sz val="8"/>
      <color indexed="8"/>
      <name val="Arial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0"/>
    </font>
    <font>
      <i/>
      <sz val="9"/>
      <name val="Arial"/>
      <family val="2"/>
    </font>
    <font>
      <b/>
      <sz val="14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i/>
      <sz val="9"/>
      <name val="Arial"/>
      <family val="2"/>
    </font>
    <font>
      <b/>
      <i/>
      <sz val="11"/>
      <color indexed="8"/>
      <name val="Arial Cyr"/>
      <family val="0"/>
    </font>
    <font>
      <b/>
      <i/>
      <sz val="8"/>
      <name val="Arial CYR"/>
      <family val="0"/>
    </font>
    <font>
      <b/>
      <sz val="11"/>
      <color indexed="8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Arial "/>
      <family val="0"/>
    </font>
    <font>
      <sz val="9"/>
      <name val="Arial"/>
      <family val="2"/>
    </font>
    <font>
      <sz val="9"/>
      <name val="Arial "/>
      <family val="0"/>
    </font>
    <font>
      <b/>
      <i/>
      <sz val="10"/>
      <color indexed="8"/>
      <name val="Arial Cyr"/>
      <family val="0"/>
    </font>
    <font>
      <b/>
      <sz val="8"/>
      <name val="Times New Roman"/>
      <family val="1"/>
    </font>
    <font>
      <b/>
      <sz val="8"/>
      <name val="Arial Rounded MT Bold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10"/>
      <name val="Arial Cyr"/>
      <family val="0"/>
    </font>
    <font>
      <b/>
      <i/>
      <sz val="10"/>
      <color indexed="10"/>
      <name val="Arial"/>
      <family val="2"/>
    </font>
    <font>
      <b/>
      <sz val="10"/>
      <color indexed="10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10" fillId="33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3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left" vertical="justify"/>
    </xf>
    <xf numFmtId="0" fontId="6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166" fontId="4" fillId="34" borderId="11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67" fillId="0" borderId="0" xfId="0" applyFont="1" applyAlignment="1">
      <alignment horizontal="justify"/>
    </xf>
    <xf numFmtId="0" fontId="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justify"/>
    </xf>
    <xf numFmtId="0" fontId="31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horizontal="left" vertical="justify"/>
    </xf>
    <xf numFmtId="0" fontId="18" fillId="0" borderId="10" xfId="0" applyFont="1" applyFill="1" applyBorder="1" applyAlignment="1">
      <alignment wrapText="1"/>
    </xf>
    <xf numFmtId="2" fontId="0" fillId="34" borderId="1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49" fontId="27" fillId="34" borderId="11" xfId="57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vertical="justify"/>
    </xf>
    <xf numFmtId="49" fontId="5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horizontal="left" vertical="justify"/>
    </xf>
    <xf numFmtId="0" fontId="0" fillId="34" borderId="10" xfId="0" applyFill="1" applyBorder="1" applyAlignment="1">
      <alignment horizontal="left" vertical="justify"/>
    </xf>
    <xf numFmtId="0" fontId="27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justify"/>
    </xf>
    <xf numFmtId="0" fontId="22" fillId="34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justify"/>
    </xf>
    <xf numFmtId="49" fontId="1" fillId="0" borderId="10" xfId="0" applyNumberFormat="1" applyFont="1" applyBorder="1" applyAlignment="1">
      <alignment horizontal="right"/>
    </xf>
    <xf numFmtId="0" fontId="51" fillId="34" borderId="10" xfId="0" applyFont="1" applyFill="1" applyBorder="1" applyAlignment="1">
      <alignment horizontal="left" vertical="justify"/>
    </xf>
    <xf numFmtId="0" fontId="35" fillId="34" borderId="10" xfId="0" applyFont="1" applyFill="1" applyBorder="1" applyAlignment="1">
      <alignment horizontal="left" wrapText="1"/>
    </xf>
    <xf numFmtId="0" fontId="27" fillId="34" borderId="10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left" vertical="justify"/>
    </xf>
    <xf numFmtId="0" fontId="9" fillId="34" borderId="10" xfId="0" applyFont="1" applyFill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49" fontId="1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 horizontal="left" vertical="justify"/>
    </xf>
    <xf numFmtId="0" fontId="26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right"/>
    </xf>
    <xf numFmtId="0" fontId="30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left" wrapText="1"/>
    </xf>
    <xf numFmtId="0" fontId="26" fillId="34" borderId="10" xfId="0" applyFont="1" applyFill="1" applyBorder="1" applyAlignment="1">
      <alignment horizontal="left" vertical="justify" wrapText="1"/>
    </xf>
    <xf numFmtId="49" fontId="0" fillId="0" borderId="14" xfId="0" applyNumberFormat="1" applyBorder="1" applyAlignment="1">
      <alignment horizontal="center" vertical="center"/>
    </xf>
    <xf numFmtId="0" fontId="17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49" fontId="18" fillId="35" borderId="10" xfId="0" applyNumberFormat="1" applyFont="1" applyFill="1" applyBorder="1" applyAlignment="1">
      <alignment wrapText="1"/>
    </xf>
    <xf numFmtId="0" fontId="26" fillId="34" borderId="10" xfId="0" applyFont="1" applyFill="1" applyBorder="1" applyAlignment="1">
      <alignment horizontal="left" vertical="justify"/>
    </xf>
    <xf numFmtId="165" fontId="10" fillId="33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20" fillId="35" borderId="10" xfId="0" applyFont="1" applyFill="1" applyBorder="1" applyAlignment="1">
      <alignment wrapText="1"/>
    </xf>
    <xf numFmtId="0" fontId="69" fillId="35" borderId="10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2" fontId="4" fillId="34" borderId="11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166" fontId="1" fillId="34" borderId="11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right"/>
    </xf>
    <xf numFmtId="166" fontId="0" fillId="34" borderId="11" xfId="0" applyNumberFormat="1" applyFont="1" applyFill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166" fontId="43" fillId="34" borderId="11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166" fontId="9" fillId="34" borderId="11" xfId="0" applyNumberFormat="1" applyFont="1" applyFill="1" applyBorder="1" applyAlignment="1">
      <alignment horizontal="right"/>
    </xf>
    <xf numFmtId="166" fontId="9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1" fontId="1" fillId="34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71" fontId="0" fillId="34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9" fontId="70" fillId="35" borderId="10" xfId="0" applyNumberFormat="1" applyFont="1" applyFill="1" applyBorder="1" applyAlignment="1">
      <alignment horizontal="right"/>
    </xf>
    <xf numFmtId="166" fontId="68" fillId="35" borderId="10" xfId="0" applyNumberFormat="1" applyFont="1" applyFill="1" applyBorder="1" applyAlignment="1">
      <alignment horizontal="right"/>
    </xf>
    <xf numFmtId="49" fontId="70" fillId="35" borderId="12" xfId="0" applyNumberFormat="1" applyFont="1" applyFill="1" applyBorder="1" applyAlignment="1">
      <alignment horizontal="right"/>
    </xf>
    <xf numFmtId="2" fontId="2" fillId="35" borderId="15" xfId="0" applyNumberFormat="1" applyFont="1" applyFill="1" applyBorder="1" applyAlignment="1">
      <alignment horizontal="right"/>
    </xf>
    <xf numFmtId="166" fontId="4" fillId="35" borderId="10" xfId="0" applyNumberFormat="1" applyFont="1" applyFill="1" applyBorder="1" applyAlignment="1">
      <alignment horizontal="right"/>
    </xf>
    <xf numFmtId="166" fontId="4" fillId="36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 horizontal="right"/>
    </xf>
    <xf numFmtId="49" fontId="31" fillId="34" borderId="12" xfId="0" applyNumberFormat="1" applyFont="1" applyFill="1" applyBorder="1" applyAlignment="1">
      <alignment horizontal="right"/>
    </xf>
    <xf numFmtId="166" fontId="47" fillId="0" borderId="10" xfId="0" applyNumberFormat="1" applyFont="1" applyBorder="1" applyAlignment="1">
      <alignment horizontal="right"/>
    </xf>
    <xf numFmtId="166" fontId="31" fillId="0" borderId="10" xfId="0" applyNumberFormat="1" applyFont="1" applyBorder="1" applyAlignment="1">
      <alignment horizontal="right"/>
    </xf>
    <xf numFmtId="166" fontId="31" fillId="0" borderId="10" xfId="0" applyNumberFormat="1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right"/>
    </xf>
    <xf numFmtId="49" fontId="31" fillId="34" borderId="10" xfId="0" applyNumberFormat="1" applyFont="1" applyFill="1" applyBorder="1" applyAlignment="1">
      <alignment horizontal="right"/>
    </xf>
    <xf numFmtId="2" fontId="31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49" fontId="31" fillId="34" borderId="14" xfId="0" applyNumberFormat="1" applyFont="1" applyFill="1" applyBorder="1" applyAlignment="1">
      <alignment horizontal="right"/>
    </xf>
    <xf numFmtId="2" fontId="12" fillId="34" borderId="10" xfId="0" applyNumberFormat="1" applyFont="1" applyFill="1" applyBorder="1" applyAlignment="1">
      <alignment horizontal="right"/>
    </xf>
    <xf numFmtId="2" fontId="31" fillId="34" borderId="10" xfId="0" applyNumberFormat="1" applyFont="1" applyFill="1" applyBorder="1" applyAlignment="1">
      <alignment horizontal="right"/>
    </xf>
    <xf numFmtId="49" fontId="31" fillId="0" borderId="10" xfId="0" applyNumberFormat="1" applyFont="1" applyBorder="1" applyAlignment="1">
      <alignment horizontal="right"/>
    </xf>
    <xf numFmtId="49" fontId="31" fillId="0" borderId="14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49" fontId="12" fillId="0" borderId="12" xfId="0" applyNumberFormat="1" applyFont="1" applyBorder="1" applyAlignment="1">
      <alignment horizontal="right" wrapText="1"/>
    </xf>
    <xf numFmtId="166" fontId="12" fillId="0" borderId="10" xfId="0" applyNumberFormat="1" applyFont="1" applyBorder="1" applyAlignment="1">
      <alignment horizontal="right" wrapText="1"/>
    </xf>
    <xf numFmtId="49" fontId="31" fillId="0" borderId="12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45" fillId="35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166" fontId="45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2" fontId="39" fillId="0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49" fontId="3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27" fillId="0" borderId="10" xfId="0" applyNumberFormat="1" applyFont="1" applyFill="1" applyBorder="1" applyAlignment="1">
      <alignment horizontal="right"/>
    </xf>
    <xf numFmtId="166" fontId="39" fillId="0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166" fontId="27" fillId="35" borderId="10" xfId="0" applyNumberFormat="1" applyFont="1" applyFill="1" applyBorder="1" applyAlignment="1">
      <alignment horizontal="right"/>
    </xf>
    <xf numFmtId="166" fontId="39" fillId="34" borderId="10" xfId="0" applyNumberFormat="1" applyFont="1" applyFill="1" applyBorder="1" applyAlignment="1">
      <alignment horizontal="right"/>
    </xf>
    <xf numFmtId="166" fontId="8" fillId="34" borderId="10" xfId="0" applyNumberFormat="1" applyFont="1" applyFill="1" applyBorder="1" applyAlignment="1">
      <alignment horizontal="right"/>
    </xf>
    <xf numFmtId="166" fontId="9" fillId="34" borderId="10" xfId="0" applyNumberFormat="1" applyFont="1" applyFill="1" applyBorder="1" applyAlignment="1">
      <alignment horizontal="right"/>
    </xf>
    <xf numFmtId="166" fontId="1" fillId="34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5" fillId="33" borderId="10" xfId="0" applyNumberFormat="1" applyFont="1" applyFill="1" applyBorder="1" applyAlignment="1">
      <alignment horizontal="right"/>
    </xf>
    <xf numFmtId="166" fontId="27" fillId="0" borderId="10" xfId="0" applyNumberFormat="1" applyFont="1" applyFill="1" applyBorder="1" applyAlignment="1">
      <alignment horizontal="right"/>
    </xf>
    <xf numFmtId="171" fontId="27" fillId="34" borderId="10" xfId="0" applyNumberFormat="1" applyFont="1" applyFill="1" applyBorder="1" applyAlignment="1">
      <alignment horizontal="right"/>
    </xf>
    <xf numFmtId="166" fontId="27" fillId="34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6" fillId="34" borderId="10" xfId="0" applyNumberFormat="1" applyFont="1" applyFill="1" applyBorder="1" applyAlignment="1">
      <alignment horizontal="right"/>
    </xf>
    <xf numFmtId="166" fontId="26" fillId="34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0" fillId="35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171" fontId="10" fillId="33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wrapText="1"/>
    </xf>
    <xf numFmtId="49" fontId="53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0" fillId="35" borderId="10" xfId="0" applyNumberFormat="1" applyFont="1" applyFill="1" applyBorder="1" applyAlignment="1">
      <alignment horizontal="right"/>
    </xf>
    <xf numFmtId="2" fontId="2" fillId="34" borderId="11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49" fontId="31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 vertical="justify"/>
    </xf>
    <xf numFmtId="0" fontId="9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wrapText="1"/>
    </xf>
    <xf numFmtId="0" fontId="6" fillId="34" borderId="11" xfId="0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 wrapText="1"/>
    </xf>
    <xf numFmtId="0" fontId="0" fillId="36" borderId="11" xfId="0" applyFont="1" applyFill="1" applyBorder="1" applyAlignment="1">
      <alignment horizontal="right" wrapText="1"/>
    </xf>
    <xf numFmtId="49" fontId="51" fillId="34" borderId="11" xfId="57" applyNumberFormat="1" applyFont="1" applyFill="1" applyBorder="1" applyAlignment="1">
      <alignment horizontal="right"/>
    </xf>
    <xf numFmtId="49" fontId="26" fillId="34" borderId="11" xfId="57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 wrapText="1"/>
    </xf>
    <xf numFmtId="49" fontId="58" fillId="34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right"/>
    </xf>
    <xf numFmtId="0" fontId="70" fillId="35" borderId="12" xfId="0" applyFont="1" applyFill="1" applyBorder="1" applyAlignment="1">
      <alignment horizontal="right"/>
    </xf>
    <xf numFmtId="49" fontId="0" fillId="35" borderId="12" xfId="0" applyNumberFormat="1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right"/>
    </xf>
    <xf numFmtId="49" fontId="51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49" fontId="26" fillId="34" borderId="10" xfId="0" applyNumberFormat="1" applyFont="1" applyFill="1" applyBorder="1" applyAlignment="1">
      <alignment horizontal="right"/>
    </xf>
    <xf numFmtId="49" fontId="58" fillId="34" borderId="12" xfId="0" applyNumberFormat="1" applyFont="1" applyFill="1" applyBorder="1" applyAlignment="1">
      <alignment horizontal="right"/>
    </xf>
    <xf numFmtId="49" fontId="3" fillId="35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49" fontId="26" fillId="34" borderId="10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49" fontId="1" fillId="37" borderId="10" xfId="0" applyNumberFormat="1" applyFont="1" applyFill="1" applyBorder="1" applyAlignment="1">
      <alignment horizontal="right"/>
    </xf>
    <xf numFmtId="165" fontId="61" fillId="33" borderId="10" xfId="0" applyNumberFormat="1" applyFont="1" applyFill="1" applyBorder="1" applyAlignment="1">
      <alignment horizontal="right"/>
    </xf>
    <xf numFmtId="165" fontId="61" fillId="34" borderId="10" xfId="0" applyNumberFormat="1" applyFont="1" applyFill="1" applyBorder="1" applyAlignment="1">
      <alignment horizontal="right"/>
    </xf>
    <xf numFmtId="165" fontId="62" fillId="34" borderId="10" xfId="0" applyNumberFormat="1" applyFont="1" applyFill="1" applyBorder="1" applyAlignment="1">
      <alignment horizontal="right"/>
    </xf>
    <xf numFmtId="2" fontId="61" fillId="33" borderId="10" xfId="0" applyNumberFormat="1" applyFont="1" applyFill="1" applyBorder="1" applyAlignment="1">
      <alignment horizontal="right"/>
    </xf>
    <xf numFmtId="2" fontId="61" fillId="34" borderId="10" xfId="0" applyNumberFormat="1" applyFont="1" applyFill="1" applyBorder="1" applyAlignment="1">
      <alignment horizontal="right"/>
    </xf>
    <xf numFmtId="2" fontId="62" fillId="0" borderId="10" xfId="0" applyNumberFormat="1" applyFont="1" applyBorder="1" applyAlignment="1">
      <alignment horizontal="right"/>
    </xf>
    <xf numFmtId="2" fontId="62" fillId="34" borderId="10" xfId="0" applyNumberFormat="1" applyFont="1" applyFill="1" applyBorder="1" applyAlignment="1">
      <alignment horizontal="right"/>
    </xf>
    <xf numFmtId="2" fontId="63" fillId="34" borderId="10" xfId="0" applyNumberFormat="1" applyFont="1" applyFill="1" applyBorder="1" applyAlignment="1">
      <alignment horizontal="right"/>
    </xf>
    <xf numFmtId="2" fontId="64" fillId="34" borderId="10" xfId="0" applyNumberFormat="1" applyFont="1" applyFill="1" applyBorder="1" applyAlignment="1">
      <alignment horizontal="right"/>
    </xf>
    <xf numFmtId="2" fontId="64" fillId="37" borderId="10" xfId="0" applyNumberFormat="1" applyFont="1" applyFill="1" applyBorder="1" applyAlignment="1">
      <alignment horizontal="right"/>
    </xf>
    <xf numFmtId="2" fontId="61" fillId="0" borderId="10" xfId="0" applyNumberFormat="1" applyFont="1" applyFill="1" applyBorder="1" applyAlignment="1">
      <alignment horizontal="right"/>
    </xf>
    <xf numFmtId="2" fontId="62" fillId="0" borderId="10" xfId="0" applyNumberFormat="1" applyFont="1" applyFill="1" applyBorder="1" applyAlignment="1">
      <alignment horizontal="right"/>
    </xf>
    <xf numFmtId="166" fontId="61" fillId="33" borderId="10" xfId="0" applyNumberFormat="1" applyFont="1" applyFill="1" applyBorder="1" applyAlignment="1">
      <alignment horizontal="right"/>
    </xf>
    <xf numFmtId="166" fontId="61" fillId="0" borderId="10" xfId="0" applyNumberFormat="1" applyFont="1" applyFill="1" applyBorder="1" applyAlignment="1">
      <alignment horizontal="right"/>
    </xf>
    <xf numFmtId="166" fontId="61" fillId="0" borderId="10" xfId="0" applyNumberFormat="1" applyFont="1" applyBorder="1" applyAlignment="1">
      <alignment horizontal="right"/>
    </xf>
    <xf numFmtId="166" fontId="62" fillId="0" borderId="10" xfId="0" applyNumberFormat="1" applyFont="1" applyBorder="1" applyAlignment="1">
      <alignment horizontal="right"/>
    </xf>
    <xf numFmtId="166" fontId="63" fillId="0" borderId="10" xfId="0" applyNumberFormat="1" applyFont="1" applyBorder="1" applyAlignment="1">
      <alignment horizontal="right"/>
    </xf>
    <xf numFmtId="166" fontId="62" fillId="34" borderId="10" xfId="0" applyNumberFormat="1" applyFont="1" applyFill="1" applyBorder="1" applyAlignment="1">
      <alignment horizontal="right"/>
    </xf>
    <xf numFmtId="166" fontId="62" fillId="35" borderId="10" xfId="0" applyNumberFormat="1" applyFont="1" applyFill="1" applyBorder="1" applyAlignment="1">
      <alignment horizontal="right"/>
    </xf>
    <xf numFmtId="166" fontId="61" fillId="34" borderId="10" xfId="0" applyNumberFormat="1" applyFont="1" applyFill="1" applyBorder="1" applyAlignment="1">
      <alignment horizontal="right"/>
    </xf>
    <xf numFmtId="166" fontId="35" fillId="34" borderId="10" xfId="0" applyNumberFormat="1" applyFont="1" applyFill="1" applyBorder="1" applyAlignment="1">
      <alignment horizontal="right"/>
    </xf>
    <xf numFmtId="166" fontId="62" fillId="0" borderId="10" xfId="0" applyNumberFormat="1" applyFont="1" applyFill="1" applyBorder="1" applyAlignment="1">
      <alignment horizontal="right"/>
    </xf>
    <xf numFmtId="166" fontId="36" fillId="0" borderId="10" xfId="0" applyNumberFormat="1" applyFont="1" applyBorder="1" applyAlignment="1">
      <alignment horizontal="right"/>
    </xf>
    <xf numFmtId="2" fontId="2" fillId="34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0" fontId="27" fillId="0" borderId="10" xfId="0" applyFont="1" applyBorder="1" applyAlignment="1">
      <alignment horizontal="left" vertical="justify" wrapText="1"/>
    </xf>
    <xf numFmtId="0" fontId="22" fillId="34" borderId="10" xfId="0" applyFont="1" applyFill="1" applyBorder="1" applyAlignment="1">
      <alignment horizontal="left" vertical="justify"/>
    </xf>
    <xf numFmtId="2" fontId="25" fillId="34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61" fillId="0" borderId="10" xfId="0" applyNumberFormat="1" applyFont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27" fillId="34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66" fontId="10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/>
    </xf>
    <xf numFmtId="49" fontId="1" fillId="33" borderId="11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wrapText="1"/>
    </xf>
    <xf numFmtId="49" fontId="1" fillId="34" borderId="11" xfId="0" applyNumberFormat="1" applyFont="1" applyFill="1" applyBorder="1" applyAlignment="1">
      <alignment horizontal="right"/>
    </xf>
    <xf numFmtId="49" fontId="0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right"/>
    </xf>
    <xf numFmtId="49" fontId="58" fillId="34" borderId="11" xfId="0" applyNumberFormat="1" applyFont="1" applyFill="1" applyBorder="1" applyAlignment="1">
      <alignment horizontal="right"/>
    </xf>
    <xf numFmtId="49" fontId="31" fillId="34" borderId="11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right"/>
    </xf>
    <xf numFmtId="49" fontId="3" fillId="35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26" fillId="0" borderId="11" xfId="57" applyNumberFormat="1" applyFont="1" applyFill="1" applyBorder="1" applyAlignment="1">
      <alignment horizontal="right"/>
    </xf>
    <xf numFmtId="49" fontId="40" fillId="0" borderId="11" xfId="57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31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right"/>
    </xf>
    <xf numFmtId="49" fontId="0" fillId="0" borderId="11" xfId="57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26" fillId="0" borderId="11" xfId="57" applyNumberFormat="1" applyFont="1" applyFill="1" applyBorder="1" applyAlignment="1">
      <alignment horizontal="right"/>
    </xf>
    <xf numFmtId="49" fontId="26" fillId="34" borderId="11" xfId="57" applyNumberFormat="1" applyFont="1" applyFill="1" applyBorder="1" applyAlignment="1">
      <alignment horizontal="right"/>
    </xf>
    <xf numFmtId="49" fontId="27" fillId="0" borderId="11" xfId="57" applyNumberFormat="1" applyFont="1" applyFill="1" applyBorder="1" applyAlignment="1">
      <alignment horizontal="right"/>
    </xf>
    <xf numFmtId="49" fontId="27" fillId="0" borderId="11" xfId="57" applyNumberFormat="1" applyFont="1" applyFill="1" applyBorder="1" applyAlignment="1">
      <alignment horizontal="right"/>
    </xf>
    <xf numFmtId="49" fontId="8" fillId="34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1" fillId="37" borderId="11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left" vertical="justify"/>
    </xf>
    <xf numFmtId="0" fontId="54" fillId="0" borderId="10" xfId="0" applyFont="1" applyBorder="1" applyAlignment="1">
      <alignment/>
    </xf>
    <xf numFmtId="0" fontId="57" fillId="0" borderId="10" xfId="0" applyFont="1" applyBorder="1" applyAlignment="1">
      <alignment horizontal="left" vertical="justify"/>
    </xf>
    <xf numFmtId="0" fontId="0" fillId="35" borderId="10" xfId="0" applyFill="1" applyBorder="1" applyAlignment="1">
      <alignment/>
    </xf>
    <xf numFmtId="0" fontId="9" fillId="0" borderId="10" xfId="0" applyFont="1" applyBorder="1" applyAlignment="1">
      <alignment/>
    </xf>
    <xf numFmtId="0" fontId="19" fillId="0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left" vertical="justify"/>
    </xf>
    <xf numFmtId="0" fontId="21" fillId="0" borderId="10" xfId="0" applyFont="1" applyBorder="1" applyAlignment="1">
      <alignment horizontal="left" vertical="justify"/>
    </xf>
    <xf numFmtId="0" fontId="27" fillId="0" borderId="10" xfId="0" applyFont="1" applyBorder="1" applyAlignment="1">
      <alignment horizontal="left" vertical="justify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horizontal="left" vertical="justify"/>
    </xf>
    <xf numFmtId="0" fontId="72" fillId="0" borderId="10" xfId="0" applyFont="1" applyBorder="1" applyAlignment="1">
      <alignment horizontal="left" vertical="justify"/>
    </xf>
    <xf numFmtId="49" fontId="0" fillId="0" borderId="10" xfId="0" applyNumberFormat="1" applyFill="1" applyBorder="1" applyAlignment="1">
      <alignment horizontal="right"/>
    </xf>
    <xf numFmtId="0" fontId="73" fillId="0" borderId="10" xfId="0" applyFont="1" applyBorder="1" applyAlignment="1">
      <alignment horizontal="left" vertical="justify"/>
    </xf>
    <xf numFmtId="0" fontId="73" fillId="34" borderId="10" xfId="0" applyFont="1" applyFill="1" applyBorder="1" applyAlignment="1">
      <alignment horizontal="left" vertical="justify"/>
    </xf>
    <xf numFmtId="0" fontId="3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49" fontId="0" fillId="34" borderId="11" xfId="0" applyNumberFormat="1" applyFill="1" applyBorder="1" applyAlignment="1">
      <alignment horizontal="right"/>
    </xf>
    <xf numFmtId="0" fontId="27" fillId="34" borderId="10" xfId="0" applyFont="1" applyFill="1" applyBorder="1" applyAlignment="1">
      <alignment horizontal="left" vertical="justify" wrapText="1"/>
    </xf>
    <xf numFmtId="0" fontId="27" fillId="34" borderId="10" xfId="0" applyFont="1" applyFill="1" applyBorder="1" applyAlignment="1">
      <alignment horizontal="center"/>
    </xf>
    <xf numFmtId="49" fontId="27" fillId="0" borderId="11" xfId="57" applyNumberFormat="1" applyFont="1" applyFill="1" applyBorder="1" applyAlignment="1">
      <alignment horizontal="center"/>
    </xf>
    <xf numFmtId="49" fontId="31" fillId="34" borderId="10" xfId="0" applyNumberFormat="1" applyFont="1" applyFill="1" applyBorder="1" applyAlignment="1">
      <alignment horizontal="center"/>
    </xf>
    <xf numFmtId="49" fontId="31" fillId="34" borderId="14" xfId="0" applyNumberFormat="1" applyFont="1" applyFill="1" applyBorder="1" applyAlignment="1">
      <alignment horizontal="right"/>
    </xf>
    <xf numFmtId="0" fontId="74" fillId="0" borderId="10" xfId="0" applyFont="1" applyBorder="1" applyAlignment="1">
      <alignment horizontal="left" vertical="justify"/>
    </xf>
    <xf numFmtId="0" fontId="65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left" vertical="justify" wrapText="1"/>
    </xf>
    <xf numFmtId="49" fontId="0" fillId="0" borderId="11" xfId="0" applyNumberFormat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horizontal="left" vertical="justify"/>
    </xf>
    <xf numFmtId="0" fontId="53" fillId="0" borderId="10" xfId="0" applyFont="1" applyBorder="1" applyAlignment="1">
      <alignment wrapText="1"/>
    </xf>
    <xf numFmtId="166" fontId="4" fillId="0" borderId="10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38" fillId="0" borderId="10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166" fontId="5" fillId="34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justify"/>
    </xf>
    <xf numFmtId="0" fontId="56" fillId="34" borderId="10" xfId="0" applyFont="1" applyFill="1" applyBorder="1" applyAlignment="1">
      <alignment horizontal="left" vertical="justify"/>
    </xf>
    <xf numFmtId="0" fontId="61" fillId="34" borderId="10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56" fillId="34" borderId="10" xfId="0" applyFont="1" applyFill="1" applyBorder="1" applyAlignment="1">
      <alignment horizontal="left" wrapText="1"/>
    </xf>
    <xf numFmtId="49" fontId="53" fillId="0" borderId="11" xfId="0" applyNumberFormat="1" applyFont="1" applyBorder="1" applyAlignment="1">
      <alignment horizontal="right"/>
    </xf>
    <xf numFmtId="49" fontId="53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6" fontId="5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justify"/>
    </xf>
    <xf numFmtId="49" fontId="31" fillId="38" borderId="10" xfId="0" applyNumberFormat="1" applyFont="1" applyFill="1" applyBorder="1" applyAlignment="1">
      <alignment horizontal="right"/>
    </xf>
    <xf numFmtId="0" fontId="27" fillId="38" borderId="10" xfId="0" applyFont="1" applyFill="1" applyBorder="1" applyAlignment="1">
      <alignment horizontal="left" vertical="justify"/>
    </xf>
    <xf numFmtId="0" fontId="71" fillId="38" borderId="10" xfId="0" applyFont="1" applyFill="1" applyBorder="1" applyAlignment="1">
      <alignment wrapText="1"/>
    </xf>
    <xf numFmtId="0" fontId="71" fillId="38" borderId="10" xfId="0" applyFont="1" applyFill="1" applyBorder="1" applyAlignment="1">
      <alignment horizontal="left" vertical="justify"/>
    </xf>
    <xf numFmtId="49" fontId="0" fillId="38" borderId="10" xfId="0" applyNumberFormat="1" applyFont="1" applyFill="1" applyBorder="1" applyAlignment="1">
      <alignment horizontal="right"/>
    </xf>
    <xf numFmtId="0" fontId="71" fillId="0" borderId="10" xfId="0" applyNumberFormat="1" applyFont="1" applyBorder="1" applyAlignment="1">
      <alignment horizontal="left" vertical="justify"/>
    </xf>
    <xf numFmtId="0" fontId="46" fillId="0" borderId="10" xfId="0" applyFont="1" applyBorder="1" applyAlignment="1">
      <alignment horizontal="left" vertical="justify"/>
    </xf>
    <xf numFmtId="0" fontId="75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36" fillId="0" borderId="10" xfId="0" applyFont="1" applyBorder="1" applyAlignment="1">
      <alignment/>
    </xf>
    <xf numFmtId="164" fontId="62" fillId="34" borderId="10" xfId="0" applyNumberFormat="1" applyFont="1" applyFill="1" applyBorder="1" applyAlignment="1">
      <alignment horizontal="right"/>
    </xf>
    <xf numFmtId="49" fontId="52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right"/>
    </xf>
    <xf numFmtId="0" fontId="19" fillId="0" borderId="10" xfId="0" applyFont="1" applyBorder="1" applyAlignment="1">
      <alignment/>
    </xf>
    <xf numFmtId="166" fontId="37" fillId="34" borderId="10" xfId="0" applyNumberFormat="1" applyFont="1" applyFill="1" applyBorder="1" applyAlignment="1">
      <alignment horizontal="right"/>
    </xf>
    <xf numFmtId="164" fontId="61" fillId="34" borderId="10" xfId="0" applyNumberFormat="1" applyFont="1" applyFill="1" applyBorder="1" applyAlignment="1">
      <alignment horizontal="right"/>
    </xf>
    <xf numFmtId="0" fontId="76" fillId="34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justify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0" fillId="0" borderId="18" xfId="0" applyFont="1" applyBorder="1" applyAlignment="1">
      <alignment horizontal="center" vertical="justify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3"/>
  <sheetViews>
    <sheetView tabSelected="1" view="pageBreakPreview" zoomScaleNormal="85" zoomScaleSheetLayoutView="100" zoomScalePageLayoutView="0" workbookViewId="0" topLeftCell="A202">
      <selection activeCell="I197" sqref="I197"/>
    </sheetView>
  </sheetViews>
  <sheetFormatPr defaultColWidth="9.00390625" defaultRowHeight="12.75"/>
  <cols>
    <col min="1" max="1" width="51.00390625" style="0" customWidth="1"/>
    <col min="2" max="2" width="6.375" style="6" customWidth="1"/>
    <col min="3" max="3" width="4.875" style="6" customWidth="1"/>
    <col min="4" max="4" width="4.625" style="6" customWidth="1"/>
    <col min="5" max="5" width="9.875" style="6" customWidth="1"/>
    <col min="6" max="6" width="6.125" style="6" customWidth="1"/>
    <col min="7" max="8" width="12.875" style="6" hidden="1" customWidth="1"/>
    <col min="9" max="9" width="16.375" style="6" customWidth="1"/>
    <col min="10" max="10" width="9.125" style="0" hidden="1" customWidth="1"/>
  </cols>
  <sheetData>
    <row r="1" spans="3:9" ht="21" customHeight="1">
      <c r="C1" s="437" t="s">
        <v>291</v>
      </c>
      <c r="D1" s="437"/>
      <c r="E1" s="437"/>
      <c r="F1" s="437"/>
      <c r="G1" s="437"/>
      <c r="H1" s="437"/>
      <c r="I1" s="437"/>
    </row>
    <row r="2" spans="2:9" ht="12.75" customHeight="1">
      <c r="B2" s="234"/>
      <c r="C2" s="235" t="s">
        <v>292</v>
      </c>
      <c r="D2" s="236"/>
      <c r="E2" s="236"/>
      <c r="F2" s="236"/>
      <c r="G2" s="236"/>
      <c r="H2" s="236"/>
      <c r="I2" s="236"/>
    </row>
    <row r="3" spans="2:9" ht="12.75" customHeight="1">
      <c r="B3" s="234"/>
      <c r="C3" s="234" t="s">
        <v>293</v>
      </c>
      <c r="D3" s="236"/>
      <c r="E3" s="236"/>
      <c r="F3" s="236"/>
      <c r="G3" s="236"/>
      <c r="H3" s="236"/>
      <c r="I3" s="236"/>
    </row>
    <row r="4" spans="2:9" ht="12.75" customHeight="1">
      <c r="B4" s="438" t="s">
        <v>359</v>
      </c>
      <c r="C4" s="438"/>
      <c r="D4" s="438"/>
      <c r="E4" s="438"/>
      <c r="F4" s="438"/>
      <c r="G4" s="438"/>
      <c r="H4" s="438"/>
      <c r="I4" s="438"/>
    </row>
    <row r="5" spans="2:9" ht="6.75" customHeight="1">
      <c r="B5" s="438"/>
      <c r="C5" s="438"/>
      <c r="D5" s="438"/>
      <c r="E5" s="438"/>
      <c r="F5" s="438"/>
      <c r="G5" s="438"/>
      <c r="H5" s="438"/>
      <c r="I5" s="438"/>
    </row>
    <row r="6" spans="2:9" ht="12.75" hidden="1">
      <c r="B6" s="438"/>
      <c r="C6" s="438"/>
      <c r="D6" s="438"/>
      <c r="E6" s="438"/>
      <c r="F6" s="438"/>
      <c r="G6" s="438"/>
      <c r="H6" s="438"/>
      <c r="I6" s="438"/>
    </row>
    <row r="7" spans="2:9" ht="14.25" customHeight="1">
      <c r="B7" s="438"/>
      <c r="C7" s="438"/>
      <c r="D7" s="438"/>
      <c r="E7" s="438"/>
      <c r="F7" s="438"/>
      <c r="G7" s="438"/>
      <c r="H7" s="438"/>
      <c r="I7" s="438"/>
    </row>
    <row r="9" spans="1:9" ht="12.75">
      <c r="A9" s="439" t="s">
        <v>360</v>
      </c>
      <c r="B9" s="439"/>
      <c r="C9" s="439"/>
      <c r="D9" s="439"/>
      <c r="E9" s="439"/>
      <c r="F9" s="439"/>
      <c r="G9" s="439"/>
      <c r="H9" s="439"/>
      <c r="I9" s="439"/>
    </row>
    <row r="10" spans="1:9" ht="12.75">
      <c r="A10" s="439"/>
      <c r="B10" s="439"/>
      <c r="C10" s="439"/>
      <c r="D10" s="439"/>
      <c r="E10" s="439"/>
      <c r="F10" s="439"/>
      <c r="G10" s="439"/>
      <c r="H10" s="439"/>
      <c r="I10" s="439"/>
    </row>
    <row r="11" spans="1:9" ht="27" customHeight="1">
      <c r="A11" s="440"/>
      <c r="B11" s="440"/>
      <c r="C11" s="440"/>
      <c r="D11" s="440"/>
      <c r="E11" s="440"/>
      <c r="F11" s="440"/>
      <c r="G11" s="440"/>
      <c r="H11" s="440"/>
      <c r="I11" s="440"/>
    </row>
    <row r="12" spans="1:9" ht="37.5" customHeight="1">
      <c r="A12" s="441" t="s">
        <v>27</v>
      </c>
      <c r="B12" s="425" t="s">
        <v>28</v>
      </c>
      <c r="C12" s="425" t="s">
        <v>29</v>
      </c>
      <c r="D12" s="425" t="s">
        <v>30</v>
      </c>
      <c r="E12" s="425" t="s">
        <v>31</v>
      </c>
      <c r="F12" s="425" t="s">
        <v>32</v>
      </c>
      <c r="G12" s="428" t="s">
        <v>284</v>
      </c>
      <c r="H12" s="428" t="s">
        <v>285</v>
      </c>
      <c r="I12" s="431" t="s">
        <v>286</v>
      </c>
    </row>
    <row r="13" spans="1:9" ht="24" customHeight="1">
      <c r="A13" s="442"/>
      <c r="B13" s="426"/>
      <c r="C13" s="426"/>
      <c r="D13" s="426"/>
      <c r="E13" s="426"/>
      <c r="F13" s="426"/>
      <c r="G13" s="429"/>
      <c r="H13" s="430"/>
      <c r="I13" s="432"/>
    </row>
    <row r="14" spans="1:9" ht="4.5" customHeight="1" hidden="1">
      <c r="A14" s="443"/>
      <c r="B14" s="427"/>
      <c r="C14" s="427"/>
      <c r="D14" s="427"/>
      <c r="E14" s="427"/>
      <c r="F14" s="427"/>
      <c r="G14" s="108"/>
      <c r="H14" s="108"/>
      <c r="I14" s="65"/>
    </row>
    <row r="15" spans="1:9" ht="30.75" customHeight="1">
      <c r="A15" s="14" t="s">
        <v>233</v>
      </c>
      <c r="B15" s="317" t="s">
        <v>89</v>
      </c>
      <c r="C15" s="118" t="s">
        <v>42</v>
      </c>
      <c r="D15" s="118" t="s">
        <v>42</v>
      </c>
      <c r="E15" s="118" t="s">
        <v>56</v>
      </c>
      <c r="F15" s="118" t="s">
        <v>33</v>
      </c>
      <c r="G15" s="113" t="e">
        <f>G16+G84+G193+G169+G106+G121+G144+G139</f>
        <v>#REF!</v>
      </c>
      <c r="H15" s="113" t="e">
        <f>H16+H84+H106+H121+H144+H193+H169</f>
        <v>#REF!</v>
      </c>
      <c r="I15" s="276">
        <f>I16+I84+I106+I158+I169+I193+I165+I161</f>
        <v>29079.43</v>
      </c>
    </row>
    <row r="16" spans="1:9" ht="17.25" customHeight="1">
      <c r="A16" s="241" t="s">
        <v>43</v>
      </c>
      <c r="B16" s="318" t="s">
        <v>89</v>
      </c>
      <c r="C16" s="119" t="s">
        <v>34</v>
      </c>
      <c r="D16" s="119" t="s">
        <v>42</v>
      </c>
      <c r="E16" s="119" t="s">
        <v>56</v>
      </c>
      <c r="F16" s="119" t="s">
        <v>33</v>
      </c>
      <c r="G16" s="114" t="e">
        <f>G17+G22+G39+G50</f>
        <v>#REF!</v>
      </c>
      <c r="H16" s="114" t="e">
        <f>H17+H22+H39+H50</f>
        <v>#REF!</v>
      </c>
      <c r="I16" s="277">
        <f>I17+I22+I35+I39+I50</f>
        <v>15879.772</v>
      </c>
    </row>
    <row r="17" spans="1:9" ht="55.5" customHeight="1">
      <c r="A17" s="93" t="s">
        <v>110</v>
      </c>
      <c r="B17" s="319">
        <v>503</v>
      </c>
      <c r="C17" s="167" t="s">
        <v>34</v>
      </c>
      <c r="D17" s="167" t="s">
        <v>51</v>
      </c>
      <c r="E17" s="167" t="s">
        <v>104</v>
      </c>
      <c r="F17" s="167" t="s">
        <v>33</v>
      </c>
      <c r="G17" s="120">
        <f>G18</f>
        <v>0</v>
      </c>
      <c r="H17" s="120">
        <f>H18</f>
        <v>607</v>
      </c>
      <c r="I17" s="277">
        <f>I18</f>
        <v>821</v>
      </c>
    </row>
    <row r="18" spans="1:9" ht="48.75" customHeight="1">
      <c r="A18" s="94" t="s">
        <v>111</v>
      </c>
      <c r="B18" s="319">
        <v>503</v>
      </c>
      <c r="C18" s="167" t="s">
        <v>34</v>
      </c>
      <c r="D18" s="167" t="s">
        <v>51</v>
      </c>
      <c r="E18" s="167" t="s">
        <v>112</v>
      </c>
      <c r="F18" s="167" t="s">
        <v>33</v>
      </c>
      <c r="G18" s="121"/>
      <c r="H18" s="121">
        <f>H19</f>
        <v>607</v>
      </c>
      <c r="I18" s="278">
        <f>I19</f>
        <v>821</v>
      </c>
    </row>
    <row r="19" spans="1:9" ht="15">
      <c r="A19" s="68" t="s">
        <v>44</v>
      </c>
      <c r="B19" s="319">
        <v>503</v>
      </c>
      <c r="C19" s="167" t="s">
        <v>34</v>
      </c>
      <c r="D19" s="167" t="s">
        <v>51</v>
      </c>
      <c r="E19" s="167" t="s">
        <v>113</v>
      </c>
      <c r="F19" s="167" t="s">
        <v>33</v>
      </c>
      <c r="G19" s="121"/>
      <c r="H19" s="121">
        <f>H21</f>
        <v>607</v>
      </c>
      <c r="I19" s="278">
        <f>I20+I21</f>
        <v>821</v>
      </c>
    </row>
    <row r="20" spans="1:9" ht="15">
      <c r="A20" s="364" t="s">
        <v>325</v>
      </c>
      <c r="B20" s="319">
        <v>503</v>
      </c>
      <c r="C20" s="167" t="s">
        <v>34</v>
      </c>
      <c r="D20" s="167" t="s">
        <v>51</v>
      </c>
      <c r="E20" s="167" t="s">
        <v>113</v>
      </c>
      <c r="F20" s="167" t="s">
        <v>318</v>
      </c>
      <c r="G20" s="121"/>
      <c r="H20" s="121"/>
      <c r="I20" s="278">
        <v>615.7</v>
      </c>
    </row>
    <row r="21" spans="1:9" ht="24" customHeight="1">
      <c r="A21" s="365" t="s">
        <v>337</v>
      </c>
      <c r="B21" s="319">
        <v>503</v>
      </c>
      <c r="C21" s="167" t="s">
        <v>34</v>
      </c>
      <c r="D21" s="167" t="s">
        <v>51</v>
      </c>
      <c r="E21" s="167" t="s">
        <v>113</v>
      </c>
      <c r="F21" s="167" t="s">
        <v>320</v>
      </c>
      <c r="G21" s="122"/>
      <c r="H21" s="122">
        <v>607</v>
      </c>
      <c r="I21" s="278">
        <v>205.3</v>
      </c>
    </row>
    <row r="22" spans="1:9" ht="53.25" customHeight="1">
      <c r="A22" s="93" t="s">
        <v>114</v>
      </c>
      <c r="B22" s="104">
        <v>503</v>
      </c>
      <c r="C22" s="119" t="s">
        <v>34</v>
      </c>
      <c r="D22" s="119" t="s">
        <v>41</v>
      </c>
      <c r="E22" s="119" t="s">
        <v>104</v>
      </c>
      <c r="F22" s="119" t="s">
        <v>33</v>
      </c>
      <c r="G22" s="123" t="e">
        <f>G23+G30+#REF!+#REF!+G33</f>
        <v>#REF!</v>
      </c>
      <c r="H22" s="123" t="e">
        <f>H23+H30+#REF!+#REF!+H33</f>
        <v>#REF!</v>
      </c>
      <c r="I22" s="277">
        <f>I23</f>
        <v>9001.392</v>
      </c>
    </row>
    <row r="23" spans="1:9" ht="51" customHeight="1">
      <c r="A23" s="54" t="s">
        <v>111</v>
      </c>
      <c r="B23" s="319">
        <v>503</v>
      </c>
      <c r="C23" s="167" t="s">
        <v>34</v>
      </c>
      <c r="D23" s="167" t="s">
        <v>41</v>
      </c>
      <c r="E23" s="167" t="s">
        <v>112</v>
      </c>
      <c r="F23" s="167" t="s">
        <v>33</v>
      </c>
      <c r="G23" s="124"/>
      <c r="H23" s="124">
        <f>H24</f>
        <v>6485</v>
      </c>
      <c r="I23" s="277">
        <f>I24+I30</f>
        <v>9001.392</v>
      </c>
    </row>
    <row r="24" spans="1:9" ht="15">
      <c r="A24" s="68" t="s">
        <v>44</v>
      </c>
      <c r="B24" s="319">
        <v>503</v>
      </c>
      <c r="C24" s="167" t="s">
        <v>34</v>
      </c>
      <c r="D24" s="167" t="s">
        <v>41</v>
      </c>
      <c r="E24" s="167" t="s">
        <v>113</v>
      </c>
      <c r="F24" s="167" t="s">
        <v>33</v>
      </c>
      <c r="G24" s="124"/>
      <c r="H24" s="124">
        <f>H28</f>
        <v>6485</v>
      </c>
      <c r="I24" s="278">
        <f>I25+I26+I27+I28+I29</f>
        <v>8159.392</v>
      </c>
    </row>
    <row r="25" spans="1:9" ht="15">
      <c r="A25" s="364" t="s">
        <v>325</v>
      </c>
      <c r="B25" s="319">
        <v>503</v>
      </c>
      <c r="C25" s="167" t="s">
        <v>34</v>
      </c>
      <c r="D25" s="167" t="s">
        <v>41</v>
      </c>
      <c r="E25" s="167" t="s">
        <v>113</v>
      </c>
      <c r="F25" s="167" t="s">
        <v>318</v>
      </c>
      <c r="G25" s="124"/>
      <c r="H25" s="124"/>
      <c r="I25" s="278">
        <f>5760.1-307.6</f>
        <v>5452.5</v>
      </c>
    </row>
    <row r="26" spans="1:9" ht="24">
      <c r="A26" s="365" t="s">
        <v>324</v>
      </c>
      <c r="B26" s="319">
        <v>503</v>
      </c>
      <c r="C26" s="167" t="s">
        <v>34</v>
      </c>
      <c r="D26" s="167" t="s">
        <v>41</v>
      </c>
      <c r="E26" s="167" t="s">
        <v>113</v>
      </c>
      <c r="F26" s="167" t="s">
        <v>319</v>
      </c>
      <c r="G26" s="124"/>
      <c r="H26" s="124"/>
      <c r="I26" s="278">
        <f>4-1-1.8</f>
        <v>1.2</v>
      </c>
    </row>
    <row r="27" spans="1:9" ht="26.25" customHeight="1">
      <c r="A27" s="365" t="s">
        <v>337</v>
      </c>
      <c r="B27" s="319">
        <v>503</v>
      </c>
      <c r="C27" s="167" t="s">
        <v>34</v>
      </c>
      <c r="D27" s="167" t="s">
        <v>41</v>
      </c>
      <c r="E27" s="167" t="s">
        <v>113</v>
      </c>
      <c r="F27" s="167" t="s">
        <v>320</v>
      </c>
      <c r="G27" s="124"/>
      <c r="H27" s="124"/>
      <c r="I27" s="278">
        <f>2325.7-10-9.8-5.5</f>
        <v>2300.3999999999996</v>
      </c>
    </row>
    <row r="28" spans="1:15" ht="30" customHeight="1">
      <c r="A28" s="364" t="s">
        <v>322</v>
      </c>
      <c r="B28" s="319">
        <v>503</v>
      </c>
      <c r="C28" s="167" t="s">
        <v>34</v>
      </c>
      <c r="D28" s="167" t="s">
        <v>41</v>
      </c>
      <c r="E28" s="167" t="s">
        <v>113</v>
      </c>
      <c r="F28" s="167" t="s">
        <v>321</v>
      </c>
      <c r="G28" s="125"/>
      <c r="H28" s="125">
        <v>6485</v>
      </c>
      <c r="I28" s="278">
        <f>50+97.392+100+20.1+110</f>
        <v>377.492</v>
      </c>
      <c r="J28" s="433"/>
      <c r="K28" s="434"/>
      <c r="L28" s="434"/>
      <c r="M28" s="434"/>
      <c r="N28" s="434"/>
      <c r="O28" s="434"/>
    </row>
    <row r="29" spans="1:15" ht="30" customHeight="1">
      <c r="A29" s="364" t="s">
        <v>330</v>
      </c>
      <c r="B29" s="319">
        <v>503</v>
      </c>
      <c r="C29" s="167" t="s">
        <v>34</v>
      </c>
      <c r="D29" s="167" t="s">
        <v>41</v>
      </c>
      <c r="E29" s="167" t="s">
        <v>113</v>
      </c>
      <c r="F29" s="167" t="s">
        <v>329</v>
      </c>
      <c r="G29" s="125"/>
      <c r="H29" s="125"/>
      <c r="I29" s="278">
        <v>27.8</v>
      </c>
      <c r="J29" s="418"/>
      <c r="K29" s="418"/>
      <c r="L29" s="418"/>
      <c r="M29" s="418"/>
      <c r="N29" s="418"/>
      <c r="O29" s="418"/>
    </row>
    <row r="30" spans="1:9" ht="44.25" customHeight="1">
      <c r="A30" s="67" t="s">
        <v>115</v>
      </c>
      <c r="B30" s="319">
        <v>503</v>
      </c>
      <c r="C30" s="167" t="s">
        <v>34</v>
      </c>
      <c r="D30" s="167" t="s">
        <v>41</v>
      </c>
      <c r="E30" s="167" t="s">
        <v>116</v>
      </c>
      <c r="F30" s="167" t="s">
        <v>33</v>
      </c>
      <c r="G30" s="124"/>
      <c r="H30" s="124">
        <f>H32</f>
        <v>713</v>
      </c>
      <c r="I30" s="277">
        <f>I31+I32</f>
        <v>842</v>
      </c>
    </row>
    <row r="31" spans="1:9" ht="30.75" customHeight="1">
      <c r="A31" s="364" t="s">
        <v>325</v>
      </c>
      <c r="B31" s="319">
        <v>503</v>
      </c>
      <c r="C31" s="167" t="s">
        <v>34</v>
      </c>
      <c r="D31" s="167" t="s">
        <v>41</v>
      </c>
      <c r="E31" s="167" t="s">
        <v>116</v>
      </c>
      <c r="F31" s="167" t="s">
        <v>318</v>
      </c>
      <c r="G31" s="124"/>
      <c r="H31" s="124"/>
      <c r="I31" s="278">
        <f>782+60</f>
        <v>842</v>
      </c>
    </row>
    <row r="32" spans="1:9" ht="30" customHeight="1" hidden="1">
      <c r="A32" s="365" t="s">
        <v>337</v>
      </c>
      <c r="B32" s="319">
        <v>503</v>
      </c>
      <c r="C32" s="167" t="s">
        <v>34</v>
      </c>
      <c r="D32" s="167" t="s">
        <v>41</v>
      </c>
      <c r="E32" s="167" t="s">
        <v>116</v>
      </c>
      <c r="F32" s="167" t="s">
        <v>320</v>
      </c>
      <c r="G32" s="124"/>
      <c r="H32" s="124">
        <v>713</v>
      </c>
      <c r="I32" s="278"/>
    </row>
    <row r="33" spans="1:9" ht="0.75" customHeight="1" hidden="1">
      <c r="A33" s="88"/>
      <c r="B33" s="247"/>
      <c r="C33" s="167"/>
      <c r="D33" s="167"/>
      <c r="E33" s="167"/>
      <c r="F33" s="167"/>
      <c r="G33" s="126"/>
      <c r="H33" s="126"/>
      <c r="I33" s="277"/>
    </row>
    <row r="34" spans="1:9" ht="18" customHeight="1" hidden="1">
      <c r="A34" s="55"/>
      <c r="B34" s="247"/>
      <c r="C34" s="167"/>
      <c r="D34" s="167"/>
      <c r="E34" s="167"/>
      <c r="F34" s="167"/>
      <c r="G34" s="126"/>
      <c r="H34" s="126"/>
      <c r="I34" s="278"/>
    </row>
    <row r="35" spans="1:9" ht="18" customHeight="1">
      <c r="A35" s="57" t="s">
        <v>78</v>
      </c>
      <c r="B35" s="320">
        <v>503</v>
      </c>
      <c r="C35" s="119" t="s">
        <v>34</v>
      </c>
      <c r="D35" s="119" t="s">
        <v>79</v>
      </c>
      <c r="E35" s="119" t="s">
        <v>104</v>
      </c>
      <c r="F35" s="119" t="s">
        <v>33</v>
      </c>
      <c r="G35" s="126"/>
      <c r="H35" s="126"/>
      <c r="I35" s="278">
        <f>I36</f>
        <v>9.4</v>
      </c>
    </row>
    <row r="36" spans="1:9" ht="27" customHeight="1">
      <c r="A36" s="94" t="s">
        <v>171</v>
      </c>
      <c r="B36" s="247">
        <v>503</v>
      </c>
      <c r="C36" s="167" t="s">
        <v>34</v>
      </c>
      <c r="D36" s="167" t="s">
        <v>79</v>
      </c>
      <c r="E36" s="167" t="s">
        <v>80</v>
      </c>
      <c r="F36" s="167" t="s">
        <v>33</v>
      </c>
      <c r="G36" s="126"/>
      <c r="H36" s="126"/>
      <c r="I36" s="278">
        <f>I37</f>
        <v>9.4</v>
      </c>
    </row>
    <row r="37" spans="1:9" ht="44.25" customHeight="1">
      <c r="A37" s="58" t="s">
        <v>172</v>
      </c>
      <c r="B37" s="247">
        <v>503</v>
      </c>
      <c r="C37" s="167" t="s">
        <v>34</v>
      </c>
      <c r="D37" s="167" t="s">
        <v>79</v>
      </c>
      <c r="E37" s="167" t="s">
        <v>173</v>
      </c>
      <c r="F37" s="167" t="s">
        <v>33</v>
      </c>
      <c r="G37" s="126"/>
      <c r="H37" s="126"/>
      <c r="I37" s="278">
        <f>I38</f>
        <v>9.4</v>
      </c>
    </row>
    <row r="38" spans="1:9" ht="24" customHeight="1">
      <c r="A38" s="58" t="s">
        <v>357</v>
      </c>
      <c r="B38" s="247">
        <v>503</v>
      </c>
      <c r="C38" s="167" t="s">
        <v>34</v>
      </c>
      <c r="D38" s="167" t="s">
        <v>79</v>
      </c>
      <c r="E38" s="167" t="s">
        <v>173</v>
      </c>
      <c r="F38" s="167" t="s">
        <v>160</v>
      </c>
      <c r="G38" s="126"/>
      <c r="H38" s="126"/>
      <c r="I38" s="278">
        <f>9+0.4</f>
        <v>9.4</v>
      </c>
    </row>
    <row r="39" spans="1:9" ht="21.75" customHeight="1">
      <c r="A39" s="90" t="s">
        <v>55</v>
      </c>
      <c r="B39" s="321" t="s">
        <v>89</v>
      </c>
      <c r="C39" s="127" t="s">
        <v>34</v>
      </c>
      <c r="D39" s="128">
        <v>11</v>
      </c>
      <c r="E39" s="127" t="s">
        <v>56</v>
      </c>
      <c r="F39" s="127" t="s">
        <v>33</v>
      </c>
      <c r="G39" s="129">
        <f>G40</f>
        <v>0</v>
      </c>
      <c r="H39" s="129">
        <f>H40</f>
        <v>100</v>
      </c>
      <c r="I39" s="277">
        <f>I40</f>
        <v>116</v>
      </c>
    </row>
    <row r="40" spans="1:9" ht="18" customHeight="1">
      <c r="A40" s="79" t="s">
        <v>55</v>
      </c>
      <c r="B40" s="322" t="s">
        <v>89</v>
      </c>
      <c r="C40" s="130" t="s">
        <v>34</v>
      </c>
      <c r="D40" s="131">
        <v>11</v>
      </c>
      <c r="E40" s="130" t="s">
        <v>61</v>
      </c>
      <c r="F40" s="130" t="s">
        <v>33</v>
      </c>
      <c r="G40" s="132"/>
      <c r="H40" s="132">
        <f>H41</f>
        <v>100</v>
      </c>
      <c r="I40" s="278">
        <f>I41</f>
        <v>116</v>
      </c>
    </row>
    <row r="41" spans="1:9" ht="18" customHeight="1">
      <c r="A41" s="54" t="s">
        <v>161</v>
      </c>
      <c r="B41" s="137">
        <v>503</v>
      </c>
      <c r="C41" s="130" t="s">
        <v>34</v>
      </c>
      <c r="D41" s="131">
        <v>11</v>
      </c>
      <c r="E41" s="258" t="s">
        <v>227</v>
      </c>
      <c r="F41" s="130" t="s">
        <v>33</v>
      </c>
      <c r="G41" s="132"/>
      <c r="H41" s="132">
        <f>H49</f>
        <v>100</v>
      </c>
      <c r="I41" s="278">
        <f>I49</f>
        <v>116</v>
      </c>
    </row>
    <row r="42" spans="1:9" ht="18.75" customHeight="1" hidden="1">
      <c r="A42" s="54" t="s">
        <v>159</v>
      </c>
      <c r="B42" s="137">
        <v>503</v>
      </c>
      <c r="C42" s="130" t="s">
        <v>34</v>
      </c>
      <c r="D42" s="131">
        <v>12</v>
      </c>
      <c r="E42" s="258" t="s">
        <v>227</v>
      </c>
      <c r="F42" s="130" t="s">
        <v>160</v>
      </c>
      <c r="G42" s="132"/>
      <c r="H42" s="132"/>
      <c r="I42" s="278">
        <f aca="true" t="shared" si="0" ref="I42:I48">G42+H42</f>
        <v>0</v>
      </c>
    </row>
    <row r="43" spans="1:9" ht="22.5" customHeight="1" hidden="1">
      <c r="A43" s="95" t="s">
        <v>45</v>
      </c>
      <c r="B43" s="320">
        <v>503</v>
      </c>
      <c r="C43" s="119" t="s">
        <v>34</v>
      </c>
      <c r="D43" s="119" t="s">
        <v>118</v>
      </c>
      <c r="E43" s="119" t="s">
        <v>104</v>
      </c>
      <c r="F43" s="119" t="s">
        <v>33</v>
      </c>
      <c r="G43" s="133"/>
      <c r="H43" s="133"/>
      <c r="I43" s="278">
        <f t="shared" si="0"/>
        <v>0</v>
      </c>
    </row>
    <row r="44" spans="1:9" ht="25.5" customHeight="1" hidden="1">
      <c r="A44" s="67" t="s">
        <v>119</v>
      </c>
      <c r="B44" s="320">
        <v>503</v>
      </c>
      <c r="C44" s="119" t="s">
        <v>34</v>
      </c>
      <c r="D44" s="119" t="s">
        <v>118</v>
      </c>
      <c r="E44" s="119" t="s">
        <v>120</v>
      </c>
      <c r="F44" s="119" t="s">
        <v>33</v>
      </c>
      <c r="G44" s="134"/>
      <c r="H44" s="134"/>
      <c r="I44" s="278">
        <f t="shared" si="0"/>
        <v>0</v>
      </c>
    </row>
    <row r="45" spans="1:9" ht="20.25" customHeight="1" hidden="1">
      <c r="A45" s="55" t="s">
        <v>108</v>
      </c>
      <c r="B45" s="247">
        <v>503</v>
      </c>
      <c r="C45" s="167" t="s">
        <v>34</v>
      </c>
      <c r="D45" s="167" t="s">
        <v>118</v>
      </c>
      <c r="E45" s="167" t="s">
        <v>120</v>
      </c>
      <c r="F45" s="167" t="s">
        <v>109</v>
      </c>
      <c r="G45" s="135"/>
      <c r="H45" s="135"/>
      <c r="I45" s="278">
        <f t="shared" si="0"/>
        <v>0</v>
      </c>
    </row>
    <row r="46" spans="1:9" ht="30.75" customHeight="1" hidden="1">
      <c r="A46" s="67" t="s">
        <v>224</v>
      </c>
      <c r="B46" s="138">
        <v>503</v>
      </c>
      <c r="C46" s="127" t="s">
        <v>34</v>
      </c>
      <c r="D46" s="127" t="s">
        <v>118</v>
      </c>
      <c r="E46" s="127" t="s">
        <v>225</v>
      </c>
      <c r="F46" s="127" t="s">
        <v>33</v>
      </c>
      <c r="G46" s="129"/>
      <c r="H46" s="129"/>
      <c r="I46" s="278">
        <f t="shared" si="0"/>
        <v>0</v>
      </c>
    </row>
    <row r="47" spans="1:9" ht="30" customHeight="1" hidden="1">
      <c r="A47" s="68" t="s">
        <v>223</v>
      </c>
      <c r="B47" s="137">
        <v>503</v>
      </c>
      <c r="C47" s="167" t="s">
        <v>34</v>
      </c>
      <c r="D47" s="167" t="s">
        <v>118</v>
      </c>
      <c r="E47" s="167" t="s">
        <v>222</v>
      </c>
      <c r="F47" s="167" t="s">
        <v>33</v>
      </c>
      <c r="G47" s="136"/>
      <c r="H47" s="136"/>
      <c r="I47" s="278">
        <f t="shared" si="0"/>
        <v>0</v>
      </c>
    </row>
    <row r="48" spans="1:9" ht="31.5" customHeight="1" hidden="1">
      <c r="A48" s="55" t="s">
        <v>108</v>
      </c>
      <c r="B48" s="247">
        <v>503</v>
      </c>
      <c r="C48" s="167" t="s">
        <v>34</v>
      </c>
      <c r="D48" s="167" t="s">
        <v>118</v>
      </c>
      <c r="E48" s="167" t="s">
        <v>222</v>
      </c>
      <c r="F48" s="167" t="s">
        <v>109</v>
      </c>
      <c r="G48" s="136"/>
      <c r="H48" s="136"/>
      <c r="I48" s="278">
        <f t="shared" si="0"/>
        <v>0</v>
      </c>
    </row>
    <row r="49" spans="1:9" ht="23.25" customHeight="1">
      <c r="A49" s="54" t="s">
        <v>362</v>
      </c>
      <c r="B49" s="137">
        <v>503</v>
      </c>
      <c r="C49" s="130" t="s">
        <v>34</v>
      </c>
      <c r="D49" s="130" t="s">
        <v>74</v>
      </c>
      <c r="E49" s="130" t="s">
        <v>227</v>
      </c>
      <c r="F49" s="302" t="s">
        <v>326</v>
      </c>
      <c r="G49" s="136"/>
      <c r="H49" s="136">
        <v>100</v>
      </c>
      <c r="I49" s="278">
        <f>100-10+300-113-146-15</f>
        <v>116</v>
      </c>
    </row>
    <row r="50" spans="1:9" ht="22.5" customHeight="1">
      <c r="A50" s="67" t="s">
        <v>45</v>
      </c>
      <c r="B50" s="138">
        <v>503</v>
      </c>
      <c r="C50" s="127" t="s">
        <v>34</v>
      </c>
      <c r="D50" s="127" t="s">
        <v>294</v>
      </c>
      <c r="E50" s="127" t="s">
        <v>56</v>
      </c>
      <c r="F50" s="127" t="s">
        <v>33</v>
      </c>
      <c r="G50" s="139">
        <f>G51+G56+G54</f>
        <v>0</v>
      </c>
      <c r="H50" s="139">
        <f>H51+H54+H56</f>
        <v>2777</v>
      </c>
      <c r="I50" s="277">
        <f>I63+I75+I78+I81+I69+I62+I72</f>
        <v>5931.980000000001</v>
      </c>
    </row>
    <row r="51" spans="1:9" ht="29.25" customHeight="1" hidden="1">
      <c r="A51" s="67" t="s">
        <v>261</v>
      </c>
      <c r="B51" s="137">
        <v>503</v>
      </c>
      <c r="C51" s="167" t="s">
        <v>34</v>
      </c>
      <c r="D51" s="167" t="s">
        <v>118</v>
      </c>
      <c r="E51" s="167" t="s">
        <v>80</v>
      </c>
      <c r="F51" s="167" t="s">
        <v>33</v>
      </c>
      <c r="G51" s="140"/>
      <c r="H51" s="140"/>
      <c r="I51" s="277">
        <f aca="true" t="shared" si="1" ref="I51:I56">G51+H51</f>
        <v>0</v>
      </c>
    </row>
    <row r="52" spans="1:9" ht="27" customHeight="1" hidden="1">
      <c r="A52" s="54" t="s">
        <v>119</v>
      </c>
      <c r="B52" s="137">
        <v>503</v>
      </c>
      <c r="C52" s="130" t="s">
        <v>34</v>
      </c>
      <c r="D52" s="130" t="s">
        <v>118</v>
      </c>
      <c r="E52" s="130" t="s">
        <v>240</v>
      </c>
      <c r="F52" s="130" t="s">
        <v>33</v>
      </c>
      <c r="G52" s="136"/>
      <c r="H52" s="136"/>
      <c r="I52" s="277">
        <f t="shared" si="1"/>
        <v>0</v>
      </c>
    </row>
    <row r="53" spans="1:9" ht="23.25" customHeight="1" hidden="1">
      <c r="A53" s="54" t="s">
        <v>108</v>
      </c>
      <c r="B53" s="137">
        <v>503</v>
      </c>
      <c r="C53" s="130" t="s">
        <v>34</v>
      </c>
      <c r="D53" s="130" t="s">
        <v>118</v>
      </c>
      <c r="E53" s="130" t="s">
        <v>240</v>
      </c>
      <c r="F53" s="130" t="s">
        <v>109</v>
      </c>
      <c r="G53" s="136"/>
      <c r="H53" s="136"/>
      <c r="I53" s="277">
        <f t="shared" si="1"/>
        <v>0</v>
      </c>
    </row>
    <row r="54" spans="1:9" ht="29.25" customHeight="1" hidden="1">
      <c r="A54" s="96" t="s">
        <v>272</v>
      </c>
      <c r="B54" s="138">
        <v>503</v>
      </c>
      <c r="C54" s="127" t="s">
        <v>34</v>
      </c>
      <c r="D54" s="127" t="s">
        <v>118</v>
      </c>
      <c r="E54" s="127" t="s">
        <v>270</v>
      </c>
      <c r="F54" s="127" t="s">
        <v>33</v>
      </c>
      <c r="G54" s="139">
        <f>G55</f>
        <v>0</v>
      </c>
      <c r="H54" s="139"/>
      <c r="I54" s="277">
        <f t="shared" si="1"/>
        <v>0</v>
      </c>
    </row>
    <row r="55" spans="1:9" ht="23.25" customHeight="1" hidden="1">
      <c r="A55" s="97" t="s">
        <v>134</v>
      </c>
      <c r="B55" s="137">
        <v>503</v>
      </c>
      <c r="C55" s="130" t="s">
        <v>34</v>
      </c>
      <c r="D55" s="130" t="s">
        <v>118</v>
      </c>
      <c r="E55" s="130" t="s">
        <v>270</v>
      </c>
      <c r="F55" s="130" t="s">
        <v>271</v>
      </c>
      <c r="G55" s="136"/>
      <c r="H55" s="136"/>
      <c r="I55" s="277">
        <f t="shared" si="1"/>
        <v>0</v>
      </c>
    </row>
    <row r="56" spans="1:9" ht="29.25" customHeight="1" hidden="1">
      <c r="A56" s="67" t="s">
        <v>258</v>
      </c>
      <c r="B56" s="137">
        <v>503</v>
      </c>
      <c r="C56" s="167" t="s">
        <v>34</v>
      </c>
      <c r="D56" s="167" t="s">
        <v>118</v>
      </c>
      <c r="E56" s="167" t="s">
        <v>259</v>
      </c>
      <c r="F56" s="167" t="s">
        <v>33</v>
      </c>
      <c r="G56" s="141">
        <f>G64</f>
        <v>0</v>
      </c>
      <c r="H56" s="142">
        <f>H64</f>
        <v>2777</v>
      </c>
      <c r="I56" s="277">
        <f t="shared" si="1"/>
        <v>2777</v>
      </c>
    </row>
    <row r="57" spans="1:9" ht="49.5" customHeight="1" hidden="1">
      <c r="A57" s="355" t="s">
        <v>310</v>
      </c>
      <c r="B57" s="137">
        <v>503</v>
      </c>
      <c r="C57" s="130" t="s">
        <v>34</v>
      </c>
      <c r="D57" s="127" t="s">
        <v>294</v>
      </c>
      <c r="E57" s="130" t="s">
        <v>270</v>
      </c>
      <c r="F57" s="302" t="s">
        <v>33</v>
      </c>
      <c r="G57" s="45">
        <f>G58</f>
        <v>224.6</v>
      </c>
      <c r="H57" s="142"/>
      <c r="I57" s="277">
        <f>I58</f>
        <v>0</v>
      </c>
    </row>
    <row r="58" spans="1:9" ht="18" customHeight="1" hidden="1">
      <c r="A58" s="112" t="s">
        <v>134</v>
      </c>
      <c r="B58" s="137">
        <v>503</v>
      </c>
      <c r="C58" s="130" t="s">
        <v>34</v>
      </c>
      <c r="D58" s="127" t="s">
        <v>294</v>
      </c>
      <c r="E58" s="130" t="s">
        <v>270</v>
      </c>
      <c r="F58" s="130" t="s">
        <v>271</v>
      </c>
      <c r="G58" s="45">
        <v>224.6</v>
      </c>
      <c r="H58" s="142"/>
      <c r="I58" s="278"/>
    </row>
    <row r="59" spans="1:9" ht="28.5" customHeight="1">
      <c r="A59" s="112" t="s">
        <v>224</v>
      </c>
      <c r="B59" s="137">
        <v>503</v>
      </c>
      <c r="C59" s="302" t="s">
        <v>34</v>
      </c>
      <c r="D59" s="302" t="s">
        <v>294</v>
      </c>
      <c r="E59" s="302" t="s">
        <v>402</v>
      </c>
      <c r="F59" s="302" t="s">
        <v>33</v>
      </c>
      <c r="G59" s="45"/>
      <c r="H59" s="142"/>
      <c r="I59" s="278">
        <v>70</v>
      </c>
    </row>
    <row r="60" spans="1:9" ht="29.25" customHeight="1">
      <c r="A60" s="88" t="s">
        <v>403</v>
      </c>
      <c r="B60" s="137">
        <v>503</v>
      </c>
      <c r="C60" s="302" t="s">
        <v>34</v>
      </c>
      <c r="D60" s="130" t="s">
        <v>294</v>
      </c>
      <c r="E60" s="302" t="s">
        <v>9</v>
      </c>
      <c r="F60" s="302" t="s">
        <v>33</v>
      </c>
      <c r="G60" s="45"/>
      <c r="H60" s="142"/>
      <c r="I60" s="278">
        <v>70</v>
      </c>
    </row>
    <row r="61" spans="1:9" ht="18" customHeight="1">
      <c r="A61" s="88" t="s">
        <v>401</v>
      </c>
      <c r="B61" s="137">
        <v>503</v>
      </c>
      <c r="C61" s="302" t="s">
        <v>34</v>
      </c>
      <c r="D61" s="130" t="s">
        <v>294</v>
      </c>
      <c r="E61" s="302" t="s">
        <v>9</v>
      </c>
      <c r="F61" s="302" t="s">
        <v>33</v>
      </c>
      <c r="G61" s="45"/>
      <c r="H61" s="142"/>
      <c r="I61" s="278">
        <v>70</v>
      </c>
    </row>
    <row r="62" spans="1:9" ht="27.75" customHeight="1">
      <c r="A62" s="365" t="s">
        <v>337</v>
      </c>
      <c r="B62" s="137">
        <v>503</v>
      </c>
      <c r="C62" s="302" t="s">
        <v>34</v>
      </c>
      <c r="D62" s="130" t="s">
        <v>294</v>
      </c>
      <c r="E62" s="302" t="s">
        <v>9</v>
      </c>
      <c r="F62" s="302" t="s">
        <v>320</v>
      </c>
      <c r="G62" s="45"/>
      <c r="H62" s="142"/>
      <c r="I62" s="278">
        <v>70</v>
      </c>
    </row>
    <row r="63" spans="1:9" ht="32.25" customHeight="1">
      <c r="A63" s="304" t="s">
        <v>258</v>
      </c>
      <c r="B63" s="137">
        <v>503</v>
      </c>
      <c r="C63" s="130" t="s">
        <v>34</v>
      </c>
      <c r="D63" s="130" t="s">
        <v>294</v>
      </c>
      <c r="E63" s="302" t="s">
        <v>311</v>
      </c>
      <c r="F63" s="302" t="s">
        <v>33</v>
      </c>
      <c r="G63" s="45"/>
      <c r="H63" s="142"/>
      <c r="I63" s="277">
        <f>I64</f>
        <v>4293.8</v>
      </c>
    </row>
    <row r="64" spans="1:9" ht="23.25" customHeight="1">
      <c r="A64" s="55" t="s">
        <v>47</v>
      </c>
      <c r="B64" s="137">
        <v>503</v>
      </c>
      <c r="C64" s="130" t="s">
        <v>34</v>
      </c>
      <c r="D64" s="130" t="s">
        <v>294</v>
      </c>
      <c r="E64" s="130" t="s">
        <v>260</v>
      </c>
      <c r="F64" s="130" t="s">
        <v>33</v>
      </c>
      <c r="G64" s="143"/>
      <c r="H64" s="143">
        <v>2777</v>
      </c>
      <c r="I64" s="278">
        <f>I65+I66+I67+I68</f>
        <v>4293.8</v>
      </c>
    </row>
    <row r="65" spans="1:9" ht="23.25" customHeight="1">
      <c r="A65" s="364" t="s">
        <v>325</v>
      </c>
      <c r="B65" s="137">
        <v>503</v>
      </c>
      <c r="C65" s="130" t="s">
        <v>34</v>
      </c>
      <c r="D65" s="130" t="s">
        <v>294</v>
      </c>
      <c r="E65" s="130" t="s">
        <v>260</v>
      </c>
      <c r="F65" s="302" t="s">
        <v>327</v>
      </c>
      <c r="G65" s="238"/>
      <c r="H65" s="238"/>
      <c r="I65" s="278">
        <f>2470-836+140</f>
        <v>1774</v>
      </c>
    </row>
    <row r="66" spans="1:9" ht="25.5" customHeight="1">
      <c r="A66" s="365" t="s">
        <v>337</v>
      </c>
      <c r="B66" s="137">
        <v>503</v>
      </c>
      <c r="C66" s="130" t="s">
        <v>34</v>
      </c>
      <c r="D66" s="130" t="s">
        <v>294</v>
      </c>
      <c r="E66" s="130" t="s">
        <v>260</v>
      </c>
      <c r="F66" s="302" t="s">
        <v>320</v>
      </c>
      <c r="G66" s="238"/>
      <c r="H66" s="238"/>
      <c r="I66" s="278">
        <v>2495.3</v>
      </c>
    </row>
    <row r="67" spans="1:9" ht="27" customHeight="1">
      <c r="A67" s="364" t="s">
        <v>322</v>
      </c>
      <c r="B67" s="137">
        <v>503</v>
      </c>
      <c r="C67" s="130" t="s">
        <v>34</v>
      </c>
      <c r="D67" s="130" t="s">
        <v>294</v>
      </c>
      <c r="E67" s="130" t="s">
        <v>260</v>
      </c>
      <c r="F67" s="302" t="s">
        <v>321</v>
      </c>
      <c r="G67" s="238"/>
      <c r="H67" s="238"/>
      <c r="I67" s="278">
        <v>10</v>
      </c>
    </row>
    <row r="68" spans="1:9" ht="27.75" customHeight="1">
      <c r="A68" s="364" t="s">
        <v>330</v>
      </c>
      <c r="B68" s="137">
        <v>503</v>
      </c>
      <c r="C68" s="130" t="s">
        <v>34</v>
      </c>
      <c r="D68" s="130" t="s">
        <v>294</v>
      </c>
      <c r="E68" s="130" t="s">
        <v>260</v>
      </c>
      <c r="F68" s="302" t="s">
        <v>329</v>
      </c>
      <c r="G68" s="238"/>
      <c r="H68" s="238"/>
      <c r="I68" s="278">
        <f>10+4.5</f>
        <v>14.5</v>
      </c>
    </row>
    <row r="69" spans="1:9" ht="43.5" customHeight="1">
      <c r="A69" s="378" t="s">
        <v>396</v>
      </c>
      <c r="B69" s="137">
        <v>503</v>
      </c>
      <c r="C69" s="130" t="s">
        <v>34</v>
      </c>
      <c r="D69" s="130" t="s">
        <v>294</v>
      </c>
      <c r="E69" s="302" t="s">
        <v>399</v>
      </c>
      <c r="F69" s="302" t="s">
        <v>33</v>
      </c>
      <c r="G69" s="238"/>
      <c r="H69" s="238"/>
      <c r="I69" s="278">
        <f>I70</f>
        <v>778.6</v>
      </c>
    </row>
    <row r="70" spans="1:9" ht="27.75" customHeight="1">
      <c r="A70" s="364" t="s">
        <v>325</v>
      </c>
      <c r="B70" s="137">
        <v>503</v>
      </c>
      <c r="C70" s="130" t="s">
        <v>34</v>
      </c>
      <c r="D70" s="130" t="s">
        <v>294</v>
      </c>
      <c r="E70" s="302" t="s">
        <v>399</v>
      </c>
      <c r="F70" s="302" t="s">
        <v>327</v>
      </c>
      <c r="G70" s="238"/>
      <c r="H70" s="238"/>
      <c r="I70" s="278">
        <v>778.6</v>
      </c>
    </row>
    <row r="71" spans="1:9" ht="80.25" customHeight="1">
      <c r="A71" s="371" t="s">
        <v>342</v>
      </c>
      <c r="B71" s="137">
        <v>503</v>
      </c>
      <c r="C71" s="302" t="s">
        <v>34</v>
      </c>
      <c r="D71" s="302" t="s">
        <v>294</v>
      </c>
      <c r="E71" s="302" t="s">
        <v>188</v>
      </c>
      <c r="F71" s="302" t="s">
        <v>33</v>
      </c>
      <c r="G71" s="238"/>
      <c r="H71" s="238"/>
      <c r="I71" s="278">
        <f>I72+I75+I78+I81</f>
        <v>789.5799999999999</v>
      </c>
    </row>
    <row r="72" spans="1:9" ht="66" customHeight="1">
      <c r="A72" s="404" t="s">
        <v>236</v>
      </c>
      <c r="B72" s="247">
        <v>503</v>
      </c>
      <c r="C72" s="167" t="s">
        <v>34</v>
      </c>
      <c r="D72" s="167" t="s">
        <v>294</v>
      </c>
      <c r="E72" s="407" t="s">
        <v>404</v>
      </c>
      <c r="F72" s="167" t="s">
        <v>33</v>
      </c>
      <c r="G72" s="238"/>
      <c r="H72" s="238"/>
      <c r="I72" s="278">
        <f>I73+I74</f>
        <v>402.8</v>
      </c>
    </row>
    <row r="73" spans="1:9" ht="27.75" customHeight="1">
      <c r="A73" s="405" t="s">
        <v>325</v>
      </c>
      <c r="B73" s="247">
        <v>503</v>
      </c>
      <c r="C73" s="167" t="s">
        <v>34</v>
      </c>
      <c r="D73" s="167" t="s">
        <v>294</v>
      </c>
      <c r="E73" s="407" t="s">
        <v>404</v>
      </c>
      <c r="F73" s="167" t="s">
        <v>318</v>
      </c>
      <c r="G73" s="126"/>
      <c r="H73" s="126"/>
      <c r="I73" s="278">
        <v>269.1</v>
      </c>
    </row>
    <row r="74" spans="1:9" ht="27.75" customHeight="1">
      <c r="A74" s="406" t="s">
        <v>337</v>
      </c>
      <c r="B74" s="247">
        <v>503</v>
      </c>
      <c r="C74" s="167" t="s">
        <v>34</v>
      </c>
      <c r="D74" s="167" t="s">
        <v>294</v>
      </c>
      <c r="E74" s="407" t="s">
        <v>404</v>
      </c>
      <c r="F74" s="167" t="s">
        <v>320</v>
      </c>
      <c r="G74" s="126">
        <v>385.2</v>
      </c>
      <c r="H74" s="126"/>
      <c r="I74" s="278">
        <v>133.7</v>
      </c>
    </row>
    <row r="75" spans="1:9" ht="108" customHeight="1">
      <c r="A75" s="88" t="s">
        <v>237</v>
      </c>
      <c r="B75" s="137">
        <v>503</v>
      </c>
      <c r="C75" s="302" t="s">
        <v>34</v>
      </c>
      <c r="D75" s="302" t="s">
        <v>294</v>
      </c>
      <c r="E75" s="302" t="s">
        <v>365</v>
      </c>
      <c r="F75" s="302" t="s">
        <v>33</v>
      </c>
      <c r="G75" s="238"/>
      <c r="H75" s="238"/>
      <c r="I75" s="278">
        <f>I76+I77</f>
        <v>108.1</v>
      </c>
    </row>
    <row r="76" spans="1:9" ht="27.75" customHeight="1">
      <c r="A76" s="364" t="s">
        <v>325</v>
      </c>
      <c r="B76" s="137">
        <v>503</v>
      </c>
      <c r="C76" s="302" t="s">
        <v>34</v>
      </c>
      <c r="D76" s="302" t="s">
        <v>294</v>
      </c>
      <c r="E76" s="302" t="s">
        <v>365</v>
      </c>
      <c r="F76" s="302" t="s">
        <v>318</v>
      </c>
      <c r="G76" s="238"/>
      <c r="H76" s="238"/>
      <c r="I76" s="278">
        <v>91.1</v>
      </c>
    </row>
    <row r="77" spans="1:9" ht="27.75" customHeight="1">
      <c r="A77" s="365" t="s">
        <v>337</v>
      </c>
      <c r="B77" s="137">
        <v>503</v>
      </c>
      <c r="C77" s="302" t="s">
        <v>34</v>
      </c>
      <c r="D77" s="302" t="s">
        <v>294</v>
      </c>
      <c r="E77" s="302" t="s">
        <v>365</v>
      </c>
      <c r="F77" s="302" t="s">
        <v>320</v>
      </c>
      <c r="G77" s="238"/>
      <c r="H77" s="238"/>
      <c r="I77" s="278">
        <v>17</v>
      </c>
    </row>
    <row r="78" spans="1:9" ht="91.5" customHeight="1">
      <c r="A78" s="303" t="s">
        <v>308</v>
      </c>
      <c r="B78" s="137">
        <v>503</v>
      </c>
      <c r="C78" s="302" t="s">
        <v>34</v>
      </c>
      <c r="D78" s="302" t="s">
        <v>294</v>
      </c>
      <c r="E78" s="301" t="s">
        <v>368</v>
      </c>
      <c r="F78" s="302" t="s">
        <v>33</v>
      </c>
      <c r="G78" s="299" t="e">
        <f>#REF!</f>
        <v>#REF!</v>
      </c>
      <c r="H78" s="238"/>
      <c r="I78" s="278">
        <f>I79+I80</f>
        <v>266</v>
      </c>
    </row>
    <row r="79" spans="1:9" ht="22.5" customHeight="1">
      <c r="A79" s="364" t="s">
        <v>325</v>
      </c>
      <c r="B79" s="137">
        <v>503</v>
      </c>
      <c r="C79" s="302" t="s">
        <v>34</v>
      </c>
      <c r="D79" s="302" t="s">
        <v>294</v>
      </c>
      <c r="E79" s="301" t="s">
        <v>368</v>
      </c>
      <c r="F79" s="167" t="s">
        <v>318</v>
      </c>
      <c r="G79" s="299"/>
      <c r="H79" s="238"/>
      <c r="I79" s="278">
        <v>262.2</v>
      </c>
    </row>
    <row r="80" spans="1:9" ht="33" customHeight="1">
      <c r="A80" s="365" t="s">
        <v>337</v>
      </c>
      <c r="B80" s="137">
        <v>503</v>
      </c>
      <c r="C80" s="302" t="s">
        <v>34</v>
      </c>
      <c r="D80" s="302" t="s">
        <v>294</v>
      </c>
      <c r="E80" s="301" t="s">
        <v>368</v>
      </c>
      <c r="F80" s="167" t="s">
        <v>320</v>
      </c>
      <c r="G80" s="299"/>
      <c r="H80" s="238"/>
      <c r="I80" s="278">
        <v>3.8</v>
      </c>
    </row>
    <row r="81" spans="1:9" ht="107.25" customHeight="1">
      <c r="A81" s="373" t="s">
        <v>348</v>
      </c>
      <c r="B81" s="137">
        <v>503</v>
      </c>
      <c r="C81" s="302" t="s">
        <v>34</v>
      </c>
      <c r="D81" s="302" t="s">
        <v>294</v>
      </c>
      <c r="E81" s="374" t="s">
        <v>366</v>
      </c>
      <c r="F81" s="302" t="s">
        <v>33</v>
      </c>
      <c r="G81" s="299"/>
      <c r="H81" s="238"/>
      <c r="I81" s="278">
        <f>I82+I83</f>
        <v>12.68</v>
      </c>
    </row>
    <row r="82" spans="1:9" ht="28.5" customHeight="1">
      <c r="A82" s="364" t="s">
        <v>325</v>
      </c>
      <c r="B82" s="137">
        <v>503</v>
      </c>
      <c r="C82" s="302" t="s">
        <v>34</v>
      </c>
      <c r="D82" s="302" t="s">
        <v>294</v>
      </c>
      <c r="E82" s="374" t="s">
        <v>367</v>
      </c>
      <c r="F82" s="302" t="s">
        <v>318</v>
      </c>
      <c r="G82" s="299"/>
      <c r="H82" s="238"/>
      <c r="I82" s="278">
        <v>11.98</v>
      </c>
    </row>
    <row r="83" spans="1:9" ht="28.5" customHeight="1">
      <c r="A83" s="365" t="s">
        <v>337</v>
      </c>
      <c r="B83" s="137">
        <v>503</v>
      </c>
      <c r="C83" s="302" t="s">
        <v>34</v>
      </c>
      <c r="D83" s="302" t="s">
        <v>294</v>
      </c>
      <c r="E83" s="374" t="s">
        <v>367</v>
      </c>
      <c r="F83" s="302" t="s">
        <v>320</v>
      </c>
      <c r="G83" s="299"/>
      <c r="H83" s="238"/>
      <c r="I83" s="278">
        <v>0.7</v>
      </c>
    </row>
    <row r="84" spans="1:9" ht="33" customHeight="1">
      <c r="A84" s="300" t="s">
        <v>295</v>
      </c>
      <c r="B84" s="246">
        <v>503</v>
      </c>
      <c r="C84" s="248" t="s">
        <v>51</v>
      </c>
      <c r="D84" s="248" t="s">
        <v>42</v>
      </c>
      <c r="E84" s="248" t="s">
        <v>56</v>
      </c>
      <c r="F84" s="248" t="s">
        <v>33</v>
      </c>
      <c r="G84" s="144">
        <f>G90</f>
        <v>0</v>
      </c>
      <c r="H84" s="144">
        <f>H90</f>
        <v>26</v>
      </c>
      <c r="I84" s="277">
        <f>I90+I85</f>
        <v>637.6999999999999</v>
      </c>
    </row>
    <row r="85" spans="1:9" ht="33" customHeight="1">
      <c r="A85" s="391" t="s">
        <v>394</v>
      </c>
      <c r="B85" s="324">
        <v>503</v>
      </c>
      <c r="C85" s="127" t="s">
        <v>51</v>
      </c>
      <c r="D85" s="127" t="s">
        <v>41</v>
      </c>
      <c r="E85" s="127" t="s">
        <v>56</v>
      </c>
      <c r="F85" s="127" t="s">
        <v>33</v>
      </c>
      <c r="G85" s="392"/>
      <c r="H85" s="392"/>
      <c r="I85" s="277">
        <f>I86</f>
        <v>587.6999999999999</v>
      </c>
    </row>
    <row r="86" spans="1:9" ht="33" customHeight="1">
      <c r="A86" s="355" t="s">
        <v>309</v>
      </c>
      <c r="B86" s="324">
        <v>503</v>
      </c>
      <c r="C86" s="127" t="s">
        <v>51</v>
      </c>
      <c r="D86" s="127" t="s">
        <v>41</v>
      </c>
      <c r="E86" s="127" t="s">
        <v>240</v>
      </c>
      <c r="F86" s="127" t="s">
        <v>33</v>
      </c>
      <c r="G86" s="144"/>
      <c r="H86" s="144"/>
      <c r="I86" s="277">
        <f>I87+I88+I89</f>
        <v>587.6999999999999</v>
      </c>
    </row>
    <row r="87" spans="1:9" ht="33" customHeight="1">
      <c r="A87" s="364" t="s">
        <v>325</v>
      </c>
      <c r="B87" s="253">
        <v>503</v>
      </c>
      <c r="C87" s="130" t="s">
        <v>51</v>
      </c>
      <c r="D87" s="130" t="s">
        <v>41</v>
      </c>
      <c r="E87" s="130" t="s">
        <v>240</v>
      </c>
      <c r="F87" s="130" t="s">
        <v>318</v>
      </c>
      <c r="G87" s="144"/>
      <c r="H87" s="144"/>
      <c r="I87" s="278">
        <v>381.9</v>
      </c>
    </row>
    <row r="88" spans="1:9" ht="33" customHeight="1">
      <c r="A88" s="365" t="s">
        <v>323</v>
      </c>
      <c r="B88" s="253">
        <v>503</v>
      </c>
      <c r="C88" s="130" t="s">
        <v>51</v>
      </c>
      <c r="D88" s="130" t="s">
        <v>41</v>
      </c>
      <c r="E88" s="130" t="s">
        <v>240</v>
      </c>
      <c r="F88" s="302" t="s">
        <v>320</v>
      </c>
      <c r="G88" s="144"/>
      <c r="H88" s="144"/>
      <c r="I88" s="278">
        <v>166.7</v>
      </c>
    </row>
    <row r="89" spans="1:9" ht="33" customHeight="1">
      <c r="A89" s="369" t="s">
        <v>335</v>
      </c>
      <c r="B89" s="253">
        <v>503</v>
      </c>
      <c r="C89" s="130" t="s">
        <v>51</v>
      </c>
      <c r="D89" s="130" t="s">
        <v>41</v>
      </c>
      <c r="E89" s="130" t="s">
        <v>240</v>
      </c>
      <c r="F89" s="302" t="s">
        <v>336</v>
      </c>
      <c r="G89" s="144"/>
      <c r="H89" s="144"/>
      <c r="I89" s="278">
        <v>39.1</v>
      </c>
    </row>
    <row r="90" spans="1:9" ht="28.5" customHeight="1">
      <c r="A90" s="245" t="s">
        <v>168</v>
      </c>
      <c r="B90" s="247">
        <v>503</v>
      </c>
      <c r="C90" s="167" t="s">
        <v>51</v>
      </c>
      <c r="D90" s="167" t="s">
        <v>49</v>
      </c>
      <c r="E90" s="167" t="s">
        <v>56</v>
      </c>
      <c r="F90" s="167" t="s">
        <v>33</v>
      </c>
      <c r="G90" s="135"/>
      <c r="H90" s="135">
        <f aca="true" t="shared" si="2" ref="H90:I92">H91</f>
        <v>26</v>
      </c>
      <c r="I90" s="278">
        <f t="shared" si="2"/>
        <v>50</v>
      </c>
    </row>
    <row r="91" spans="1:9" ht="27" customHeight="1">
      <c r="A91" s="55" t="s">
        <v>62</v>
      </c>
      <c r="B91" s="247">
        <v>503</v>
      </c>
      <c r="C91" s="167" t="s">
        <v>51</v>
      </c>
      <c r="D91" s="167" t="s">
        <v>49</v>
      </c>
      <c r="E91" s="167" t="s">
        <v>169</v>
      </c>
      <c r="F91" s="167" t="s">
        <v>33</v>
      </c>
      <c r="G91" s="135"/>
      <c r="H91" s="135">
        <f t="shared" si="2"/>
        <v>26</v>
      </c>
      <c r="I91" s="278">
        <f t="shared" si="2"/>
        <v>50</v>
      </c>
    </row>
    <row r="92" spans="1:9" ht="34.5" customHeight="1">
      <c r="A92" s="55" t="s">
        <v>63</v>
      </c>
      <c r="B92" s="247">
        <v>503</v>
      </c>
      <c r="C92" s="167" t="s">
        <v>51</v>
      </c>
      <c r="D92" s="167" t="s">
        <v>49</v>
      </c>
      <c r="E92" s="167" t="s">
        <v>170</v>
      </c>
      <c r="F92" s="167" t="s">
        <v>33</v>
      </c>
      <c r="G92" s="121"/>
      <c r="H92" s="121">
        <f t="shared" si="2"/>
        <v>26</v>
      </c>
      <c r="I92" s="278">
        <f t="shared" si="2"/>
        <v>50</v>
      </c>
    </row>
    <row r="93" spans="1:9" ht="27" customHeight="1">
      <c r="A93" s="365" t="s">
        <v>337</v>
      </c>
      <c r="B93" s="247">
        <v>503</v>
      </c>
      <c r="C93" s="167" t="s">
        <v>51</v>
      </c>
      <c r="D93" s="167" t="s">
        <v>49</v>
      </c>
      <c r="E93" s="167" t="s">
        <v>170</v>
      </c>
      <c r="F93" s="167" t="s">
        <v>320</v>
      </c>
      <c r="G93" s="121"/>
      <c r="H93" s="121">
        <v>26</v>
      </c>
      <c r="I93" s="278">
        <v>50</v>
      </c>
    </row>
    <row r="94" spans="1:9" ht="1.5" customHeight="1" hidden="1">
      <c r="A94" s="57" t="s">
        <v>91</v>
      </c>
      <c r="B94" s="323" t="s">
        <v>89</v>
      </c>
      <c r="C94" s="248" t="s">
        <v>41</v>
      </c>
      <c r="D94" s="248" t="s">
        <v>42</v>
      </c>
      <c r="E94" s="248" t="s">
        <v>104</v>
      </c>
      <c r="F94" s="248" t="s">
        <v>33</v>
      </c>
      <c r="G94" s="145">
        <f>G95+G98</f>
        <v>0</v>
      </c>
      <c r="H94" s="145"/>
      <c r="I94" s="277">
        <f aca="true" t="shared" si="3" ref="I94:I105">G94+H94</f>
        <v>0</v>
      </c>
    </row>
    <row r="95" spans="1:9" ht="21.75" customHeight="1" hidden="1">
      <c r="A95" s="99" t="s">
        <v>200</v>
      </c>
      <c r="B95" s="168" t="s">
        <v>89</v>
      </c>
      <c r="C95" s="167" t="s">
        <v>41</v>
      </c>
      <c r="D95" s="167" t="s">
        <v>35</v>
      </c>
      <c r="E95" s="167" t="s">
        <v>104</v>
      </c>
      <c r="F95" s="169" t="s">
        <v>33</v>
      </c>
      <c r="G95" s="146">
        <f>G96</f>
        <v>0</v>
      </c>
      <c r="H95" s="146"/>
      <c r="I95" s="277">
        <f t="shared" si="3"/>
        <v>0</v>
      </c>
    </row>
    <row r="96" spans="1:9" ht="44.25" customHeight="1" hidden="1">
      <c r="A96" s="43" t="s">
        <v>199</v>
      </c>
      <c r="B96" s="253">
        <v>503</v>
      </c>
      <c r="C96" s="167" t="s">
        <v>41</v>
      </c>
      <c r="D96" s="167" t="s">
        <v>35</v>
      </c>
      <c r="E96" s="227">
        <v>2800300</v>
      </c>
      <c r="F96" s="169" t="s">
        <v>33</v>
      </c>
      <c r="G96" s="147">
        <f>G97</f>
        <v>0</v>
      </c>
      <c r="H96" s="147"/>
      <c r="I96" s="277">
        <f t="shared" si="3"/>
        <v>0</v>
      </c>
    </row>
    <row r="97" spans="1:9" ht="21.75" customHeight="1" hidden="1">
      <c r="A97" s="100" t="s">
        <v>121</v>
      </c>
      <c r="B97" s="253">
        <v>503</v>
      </c>
      <c r="C97" s="167" t="s">
        <v>41</v>
      </c>
      <c r="D97" s="167" t="s">
        <v>35</v>
      </c>
      <c r="E97" s="227">
        <v>2800300</v>
      </c>
      <c r="F97" s="169" t="s">
        <v>122</v>
      </c>
      <c r="G97" s="121"/>
      <c r="H97" s="121"/>
      <c r="I97" s="277">
        <f t="shared" si="3"/>
        <v>0</v>
      </c>
    </row>
    <row r="98" spans="1:9" ht="25.5" customHeight="1" hidden="1">
      <c r="A98" s="99" t="s">
        <v>209</v>
      </c>
      <c r="B98" s="321" t="s">
        <v>89</v>
      </c>
      <c r="C98" s="127" t="s">
        <v>41</v>
      </c>
      <c r="D98" s="127" t="s">
        <v>103</v>
      </c>
      <c r="E98" s="127" t="s">
        <v>56</v>
      </c>
      <c r="F98" s="127" t="s">
        <v>33</v>
      </c>
      <c r="G98" s="120">
        <f>G99</f>
        <v>0</v>
      </c>
      <c r="H98" s="120"/>
      <c r="I98" s="277">
        <f t="shared" si="3"/>
        <v>0</v>
      </c>
    </row>
    <row r="99" spans="1:9" ht="25.5" customHeight="1" hidden="1">
      <c r="A99" s="101" t="s">
        <v>210</v>
      </c>
      <c r="B99" s="168" t="s">
        <v>89</v>
      </c>
      <c r="C99" s="167" t="s">
        <v>41</v>
      </c>
      <c r="D99" s="167" t="s">
        <v>103</v>
      </c>
      <c r="E99" s="227">
        <v>3450000</v>
      </c>
      <c r="F99" s="168" t="s">
        <v>33</v>
      </c>
      <c r="G99" s="140">
        <f>G100</f>
        <v>0</v>
      </c>
      <c r="H99" s="140"/>
      <c r="I99" s="277">
        <f t="shared" si="3"/>
        <v>0</v>
      </c>
    </row>
    <row r="100" spans="1:9" ht="35.25" customHeight="1" hidden="1">
      <c r="A100" s="68" t="s">
        <v>211</v>
      </c>
      <c r="B100" s="168" t="s">
        <v>89</v>
      </c>
      <c r="C100" s="167" t="s">
        <v>41</v>
      </c>
      <c r="D100" s="167" t="s">
        <v>103</v>
      </c>
      <c r="E100" s="227">
        <v>3450100</v>
      </c>
      <c r="F100" s="168" t="s">
        <v>33</v>
      </c>
      <c r="G100" s="140">
        <f>G101</f>
        <v>0</v>
      </c>
      <c r="H100" s="140"/>
      <c r="I100" s="277">
        <f t="shared" si="3"/>
        <v>0</v>
      </c>
    </row>
    <row r="101" spans="1:9" ht="17.25" customHeight="1" hidden="1">
      <c r="A101" s="100" t="s">
        <v>157</v>
      </c>
      <c r="B101" s="168" t="s">
        <v>89</v>
      </c>
      <c r="C101" s="167" t="s">
        <v>41</v>
      </c>
      <c r="D101" s="167" t="s">
        <v>103</v>
      </c>
      <c r="E101" s="227">
        <v>3450100</v>
      </c>
      <c r="F101" s="168" t="s">
        <v>158</v>
      </c>
      <c r="G101" s="148"/>
      <c r="H101" s="148"/>
      <c r="I101" s="277">
        <f t="shared" si="3"/>
        <v>0</v>
      </c>
    </row>
    <row r="102" spans="1:9" ht="0.75" customHeight="1" hidden="1">
      <c r="A102" s="57" t="s">
        <v>191</v>
      </c>
      <c r="B102" s="246">
        <v>503</v>
      </c>
      <c r="C102" s="248" t="s">
        <v>79</v>
      </c>
      <c r="D102" s="248" t="s">
        <v>42</v>
      </c>
      <c r="E102" s="248" t="s">
        <v>104</v>
      </c>
      <c r="F102" s="248" t="s">
        <v>33</v>
      </c>
      <c r="G102" s="149">
        <f>G103+G135</f>
        <v>0</v>
      </c>
      <c r="H102" s="149"/>
      <c r="I102" s="277">
        <f t="shared" si="3"/>
        <v>0</v>
      </c>
    </row>
    <row r="103" spans="1:9" ht="24" customHeight="1" hidden="1">
      <c r="A103" s="39" t="s">
        <v>212</v>
      </c>
      <c r="B103" s="247">
        <v>503</v>
      </c>
      <c r="C103" s="167" t="s">
        <v>79</v>
      </c>
      <c r="D103" s="167" t="s">
        <v>34</v>
      </c>
      <c r="E103" s="167" t="s">
        <v>104</v>
      </c>
      <c r="F103" s="167" t="s">
        <v>33</v>
      </c>
      <c r="G103" s="150">
        <f>G104</f>
        <v>0</v>
      </c>
      <c r="H103" s="150"/>
      <c r="I103" s="277">
        <f t="shared" si="3"/>
        <v>0</v>
      </c>
    </row>
    <row r="104" spans="1:9" ht="30" customHeight="1" hidden="1">
      <c r="A104" s="54" t="s">
        <v>213</v>
      </c>
      <c r="B104" s="247">
        <v>503</v>
      </c>
      <c r="C104" s="167" t="s">
        <v>79</v>
      </c>
      <c r="D104" s="167" t="s">
        <v>34</v>
      </c>
      <c r="E104" s="167" t="s">
        <v>214</v>
      </c>
      <c r="F104" s="167" t="s">
        <v>33</v>
      </c>
      <c r="G104" s="151">
        <f>G105+G122+G121+G123</f>
        <v>0</v>
      </c>
      <c r="H104" s="151"/>
      <c r="I104" s="277">
        <f t="shared" si="3"/>
        <v>0</v>
      </c>
    </row>
    <row r="105" spans="1:9" ht="43.5" customHeight="1" hidden="1">
      <c r="A105" s="54" t="s">
        <v>215</v>
      </c>
      <c r="B105" s="247">
        <v>503</v>
      </c>
      <c r="C105" s="167" t="s">
        <v>79</v>
      </c>
      <c r="D105" s="167" t="s">
        <v>34</v>
      </c>
      <c r="E105" s="167" t="s">
        <v>214</v>
      </c>
      <c r="F105" s="167" t="s">
        <v>216</v>
      </c>
      <c r="G105" s="152"/>
      <c r="H105" s="152"/>
      <c r="I105" s="277">
        <f t="shared" si="3"/>
        <v>0</v>
      </c>
    </row>
    <row r="106" spans="1:9" ht="18" customHeight="1">
      <c r="A106" s="242" t="s">
        <v>91</v>
      </c>
      <c r="B106" s="324">
        <v>503</v>
      </c>
      <c r="C106" s="127" t="s">
        <v>41</v>
      </c>
      <c r="D106" s="127" t="s">
        <v>42</v>
      </c>
      <c r="E106" s="127" t="s">
        <v>104</v>
      </c>
      <c r="F106" s="127" t="s">
        <v>33</v>
      </c>
      <c r="G106" s="153">
        <f>G113</f>
        <v>0</v>
      </c>
      <c r="H106" s="153" t="e">
        <f>H113</f>
        <v>#REF!</v>
      </c>
      <c r="I106" s="277">
        <f>I107+I113</f>
        <v>4228.28</v>
      </c>
    </row>
    <row r="107" spans="1:9" ht="18" customHeight="1">
      <c r="A107" s="356" t="s">
        <v>296</v>
      </c>
      <c r="B107" s="324">
        <v>503</v>
      </c>
      <c r="C107" s="127" t="s">
        <v>41</v>
      </c>
      <c r="D107" s="127" t="s">
        <v>79</v>
      </c>
      <c r="E107" s="127" t="s">
        <v>104</v>
      </c>
      <c r="F107" s="127" t="s">
        <v>33</v>
      </c>
      <c r="G107" s="153"/>
      <c r="H107" s="153"/>
      <c r="I107" s="277">
        <f>I108</f>
        <v>38.699999999999996</v>
      </c>
    </row>
    <row r="108" spans="1:9" ht="42.75" customHeight="1">
      <c r="A108" s="22" t="s">
        <v>317</v>
      </c>
      <c r="B108" s="325" t="s">
        <v>89</v>
      </c>
      <c r="C108" s="130" t="s">
        <v>41</v>
      </c>
      <c r="D108" s="130" t="s">
        <v>79</v>
      </c>
      <c r="E108" s="130" t="s">
        <v>297</v>
      </c>
      <c r="F108" s="127" t="s">
        <v>33</v>
      </c>
      <c r="G108" s="153"/>
      <c r="H108" s="153"/>
      <c r="I108" s="278">
        <f>I109</f>
        <v>38.699999999999996</v>
      </c>
    </row>
    <row r="109" spans="1:9" ht="23.25" customHeight="1">
      <c r="A109" s="58" t="s">
        <v>108</v>
      </c>
      <c r="B109" s="325" t="s">
        <v>89</v>
      </c>
      <c r="C109" s="130" t="s">
        <v>41</v>
      </c>
      <c r="D109" s="130" t="s">
        <v>79</v>
      </c>
      <c r="E109" s="130" t="s">
        <v>297</v>
      </c>
      <c r="F109" s="130" t="s">
        <v>320</v>
      </c>
      <c r="G109" s="153"/>
      <c r="H109" s="153"/>
      <c r="I109" s="278">
        <f>38.8-0.1</f>
        <v>38.699999999999996</v>
      </c>
    </row>
    <row r="110" spans="1:9" ht="18" customHeight="1" hidden="1">
      <c r="A110" s="233" t="s">
        <v>200</v>
      </c>
      <c r="B110" s="324">
        <v>503</v>
      </c>
      <c r="C110" s="127" t="s">
        <v>41</v>
      </c>
      <c r="D110" s="127" t="s">
        <v>35</v>
      </c>
      <c r="E110" s="127" t="s">
        <v>104</v>
      </c>
      <c r="F110" s="127" t="s">
        <v>33</v>
      </c>
      <c r="G110" s="153"/>
      <c r="H110" s="153"/>
      <c r="I110" s="277">
        <f>I111</f>
        <v>0</v>
      </c>
    </row>
    <row r="111" spans="1:9" ht="54" customHeight="1" hidden="1">
      <c r="A111" s="245" t="s">
        <v>199</v>
      </c>
      <c r="B111" s="324">
        <v>503</v>
      </c>
      <c r="C111" s="130" t="s">
        <v>41</v>
      </c>
      <c r="D111" s="130" t="s">
        <v>35</v>
      </c>
      <c r="E111" s="130" t="s">
        <v>289</v>
      </c>
      <c r="F111" s="130" t="s">
        <v>33</v>
      </c>
      <c r="G111" s="153"/>
      <c r="H111" s="153"/>
      <c r="I111" s="278">
        <f>I112</f>
        <v>0</v>
      </c>
    </row>
    <row r="112" spans="1:9" ht="52.5" customHeight="1" hidden="1">
      <c r="A112" s="357" t="s">
        <v>290</v>
      </c>
      <c r="B112" s="324">
        <v>503</v>
      </c>
      <c r="C112" s="127" t="s">
        <v>41</v>
      </c>
      <c r="D112" s="127" t="s">
        <v>35</v>
      </c>
      <c r="E112" s="127" t="s">
        <v>289</v>
      </c>
      <c r="F112" s="127" t="s">
        <v>243</v>
      </c>
      <c r="G112" s="153"/>
      <c r="H112" s="153"/>
      <c r="I112" s="278"/>
    </row>
    <row r="113" spans="1:9" ht="28.5" customHeight="1">
      <c r="A113" s="244" t="s">
        <v>209</v>
      </c>
      <c r="B113" s="247">
        <v>503</v>
      </c>
      <c r="C113" s="167" t="s">
        <v>41</v>
      </c>
      <c r="D113" s="167" t="s">
        <v>103</v>
      </c>
      <c r="E113" s="167" t="s">
        <v>104</v>
      </c>
      <c r="F113" s="169" t="s">
        <v>33</v>
      </c>
      <c r="G113" s="154"/>
      <c r="H113" s="154" t="e">
        <f>H114+H116+H118</f>
        <v>#REF!</v>
      </c>
      <c r="I113" s="277">
        <f>I118+I153+I155</f>
        <v>4189.58</v>
      </c>
    </row>
    <row r="114" spans="1:9" ht="0.75" customHeight="1" hidden="1">
      <c r="A114" s="42" t="s">
        <v>230</v>
      </c>
      <c r="B114" s="247">
        <v>503</v>
      </c>
      <c r="C114" s="167" t="s">
        <v>41</v>
      </c>
      <c r="D114" s="167" t="s">
        <v>103</v>
      </c>
      <c r="E114" s="227">
        <v>3380000</v>
      </c>
      <c r="F114" s="168" t="s">
        <v>33</v>
      </c>
      <c r="G114" s="153"/>
      <c r="H114" s="153"/>
      <c r="I114" s="278">
        <f>G114+H114</f>
        <v>0</v>
      </c>
    </row>
    <row r="115" spans="1:9" ht="18.75" customHeight="1" hidden="1">
      <c r="A115" s="58" t="s">
        <v>108</v>
      </c>
      <c r="B115" s="247">
        <v>503</v>
      </c>
      <c r="C115" s="167" t="s">
        <v>41</v>
      </c>
      <c r="D115" s="167" t="s">
        <v>103</v>
      </c>
      <c r="E115" s="227">
        <v>3380000</v>
      </c>
      <c r="F115" s="168" t="s">
        <v>109</v>
      </c>
      <c r="G115" s="154"/>
      <c r="H115" s="154"/>
      <c r="I115" s="278">
        <f>G115+H115</f>
        <v>0</v>
      </c>
    </row>
    <row r="116" spans="1:9" ht="26.25" customHeight="1" hidden="1">
      <c r="A116" s="67" t="s">
        <v>231</v>
      </c>
      <c r="B116" s="247">
        <v>503</v>
      </c>
      <c r="C116" s="167" t="s">
        <v>41</v>
      </c>
      <c r="D116" s="167" t="s">
        <v>103</v>
      </c>
      <c r="E116" s="227">
        <v>3400300</v>
      </c>
      <c r="F116" s="168" t="s">
        <v>33</v>
      </c>
      <c r="G116" s="153"/>
      <c r="H116" s="153"/>
      <c r="I116" s="278">
        <f>G116+H116</f>
        <v>0</v>
      </c>
    </row>
    <row r="117" spans="1:9" ht="19.5" customHeight="1" hidden="1">
      <c r="A117" s="58" t="s">
        <v>108</v>
      </c>
      <c r="B117" s="247">
        <v>503</v>
      </c>
      <c r="C117" s="167" t="s">
        <v>41</v>
      </c>
      <c r="D117" s="167" t="s">
        <v>103</v>
      </c>
      <c r="E117" s="227">
        <v>3400300</v>
      </c>
      <c r="F117" s="168" t="s">
        <v>109</v>
      </c>
      <c r="G117" s="154"/>
      <c r="H117" s="154"/>
      <c r="I117" s="278">
        <f>G117+H117</f>
        <v>0</v>
      </c>
    </row>
    <row r="118" spans="1:9" ht="36.75" customHeight="1">
      <c r="A118" s="245" t="s">
        <v>211</v>
      </c>
      <c r="B118" s="247">
        <v>503</v>
      </c>
      <c r="C118" s="167" t="s">
        <v>41</v>
      </c>
      <c r="D118" s="167" t="s">
        <v>103</v>
      </c>
      <c r="E118" s="227">
        <v>3450100</v>
      </c>
      <c r="F118" s="167" t="s">
        <v>33</v>
      </c>
      <c r="G118" s="153"/>
      <c r="H118" s="153" t="e">
        <f>#REF!</f>
        <v>#REF!</v>
      </c>
      <c r="I118" s="278">
        <f>I151</f>
        <v>3506.5</v>
      </c>
    </row>
    <row r="119" spans="1:9" ht="19.5" customHeight="1" hidden="1">
      <c r="A119" s="68" t="s">
        <v>244</v>
      </c>
      <c r="B119" s="247">
        <v>503</v>
      </c>
      <c r="C119" s="167" t="s">
        <v>41</v>
      </c>
      <c r="D119" s="167" t="s">
        <v>103</v>
      </c>
      <c r="E119" s="227">
        <v>5220000</v>
      </c>
      <c r="F119" s="167" t="s">
        <v>33</v>
      </c>
      <c r="G119" s="153"/>
      <c r="H119" s="153"/>
      <c r="I119" s="277">
        <f aca="true" t="shared" si="4" ref="I119:I182">G119+H119</f>
        <v>0</v>
      </c>
    </row>
    <row r="120" spans="1:9" ht="41.25" customHeight="1" hidden="1">
      <c r="A120" s="58" t="s">
        <v>245</v>
      </c>
      <c r="B120" s="247">
        <v>503</v>
      </c>
      <c r="C120" s="167" t="s">
        <v>41</v>
      </c>
      <c r="D120" s="167" t="s">
        <v>103</v>
      </c>
      <c r="E120" s="227">
        <v>5222300</v>
      </c>
      <c r="F120" s="167" t="s">
        <v>246</v>
      </c>
      <c r="G120" s="154"/>
      <c r="H120" s="154"/>
      <c r="I120" s="278">
        <f t="shared" si="4"/>
        <v>0</v>
      </c>
    </row>
    <row r="121" spans="1:9" ht="20.25" customHeight="1" hidden="1">
      <c r="A121" s="57" t="s">
        <v>228</v>
      </c>
      <c r="B121" s="324">
        <v>503</v>
      </c>
      <c r="C121" s="127" t="s">
        <v>79</v>
      </c>
      <c r="D121" s="127" t="s">
        <v>42</v>
      </c>
      <c r="E121" s="127" t="s">
        <v>104</v>
      </c>
      <c r="F121" s="127" t="s">
        <v>33</v>
      </c>
      <c r="G121" s="155">
        <f>G124+G135</f>
        <v>0</v>
      </c>
      <c r="H121" s="155"/>
      <c r="I121" s="277">
        <f t="shared" si="4"/>
        <v>0</v>
      </c>
    </row>
    <row r="122" spans="1:9" ht="21.75" customHeight="1" hidden="1">
      <c r="A122" s="54" t="s">
        <v>217</v>
      </c>
      <c r="B122" s="247">
        <v>503</v>
      </c>
      <c r="C122" s="167" t="s">
        <v>79</v>
      </c>
      <c r="D122" s="167" t="s">
        <v>34</v>
      </c>
      <c r="E122" s="167" t="s">
        <v>214</v>
      </c>
      <c r="F122" s="167" t="s">
        <v>218</v>
      </c>
      <c r="G122" s="151"/>
      <c r="H122" s="151"/>
      <c r="I122" s="277">
        <f t="shared" si="4"/>
        <v>0</v>
      </c>
    </row>
    <row r="123" spans="1:9" ht="18.75" customHeight="1" hidden="1">
      <c r="A123" s="69" t="s">
        <v>226</v>
      </c>
      <c r="B123" s="247">
        <v>503</v>
      </c>
      <c r="C123" s="167" t="s">
        <v>79</v>
      </c>
      <c r="D123" s="167" t="s">
        <v>34</v>
      </c>
      <c r="E123" s="167" t="s">
        <v>214</v>
      </c>
      <c r="F123" s="167" t="s">
        <v>218</v>
      </c>
      <c r="G123" s="151"/>
      <c r="H123" s="151"/>
      <c r="I123" s="277">
        <f t="shared" si="4"/>
        <v>0</v>
      </c>
    </row>
    <row r="124" spans="1:9" ht="17.25" customHeight="1" hidden="1">
      <c r="A124" s="56" t="s">
        <v>212</v>
      </c>
      <c r="B124" s="320">
        <v>503</v>
      </c>
      <c r="C124" s="119" t="s">
        <v>79</v>
      </c>
      <c r="D124" s="119" t="s">
        <v>34</v>
      </c>
      <c r="E124" s="119" t="s">
        <v>104</v>
      </c>
      <c r="F124" s="119" t="s">
        <v>33</v>
      </c>
      <c r="G124" s="155">
        <f>G125</f>
        <v>0</v>
      </c>
      <c r="H124" s="155"/>
      <c r="I124" s="277">
        <f t="shared" si="4"/>
        <v>0</v>
      </c>
    </row>
    <row r="125" spans="1:9" ht="28.5" customHeight="1" hidden="1">
      <c r="A125" s="54" t="s">
        <v>213</v>
      </c>
      <c r="B125" s="247">
        <v>503</v>
      </c>
      <c r="C125" s="167" t="s">
        <v>79</v>
      </c>
      <c r="D125" s="167" t="s">
        <v>34</v>
      </c>
      <c r="E125" s="167" t="s">
        <v>214</v>
      </c>
      <c r="F125" s="167" t="s">
        <v>33</v>
      </c>
      <c r="G125" s="156">
        <f>G126+G130</f>
        <v>0</v>
      </c>
      <c r="H125" s="156"/>
      <c r="I125" s="277">
        <f t="shared" si="4"/>
        <v>0</v>
      </c>
    </row>
    <row r="126" spans="1:9" ht="45" customHeight="1" hidden="1">
      <c r="A126" s="68" t="s">
        <v>257</v>
      </c>
      <c r="B126" s="247">
        <v>503</v>
      </c>
      <c r="C126" s="167" t="s">
        <v>79</v>
      </c>
      <c r="D126" s="167" t="s">
        <v>34</v>
      </c>
      <c r="E126" s="167" t="s">
        <v>214</v>
      </c>
      <c r="F126" s="167" t="s">
        <v>218</v>
      </c>
      <c r="G126" s="156">
        <f>G127+G128</f>
        <v>0</v>
      </c>
      <c r="H126" s="156"/>
      <c r="I126" s="277">
        <f t="shared" si="4"/>
        <v>0</v>
      </c>
    </row>
    <row r="127" spans="1:9" ht="36.75" customHeight="1" hidden="1">
      <c r="A127" s="55" t="s">
        <v>247</v>
      </c>
      <c r="B127" s="247">
        <v>503</v>
      </c>
      <c r="C127" s="167" t="s">
        <v>79</v>
      </c>
      <c r="D127" s="167" t="s">
        <v>34</v>
      </c>
      <c r="E127" s="167" t="s">
        <v>214</v>
      </c>
      <c r="F127" s="167" t="s">
        <v>218</v>
      </c>
      <c r="G127" s="157"/>
      <c r="H127" s="157"/>
      <c r="I127" s="277">
        <f t="shared" si="4"/>
        <v>0</v>
      </c>
    </row>
    <row r="128" spans="1:9" ht="45.75" customHeight="1" hidden="1">
      <c r="A128" s="55" t="s">
        <v>253</v>
      </c>
      <c r="B128" s="247">
        <v>503</v>
      </c>
      <c r="C128" s="167" t="s">
        <v>79</v>
      </c>
      <c r="D128" s="167" t="s">
        <v>34</v>
      </c>
      <c r="E128" s="167" t="s">
        <v>214</v>
      </c>
      <c r="F128" s="167" t="s">
        <v>218</v>
      </c>
      <c r="G128" s="157"/>
      <c r="H128" s="157"/>
      <c r="I128" s="277">
        <f t="shared" si="4"/>
        <v>0</v>
      </c>
    </row>
    <row r="129" spans="1:9" ht="24" customHeight="1" hidden="1">
      <c r="A129" s="55" t="s">
        <v>242</v>
      </c>
      <c r="B129" s="247">
        <v>503</v>
      </c>
      <c r="C129" s="167" t="s">
        <v>79</v>
      </c>
      <c r="D129" s="167" t="s">
        <v>34</v>
      </c>
      <c r="E129" s="167" t="s">
        <v>214</v>
      </c>
      <c r="F129" s="167" t="s">
        <v>218</v>
      </c>
      <c r="G129" s="157"/>
      <c r="H129" s="157"/>
      <c r="I129" s="277">
        <f t="shared" si="4"/>
        <v>0</v>
      </c>
    </row>
    <row r="130" spans="1:9" ht="42" customHeight="1" hidden="1">
      <c r="A130" s="86" t="s">
        <v>256</v>
      </c>
      <c r="B130" s="247">
        <v>503</v>
      </c>
      <c r="C130" s="167" t="s">
        <v>79</v>
      </c>
      <c r="D130" s="167" t="s">
        <v>34</v>
      </c>
      <c r="E130" s="167" t="s">
        <v>214</v>
      </c>
      <c r="F130" s="167" t="s">
        <v>218</v>
      </c>
      <c r="G130" s="156">
        <f>G131+G132+G133+G134</f>
        <v>0</v>
      </c>
      <c r="H130" s="156"/>
      <c r="I130" s="277">
        <f t="shared" si="4"/>
        <v>0</v>
      </c>
    </row>
    <row r="131" spans="1:9" ht="36.75" customHeight="1" hidden="1">
      <c r="A131" s="69" t="s">
        <v>248</v>
      </c>
      <c r="B131" s="247">
        <v>503</v>
      </c>
      <c r="C131" s="167" t="s">
        <v>79</v>
      </c>
      <c r="D131" s="167" t="s">
        <v>34</v>
      </c>
      <c r="E131" s="167" t="s">
        <v>214</v>
      </c>
      <c r="F131" s="167" t="s">
        <v>218</v>
      </c>
      <c r="G131" s="158"/>
      <c r="H131" s="158"/>
      <c r="I131" s="277">
        <f t="shared" si="4"/>
        <v>0</v>
      </c>
    </row>
    <row r="132" spans="1:9" ht="37.5" customHeight="1" hidden="1">
      <c r="A132" s="69" t="s">
        <v>277</v>
      </c>
      <c r="B132" s="247">
        <v>503</v>
      </c>
      <c r="C132" s="167" t="s">
        <v>79</v>
      </c>
      <c r="D132" s="167" t="s">
        <v>34</v>
      </c>
      <c r="E132" s="167" t="s">
        <v>254</v>
      </c>
      <c r="F132" s="167" t="s">
        <v>218</v>
      </c>
      <c r="G132" s="158"/>
      <c r="H132" s="158"/>
      <c r="I132" s="277">
        <f t="shared" si="4"/>
        <v>0</v>
      </c>
    </row>
    <row r="133" spans="1:9" ht="37.5" customHeight="1" hidden="1">
      <c r="A133" s="69" t="s">
        <v>278</v>
      </c>
      <c r="B133" s="247">
        <v>503</v>
      </c>
      <c r="C133" s="167" t="s">
        <v>79</v>
      </c>
      <c r="D133" s="167" t="s">
        <v>34</v>
      </c>
      <c r="E133" s="167" t="s">
        <v>255</v>
      </c>
      <c r="F133" s="167" t="s">
        <v>218</v>
      </c>
      <c r="G133" s="158"/>
      <c r="H133" s="158"/>
      <c r="I133" s="277">
        <f t="shared" si="4"/>
        <v>0</v>
      </c>
    </row>
    <row r="134" spans="1:9" ht="39" customHeight="1" hidden="1">
      <c r="A134" s="69" t="s">
        <v>229</v>
      </c>
      <c r="B134" s="247">
        <v>503</v>
      </c>
      <c r="C134" s="167" t="s">
        <v>79</v>
      </c>
      <c r="D134" s="167" t="s">
        <v>34</v>
      </c>
      <c r="E134" s="167" t="s">
        <v>214</v>
      </c>
      <c r="F134" s="167" t="s">
        <v>218</v>
      </c>
      <c r="G134" s="151"/>
      <c r="H134" s="151"/>
      <c r="I134" s="277">
        <f t="shared" si="4"/>
        <v>0</v>
      </c>
    </row>
    <row r="135" spans="1:11" ht="17.25" customHeight="1" hidden="1">
      <c r="A135" s="56" t="s">
        <v>183</v>
      </c>
      <c r="B135" s="247">
        <v>503</v>
      </c>
      <c r="C135" s="167" t="s">
        <v>79</v>
      </c>
      <c r="D135" s="167" t="s">
        <v>36</v>
      </c>
      <c r="E135" s="167" t="s">
        <v>104</v>
      </c>
      <c r="F135" s="167" t="s">
        <v>33</v>
      </c>
      <c r="G135" s="159">
        <f>G136</f>
        <v>0</v>
      </c>
      <c r="H135" s="159"/>
      <c r="I135" s="277">
        <f t="shared" si="4"/>
        <v>0</v>
      </c>
      <c r="J135" s="435"/>
      <c r="K135" s="435"/>
    </row>
    <row r="136" spans="1:9" ht="18" customHeight="1" hidden="1">
      <c r="A136" s="54" t="s">
        <v>92</v>
      </c>
      <c r="B136" s="247">
        <v>503</v>
      </c>
      <c r="C136" s="167" t="s">
        <v>79</v>
      </c>
      <c r="D136" s="167" t="s">
        <v>36</v>
      </c>
      <c r="E136" s="167" t="s">
        <v>184</v>
      </c>
      <c r="F136" s="167" t="s">
        <v>33</v>
      </c>
      <c r="G136" s="121"/>
      <c r="H136" s="121"/>
      <c r="I136" s="277">
        <f t="shared" si="4"/>
        <v>0</v>
      </c>
    </row>
    <row r="137" spans="1:9" ht="16.5" customHeight="1" hidden="1">
      <c r="A137" s="54" t="s">
        <v>93</v>
      </c>
      <c r="B137" s="247">
        <v>503</v>
      </c>
      <c r="C137" s="167" t="s">
        <v>79</v>
      </c>
      <c r="D137" s="167" t="s">
        <v>36</v>
      </c>
      <c r="E137" s="167" t="s">
        <v>185</v>
      </c>
      <c r="F137" s="167" t="s">
        <v>33</v>
      </c>
      <c r="G137" s="121"/>
      <c r="H137" s="121"/>
      <c r="I137" s="277">
        <f t="shared" si="4"/>
        <v>0</v>
      </c>
    </row>
    <row r="138" spans="1:9" ht="24" customHeight="1" hidden="1">
      <c r="A138" s="54" t="s">
        <v>108</v>
      </c>
      <c r="B138" s="247">
        <v>503</v>
      </c>
      <c r="C138" s="167" t="s">
        <v>79</v>
      </c>
      <c r="D138" s="167" t="s">
        <v>36</v>
      </c>
      <c r="E138" s="167" t="s">
        <v>185</v>
      </c>
      <c r="F138" s="167" t="s">
        <v>109</v>
      </c>
      <c r="G138" s="121"/>
      <c r="H138" s="121"/>
      <c r="I138" s="277">
        <f t="shared" si="4"/>
        <v>0</v>
      </c>
    </row>
    <row r="139" spans="1:9" ht="24" customHeight="1" hidden="1">
      <c r="A139" s="116"/>
      <c r="B139" s="249">
        <v>503</v>
      </c>
      <c r="C139" s="160" t="s">
        <v>35</v>
      </c>
      <c r="D139" s="259" t="s">
        <v>42</v>
      </c>
      <c r="E139" s="259" t="s">
        <v>104</v>
      </c>
      <c r="F139" s="259" t="s">
        <v>33</v>
      </c>
      <c r="G139" s="161">
        <f>G140+G143</f>
        <v>0</v>
      </c>
      <c r="H139" s="161"/>
      <c r="I139" s="277">
        <f t="shared" si="4"/>
        <v>0</v>
      </c>
    </row>
    <row r="140" spans="1:9" ht="24" customHeight="1" hidden="1">
      <c r="A140" s="358"/>
      <c r="B140" s="261" t="s">
        <v>89</v>
      </c>
      <c r="C140" s="162" t="s">
        <v>35</v>
      </c>
      <c r="D140" s="162" t="s">
        <v>79</v>
      </c>
      <c r="E140" s="237" t="s">
        <v>104</v>
      </c>
      <c r="F140" s="237" t="s">
        <v>33</v>
      </c>
      <c r="G140" s="163">
        <f>G141</f>
        <v>0</v>
      </c>
      <c r="H140" s="163"/>
      <c r="I140" s="277">
        <f t="shared" si="4"/>
        <v>0</v>
      </c>
    </row>
    <row r="141" spans="1:9" ht="24" customHeight="1" hidden="1">
      <c r="A141" s="109"/>
      <c r="B141" s="261" t="s">
        <v>89</v>
      </c>
      <c r="C141" s="162" t="s">
        <v>35</v>
      </c>
      <c r="D141" s="162" t="s">
        <v>79</v>
      </c>
      <c r="E141" s="260">
        <v>5220000</v>
      </c>
      <c r="F141" s="261" t="s">
        <v>33</v>
      </c>
      <c r="G141" s="164">
        <f>G142</f>
        <v>0</v>
      </c>
      <c r="H141" s="164"/>
      <c r="I141" s="277">
        <f t="shared" si="4"/>
        <v>0</v>
      </c>
    </row>
    <row r="142" spans="1:9" ht="24" customHeight="1" hidden="1">
      <c r="A142" s="115"/>
      <c r="B142" s="261" t="s">
        <v>89</v>
      </c>
      <c r="C142" s="261" t="s">
        <v>35</v>
      </c>
      <c r="D142" s="261" t="s">
        <v>79</v>
      </c>
      <c r="E142" s="237"/>
      <c r="F142" s="237"/>
      <c r="G142" s="164"/>
      <c r="H142" s="164"/>
      <c r="I142" s="277">
        <f t="shared" si="4"/>
        <v>0</v>
      </c>
    </row>
    <row r="143" spans="1:9" ht="24" customHeight="1" hidden="1">
      <c r="A143" s="117"/>
      <c r="B143" s="250"/>
      <c r="C143" s="262"/>
      <c r="D143" s="262"/>
      <c r="E143" s="262"/>
      <c r="F143" s="262"/>
      <c r="G143" s="165"/>
      <c r="H143" s="165"/>
      <c r="I143" s="277">
        <f t="shared" si="4"/>
        <v>0</v>
      </c>
    </row>
    <row r="144" spans="1:9" ht="1.5" customHeight="1" hidden="1">
      <c r="A144" s="87" t="s">
        <v>38</v>
      </c>
      <c r="B144" s="251" t="s">
        <v>89</v>
      </c>
      <c r="C144" s="263" t="s">
        <v>37</v>
      </c>
      <c r="D144" s="264" t="s">
        <v>42</v>
      </c>
      <c r="E144" s="264" t="s">
        <v>104</v>
      </c>
      <c r="F144" s="264" t="s">
        <v>33</v>
      </c>
      <c r="G144" s="159">
        <f>G148+G145</f>
        <v>0</v>
      </c>
      <c r="H144" s="159"/>
      <c r="I144" s="277">
        <f t="shared" si="4"/>
        <v>0</v>
      </c>
    </row>
    <row r="145" spans="1:9" ht="28.5" customHeight="1" hidden="1">
      <c r="A145" s="82" t="s">
        <v>68</v>
      </c>
      <c r="B145" s="247">
        <v>503</v>
      </c>
      <c r="C145" s="130" t="s">
        <v>37</v>
      </c>
      <c r="D145" s="130" t="s">
        <v>36</v>
      </c>
      <c r="E145" s="130" t="s">
        <v>69</v>
      </c>
      <c r="F145" s="130" t="s">
        <v>33</v>
      </c>
      <c r="G145" s="166"/>
      <c r="H145" s="166"/>
      <c r="I145" s="277">
        <f t="shared" si="4"/>
        <v>0</v>
      </c>
    </row>
    <row r="146" spans="1:9" ht="30" customHeight="1" hidden="1">
      <c r="A146" s="83" t="s">
        <v>47</v>
      </c>
      <c r="B146" s="247">
        <v>503</v>
      </c>
      <c r="C146" s="265" t="s">
        <v>37</v>
      </c>
      <c r="D146" s="265" t="s">
        <v>36</v>
      </c>
      <c r="E146" s="265" t="s">
        <v>142</v>
      </c>
      <c r="F146" s="265" t="s">
        <v>33</v>
      </c>
      <c r="G146" s="166"/>
      <c r="H146" s="166"/>
      <c r="I146" s="277">
        <f t="shared" si="4"/>
        <v>0</v>
      </c>
    </row>
    <row r="147" spans="1:9" ht="24" customHeight="1" hidden="1">
      <c r="A147" s="83" t="s">
        <v>121</v>
      </c>
      <c r="B147" s="247">
        <v>503</v>
      </c>
      <c r="C147" s="265" t="s">
        <v>37</v>
      </c>
      <c r="D147" s="265" t="s">
        <v>36</v>
      </c>
      <c r="E147" s="265" t="s">
        <v>142</v>
      </c>
      <c r="F147" s="265" t="s">
        <v>122</v>
      </c>
      <c r="G147" s="166"/>
      <c r="H147" s="166"/>
      <c r="I147" s="277">
        <f t="shared" si="4"/>
        <v>0</v>
      </c>
    </row>
    <row r="148" spans="1:9" ht="24" customHeight="1" hidden="1">
      <c r="A148" s="78" t="s">
        <v>54</v>
      </c>
      <c r="B148" s="252" t="s">
        <v>89</v>
      </c>
      <c r="C148" s="265" t="s">
        <v>37</v>
      </c>
      <c r="D148" s="167" t="s">
        <v>37</v>
      </c>
      <c r="E148" s="167" t="s">
        <v>104</v>
      </c>
      <c r="F148" s="167" t="s">
        <v>33</v>
      </c>
      <c r="G148" s="121"/>
      <c r="H148" s="121"/>
      <c r="I148" s="277">
        <f t="shared" si="4"/>
        <v>0</v>
      </c>
    </row>
    <row r="149" spans="1:9" ht="14.25" customHeight="1" hidden="1">
      <c r="A149" s="94" t="s">
        <v>274</v>
      </c>
      <c r="B149" s="253">
        <v>503</v>
      </c>
      <c r="C149" s="168" t="s">
        <v>37</v>
      </c>
      <c r="D149" s="168" t="s">
        <v>37</v>
      </c>
      <c r="E149" s="169" t="s">
        <v>275</v>
      </c>
      <c r="F149" s="169" t="s">
        <v>33</v>
      </c>
      <c r="G149" s="121"/>
      <c r="H149" s="121"/>
      <c r="I149" s="277">
        <f t="shared" si="4"/>
        <v>0</v>
      </c>
    </row>
    <row r="150" spans="1:9" ht="24" customHeight="1" hidden="1">
      <c r="A150" s="54" t="s">
        <v>276</v>
      </c>
      <c r="B150" s="168" t="s">
        <v>89</v>
      </c>
      <c r="C150" s="168" t="s">
        <v>37</v>
      </c>
      <c r="D150" s="168" t="s">
        <v>37</v>
      </c>
      <c r="E150" s="169" t="s">
        <v>275</v>
      </c>
      <c r="F150" s="170" t="s">
        <v>109</v>
      </c>
      <c r="G150" s="121"/>
      <c r="H150" s="121"/>
      <c r="I150" s="277">
        <f t="shared" si="4"/>
        <v>0</v>
      </c>
    </row>
    <row r="151" spans="1:9" ht="48.75" customHeight="1">
      <c r="A151" s="389" t="s">
        <v>393</v>
      </c>
      <c r="B151" s="168" t="s">
        <v>89</v>
      </c>
      <c r="C151" s="168" t="s">
        <v>41</v>
      </c>
      <c r="D151" s="168" t="s">
        <v>103</v>
      </c>
      <c r="E151" s="169" t="s">
        <v>416</v>
      </c>
      <c r="F151" s="170" t="s">
        <v>392</v>
      </c>
      <c r="G151" s="121"/>
      <c r="H151" s="121"/>
      <c r="I151" s="278">
        <f>263+3243.5</f>
        <v>3506.5</v>
      </c>
    </row>
    <row r="152" spans="1:9" ht="24" customHeight="1">
      <c r="A152" s="416" t="s">
        <v>408</v>
      </c>
      <c r="B152" s="168" t="s">
        <v>89</v>
      </c>
      <c r="C152" s="168" t="s">
        <v>41</v>
      </c>
      <c r="D152" s="168" t="s">
        <v>103</v>
      </c>
      <c r="E152" s="169" t="s">
        <v>279</v>
      </c>
      <c r="F152" s="170" t="s">
        <v>33</v>
      </c>
      <c r="G152" s="121"/>
      <c r="H152" s="121"/>
      <c r="I152" s="277">
        <f>I153</f>
        <v>123.08</v>
      </c>
    </row>
    <row r="153" spans="1:9" ht="64.5" customHeight="1">
      <c r="A153" s="54" t="s">
        <v>0</v>
      </c>
      <c r="B153" s="168" t="s">
        <v>89</v>
      </c>
      <c r="C153" s="168" t="s">
        <v>41</v>
      </c>
      <c r="D153" s="168" t="s">
        <v>103</v>
      </c>
      <c r="E153" s="169" t="s">
        <v>1</v>
      </c>
      <c r="F153" s="170" t="s">
        <v>33</v>
      </c>
      <c r="G153" s="121"/>
      <c r="H153" s="121"/>
      <c r="I153" s="278">
        <f>I154</f>
        <v>123.08</v>
      </c>
    </row>
    <row r="154" spans="1:9" ht="55.5" customHeight="1">
      <c r="A154" s="389" t="s">
        <v>393</v>
      </c>
      <c r="B154" s="168" t="s">
        <v>89</v>
      </c>
      <c r="C154" s="168" t="s">
        <v>41</v>
      </c>
      <c r="D154" s="168" t="s">
        <v>103</v>
      </c>
      <c r="E154" s="169" t="s">
        <v>1</v>
      </c>
      <c r="F154" s="170" t="s">
        <v>392</v>
      </c>
      <c r="G154" s="121"/>
      <c r="H154" s="121"/>
      <c r="I154" s="278">
        <f>123.08</f>
        <v>123.08</v>
      </c>
    </row>
    <row r="155" spans="1:9" ht="32.25" customHeight="1">
      <c r="A155" s="54" t="s">
        <v>417</v>
      </c>
      <c r="B155" s="168" t="s">
        <v>89</v>
      </c>
      <c r="C155" s="168" t="s">
        <v>41</v>
      </c>
      <c r="D155" s="168" t="s">
        <v>103</v>
      </c>
      <c r="E155" s="169" t="s">
        <v>275</v>
      </c>
      <c r="F155" s="170" t="s">
        <v>33</v>
      </c>
      <c r="G155" s="121"/>
      <c r="H155" s="121"/>
      <c r="I155" s="278">
        <f>I156</f>
        <v>560</v>
      </c>
    </row>
    <row r="156" spans="1:9" ht="24.75" customHeight="1">
      <c r="A156" s="58" t="s">
        <v>108</v>
      </c>
      <c r="B156" s="168" t="s">
        <v>89</v>
      </c>
      <c r="C156" s="168" t="s">
        <v>41</v>
      </c>
      <c r="D156" s="168" t="s">
        <v>103</v>
      </c>
      <c r="E156" s="169" t="s">
        <v>275</v>
      </c>
      <c r="F156" s="170" t="s">
        <v>160</v>
      </c>
      <c r="G156" s="121"/>
      <c r="H156" s="121"/>
      <c r="I156" s="278">
        <f>200+136+224</f>
        <v>560</v>
      </c>
    </row>
    <row r="157" spans="1:9" ht="24" customHeight="1">
      <c r="A157" s="56" t="s">
        <v>191</v>
      </c>
      <c r="B157" s="168" t="s">
        <v>89</v>
      </c>
      <c r="C157" s="168" t="s">
        <v>79</v>
      </c>
      <c r="D157" s="168" t="s">
        <v>42</v>
      </c>
      <c r="E157" s="169" t="s">
        <v>104</v>
      </c>
      <c r="F157" s="170" t="s">
        <v>33</v>
      </c>
      <c r="G157" s="121"/>
      <c r="H157" s="121"/>
      <c r="I157" s="277">
        <v>500</v>
      </c>
    </row>
    <row r="158" spans="1:9" ht="32.25" customHeight="1">
      <c r="A158" s="54" t="s">
        <v>405</v>
      </c>
      <c r="B158" s="168" t="s">
        <v>89</v>
      </c>
      <c r="C158" s="168" t="s">
        <v>79</v>
      </c>
      <c r="D158" s="168" t="s">
        <v>36</v>
      </c>
      <c r="E158" s="169" t="s">
        <v>104</v>
      </c>
      <c r="F158" s="170" t="s">
        <v>33</v>
      </c>
      <c r="G158" s="121"/>
      <c r="H158" s="121"/>
      <c r="I158" s="278">
        <f>I159</f>
        <v>500</v>
      </c>
    </row>
    <row r="159" spans="1:9" ht="24" customHeight="1">
      <c r="A159" s="54" t="s">
        <v>93</v>
      </c>
      <c r="B159" s="168" t="s">
        <v>89</v>
      </c>
      <c r="C159" s="168" t="s">
        <v>79</v>
      </c>
      <c r="D159" s="168" t="s">
        <v>36</v>
      </c>
      <c r="E159" s="169" t="s">
        <v>185</v>
      </c>
      <c r="F159" s="170" t="s">
        <v>33</v>
      </c>
      <c r="G159" s="121"/>
      <c r="H159" s="121"/>
      <c r="I159" s="278">
        <f>I160</f>
        <v>500</v>
      </c>
    </row>
    <row r="160" spans="1:9" ht="28.5" customHeight="1">
      <c r="A160" s="365" t="s">
        <v>337</v>
      </c>
      <c r="B160" s="168" t="s">
        <v>89</v>
      </c>
      <c r="C160" s="168" t="s">
        <v>79</v>
      </c>
      <c r="D160" s="168" t="s">
        <v>36</v>
      </c>
      <c r="E160" s="169" t="s">
        <v>185</v>
      </c>
      <c r="F160" s="170" t="s">
        <v>320</v>
      </c>
      <c r="G160" s="121"/>
      <c r="H160" s="121"/>
      <c r="I160" s="278">
        <v>500</v>
      </c>
    </row>
    <row r="161" spans="1:9" ht="19.5" customHeight="1">
      <c r="A161" s="89" t="s">
        <v>38</v>
      </c>
      <c r="B161" s="168" t="s">
        <v>89</v>
      </c>
      <c r="C161" s="168" t="s">
        <v>37</v>
      </c>
      <c r="D161" s="168" t="s">
        <v>42</v>
      </c>
      <c r="E161" s="169" t="s">
        <v>104</v>
      </c>
      <c r="F161" s="170" t="s">
        <v>33</v>
      </c>
      <c r="G161" s="121"/>
      <c r="H161" s="121"/>
      <c r="I161" s="278">
        <f>I162</f>
        <v>31.5</v>
      </c>
    </row>
    <row r="162" spans="1:9" ht="19.5" customHeight="1">
      <c r="A162" s="393" t="s">
        <v>54</v>
      </c>
      <c r="B162" s="168" t="s">
        <v>89</v>
      </c>
      <c r="C162" s="168" t="s">
        <v>37</v>
      </c>
      <c r="D162" s="168" t="s">
        <v>37</v>
      </c>
      <c r="E162" s="169" t="s">
        <v>104</v>
      </c>
      <c r="F162" s="170" t="s">
        <v>33</v>
      </c>
      <c r="G162" s="121"/>
      <c r="H162" s="121"/>
      <c r="I162" s="278">
        <f>I163</f>
        <v>31.5</v>
      </c>
    </row>
    <row r="163" spans="1:9" ht="23.25" customHeight="1">
      <c r="A163" s="54" t="s">
        <v>2</v>
      </c>
      <c r="B163" s="168" t="s">
        <v>89</v>
      </c>
      <c r="C163" s="168" t="s">
        <v>37</v>
      </c>
      <c r="D163" s="168" t="s">
        <v>37</v>
      </c>
      <c r="E163" s="169" t="s">
        <v>275</v>
      </c>
      <c r="F163" s="170" t="s">
        <v>33</v>
      </c>
      <c r="G163" s="121"/>
      <c r="H163" s="121"/>
      <c r="I163" s="278">
        <f>I164</f>
        <v>31.5</v>
      </c>
    </row>
    <row r="164" spans="1:9" ht="27.75" customHeight="1">
      <c r="A164" s="365" t="s">
        <v>337</v>
      </c>
      <c r="B164" s="168" t="s">
        <v>89</v>
      </c>
      <c r="C164" s="168" t="s">
        <v>37</v>
      </c>
      <c r="D164" s="168" t="s">
        <v>37</v>
      </c>
      <c r="E164" s="169" t="s">
        <v>275</v>
      </c>
      <c r="F164" s="170" t="s">
        <v>320</v>
      </c>
      <c r="G164" s="121"/>
      <c r="H164" s="121"/>
      <c r="I164" s="278">
        <f>18+13.5</f>
        <v>31.5</v>
      </c>
    </row>
    <row r="165" spans="1:9" ht="23.25" customHeight="1">
      <c r="A165" s="11" t="s">
        <v>300</v>
      </c>
      <c r="B165" s="338" t="s">
        <v>89</v>
      </c>
      <c r="C165" s="202" t="s">
        <v>49</v>
      </c>
      <c r="D165" s="202" t="s">
        <v>42</v>
      </c>
      <c r="E165" s="202" t="s">
        <v>56</v>
      </c>
      <c r="F165" s="202" t="s">
        <v>33</v>
      </c>
      <c r="G165" s="121"/>
      <c r="H165" s="121"/>
      <c r="I165" s="278">
        <f>I166</f>
        <v>609.5</v>
      </c>
    </row>
    <row r="166" spans="1:9" ht="27" customHeight="1">
      <c r="A166" s="54" t="s">
        <v>303</v>
      </c>
      <c r="B166" s="168" t="s">
        <v>89</v>
      </c>
      <c r="C166" s="168" t="s">
        <v>49</v>
      </c>
      <c r="D166" s="168" t="s">
        <v>49</v>
      </c>
      <c r="E166" s="169" t="s">
        <v>104</v>
      </c>
      <c r="F166" s="170" t="s">
        <v>33</v>
      </c>
      <c r="G166" s="121"/>
      <c r="H166" s="121"/>
      <c r="I166" s="278">
        <f>I167</f>
        <v>609.5</v>
      </c>
    </row>
    <row r="167" spans="1:9" ht="27.75" customHeight="1">
      <c r="A167" s="54" t="s">
        <v>406</v>
      </c>
      <c r="B167" s="168" t="s">
        <v>397</v>
      </c>
      <c r="C167" s="168" t="s">
        <v>49</v>
      </c>
      <c r="D167" s="168" t="s">
        <v>49</v>
      </c>
      <c r="E167" s="169" t="s">
        <v>398</v>
      </c>
      <c r="F167" s="170" t="s">
        <v>33</v>
      </c>
      <c r="G167" s="121"/>
      <c r="H167" s="121"/>
      <c r="I167" s="278">
        <f>I168</f>
        <v>609.5</v>
      </c>
    </row>
    <row r="168" spans="1:9" ht="27.75" customHeight="1">
      <c r="A168" s="365" t="s">
        <v>337</v>
      </c>
      <c r="B168" s="168" t="s">
        <v>397</v>
      </c>
      <c r="C168" s="168" t="s">
        <v>49</v>
      </c>
      <c r="D168" s="168" t="s">
        <v>49</v>
      </c>
      <c r="E168" s="169" t="s">
        <v>398</v>
      </c>
      <c r="F168" s="170" t="s">
        <v>320</v>
      </c>
      <c r="G168" s="121"/>
      <c r="H168" s="121"/>
      <c r="I168" s="278">
        <f>300+93+200+16.5</f>
        <v>609.5</v>
      </c>
    </row>
    <row r="169" spans="1:9" ht="18" customHeight="1">
      <c r="A169" s="243" t="s">
        <v>72</v>
      </c>
      <c r="B169" s="326" t="s">
        <v>89</v>
      </c>
      <c r="C169" s="254" t="s">
        <v>50</v>
      </c>
      <c r="D169" s="254" t="s">
        <v>42</v>
      </c>
      <c r="E169" s="254" t="s">
        <v>56</v>
      </c>
      <c r="F169" s="266" t="s">
        <v>33</v>
      </c>
      <c r="G169" s="174">
        <f>G170+G174</f>
        <v>0</v>
      </c>
      <c r="H169" s="174">
        <f>H170+H174</f>
        <v>112</v>
      </c>
      <c r="I169" s="277">
        <f>I170+I174</f>
        <v>7092.5779999999995</v>
      </c>
    </row>
    <row r="170" spans="1:9" ht="20.25" customHeight="1">
      <c r="A170" s="103" t="s">
        <v>75</v>
      </c>
      <c r="B170" s="327" t="s">
        <v>89</v>
      </c>
      <c r="C170" s="176" t="s">
        <v>50</v>
      </c>
      <c r="D170" s="176" t="s">
        <v>34</v>
      </c>
      <c r="E170" s="176" t="s">
        <v>56</v>
      </c>
      <c r="F170" s="170" t="s">
        <v>33</v>
      </c>
      <c r="G170" s="175">
        <f aca="true" t="shared" si="5" ref="G170:H172">G171</f>
        <v>0</v>
      </c>
      <c r="H170" s="175">
        <f t="shared" si="5"/>
        <v>60</v>
      </c>
      <c r="I170" s="277">
        <f>I171</f>
        <v>1497.4</v>
      </c>
    </row>
    <row r="171" spans="1:9" ht="26.25" customHeight="1">
      <c r="A171" s="102" t="s">
        <v>135</v>
      </c>
      <c r="B171" s="327" t="s">
        <v>89</v>
      </c>
      <c r="C171" s="176" t="s">
        <v>50</v>
      </c>
      <c r="D171" s="176" t="s">
        <v>34</v>
      </c>
      <c r="E171" s="176" t="s">
        <v>136</v>
      </c>
      <c r="F171" s="170" t="s">
        <v>33</v>
      </c>
      <c r="G171" s="177">
        <f t="shared" si="5"/>
        <v>0</v>
      </c>
      <c r="H171" s="177">
        <f t="shared" si="5"/>
        <v>60</v>
      </c>
      <c r="I171" s="278">
        <f>I172</f>
        <v>1497.4</v>
      </c>
    </row>
    <row r="172" spans="1:9" ht="20.25" customHeight="1">
      <c r="A172" s="102" t="s">
        <v>137</v>
      </c>
      <c r="B172" s="327" t="s">
        <v>89</v>
      </c>
      <c r="C172" s="176" t="s">
        <v>50</v>
      </c>
      <c r="D172" s="176" t="s">
        <v>34</v>
      </c>
      <c r="E172" s="176" t="s">
        <v>138</v>
      </c>
      <c r="F172" s="170" t="s">
        <v>33</v>
      </c>
      <c r="G172" s="177">
        <f t="shared" si="5"/>
        <v>0</v>
      </c>
      <c r="H172" s="177">
        <f t="shared" si="5"/>
        <v>60</v>
      </c>
      <c r="I172" s="278">
        <f>I173</f>
        <v>1497.4</v>
      </c>
    </row>
    <row r="173" spans="1:9" ht="18.75" customHeight="1">
      <c r="A173" s="364" t="s">
        <v>333</v>
      </c>
      <c r="B173" s="327" t="s">
        <v>89</v>
      </c>
      <c r="C173" s="176" t="s">
        <v>50</v>
      </c>
      <c r="D173" s="176" t="s">
        <v>34</v>
      </c>
      <c r="E173" s="176" t="s">
        <v>138</v>
      </c>
      <c r="F173" s="170" t="s">
        <v>332</v>
      </c>
      <c r="G173" s="177"/>
      <c r="H173" s="177">
        <v>60</v>
      </c>
      <c r="I173" s="278">
        <v>1497.4</v>
      </c>
    </row>
    <row r="174" spans="1:9" ht="15" customHeight="1">
      <c r="A174" s="103" t="s">
        <v>73</v>
      </c>
      <c r="B174" s="327" t="s">
        <v>89</v>
      </c>
      <c r="C174" s="176" t="s">
        <v>50</v>
      </c>
      <c r="D174" s="176" t="s">
        <v>51</v>
      </c>
      <c r="E174" s="176" t="s">
        <v>56</v>
      </c>
      <c r="F174" s="170" t="s">
        <v>33</v>
      </c>
      <c r="G174" s="178">
        <f>G180</f>
        <v>0</v>
      </c>
      <c r="H174" s="178">
        <f>H180</f>
        <v>52</v>
      </c>
      <c r="I174" s="422">
        <f>I175+I180+I184</f>
        <v>5595.178</v>
      </c>
    </row>
    <row r="175" spans="1:9" ht="30.75" customHeight="1">
      <c r="A175" s="355" t="s">
        <v>3</v>
      </c>
      <c r="B175" s="327" t="s">
        <v>89</v>
      </c>
      <c r="C175" s="176" t="s">
        <v>50</v>
      </c>
      <c r="D175" s="176" t="s">
        <v>51</v>
      </c>
      <c r="E175" s="176" t="s">
        <v>214</v>
      </c>
      <c r="F175" s="170" t="s">
        <v>33</v>
      </c>
      <c r="G175" s="178"/>
      <c r="H175" s="178"/>
      <c r="I175" s="278">
        <f>I176+I178</f>
        <v>3205.758</v>
      </c>
    </row>
    <row r="176" spans="1:9" ht="40.5" customHeight="1">
      <c r="A176" s="245" t="s">
        <v>4</v>
      </c>
      <c r="B176" s="59">
        <v>503</v>
      </c>
      <c r="C176" s="46" t="s">
        <v>50</v>
      </c>
      <c r="D176" s="46" t="s">
        <v>51</v>
      </c>
      <c r="E176" s="46" t="s">
        <v>254</v>
      </c>
      <c r="F176" s="46" t="s">
        <v>33</v>
      </c>
      <c r="G176" s="178"/>
      <c r="H176" s="178"/>
      <c r="I176" s="417">
        <v>476.28</v>
      </c>
    </row>
    <row r="177" spans="1:9" ht="45" customHeight="1">
      <c r="A177" s="389" t="s">
        <v>393</v>
      </c>
      <c r="B177" s="59">
        <v>503</v>
      </c>
      <c r="C177" s="46" t="s">
        <v>50</v>
      </c>
      <c r="D177" s="46" t="s">
        <v>51</v>
      </c>
      <c r="E177" s="46" t="s">
        <v>254</v>
      </c>
      <c r="F177" s="46" t="s">
        <v>392</v>
      </c>
      <c r="G177" s="178"/>
      <c r="H177" s="178"/>
      <c r="I177" s="417">
        <v>476.28</v>
      </c>
    </row>
    <row r="178" spans="1:9" ht="39" customHeight="1">
      <c r="A178" s="245" t="s">
        <v>5</v>
      </c>
      <c r="B178" s="59">
        <v>503</v>
      </c>
      <c r="C178" s="46" t="s">
        <v>50</v>
      </c>
      <c r="D178" s="46" t="s">
        <v>51</v>
      </c>
      <c r="E178" s="46" t="s">
        <v>6</v>
      </c>
      <c r="F178" s="46" t="s">
        <v>33</v>
      </c>
      <c r="G178" s="178"/>
      <c r="H178" s="178"/>
      <c r="I178" s="417">
        <f>I179</f>
        <v>2729.478</v>
      </c>
    </row>
    <row r="179" spans="1:9" ht="50.25" customHeight="1">
      <c r="A179" s="389" t="s">
        <v>393</v>
      </c>
      <c r="B179" s="98">
        <v>503</v>
      </c>
      <c r="C179" s="46" t="s">
        <v>50</v>
      </c>
      <c r="D179" s="46" t="s">
        <v>51</v>
      </c>
      <c r="E179" s="46" t="s">
        <v>6</v>
      </c>
      <c r="F179" s="60" t="s">
        <v>392</v>
      </c>
      <c r="G179" s="178"/>
      <c r="H179" s="178"/>
      <c r="I179" s="417">
        <f>1580.955+1148.523</f>
        <v>2729.478</v>
      </c>
    </row>
    <row r="180" spans="1:9" ht="18" customHeight="1">
      <c r="A180" s="102" t="s">
        <v>146</v>
      </c>
      <c r="B180" s="327" t="s">
        <v>89</v>
      </c>
      <c r="C180" s="176" t="s">
        <v>50</v>
      </c>
      <c r="D180" s="176" t="s">
        <v>51</v>
      </c>
      <c r="E180" s="176" t="s">
        <v>149</v>
      </c>
      <c r="F180" s="170" t="s">
        <v>33</v>
      </c>
      <c r="G180" s="177">
        <f>G181</f>
        <v>0</v>
      </c>
      <c r="H180" s="177">
        <f>H181</f>
        <v>52</v>
      </c>
      <c r="I180" s="278">
        <f>I181</f>
        <v>559.3</v>
      </c>
    </row>
    <row r="181" spans="1:9" ht="15" customHeight="1">
      <c r="A181" s="102" t="s">
        <v>52</v>
      </c>
      <c r="B181" s="327" t="s">
        <v>89</v>
      </c>
      <c r="C181" s="176" t="s">
        <v>50</v>
      </c>
      <c r="D181" s="176" t="s">
        <v>51</v>
      </c>
      <c r="E181" s="176" t="s">
        <v>180</v>
      </c>
      <c r="F181" s="170" t="s">
        <v>33</v>
      </c>
      <c r="G181" s="177">
        <f>G182+G183</f>
        <v>0</v>
      </c>
      <c r="H181" s="177">
        <f>H183</f>
        <v>52</v>
      </c>
      <c r="I181" s="278">
        <f>I183</f>
        <v>559.3</v>
      </c>
    </row>
    <row r="182" spans="1:9" ht="18" customHeight="1" hidden="1">
      <c r="A182" s="102" t="s">
        <v>139</v>
      </c>
      <c r="B182" s="327" t="s">
        <v>89</v>
      </c>
      <c r="C182" s="176" t="s">
        <v>50</v>
      </c>
      <c r="D182" s="176" t="s">
        <v>51</v>
      </c>
      <c r="E182" s="176" t="s">
        <v>180</v>
      </c>
      <c r="F182" s="170" t="s">
        <v>57</v>
      </c>
      <c r="G182" s="177"/>
      <c r="H182" s="177"/>
      <c r="I182" s="278">
        <f t="shared" si="4"/>
        <v>0</v>
      </c>
    </row>
    <row r="183" spans="1:9" ht="26.25" customHeight="1">
      <c r="A183" s="58" t="s">
        <v>357</v>
      </c>
      <c r="B183" s="327" t="s">
        <v>89</v>
      </c>
      <c r="C183" s="176" t="s">
        <v>50</v>
      </c>
      <c r="D183" s="176" t="s">
        <v>51</v>
      </c>
      <c r="E183" s="176" t="s">
        <v>180</v>
      </c>
      <c r="F183" s="169" t="s">
        <v>160</v>
      </c>
      <c r="G183" s="177"/>
      <c r="H183" s="177">
        <v>52</v>
      </c>
      <c r="I183" s="278">
        <f>40+80+400-83+0.1+3.9+115+3.3</f>
        <v>559.3</v>
      </c>
    </row>
    <row r="184" spans="1:9" ht="17.25" customHeight="1">
      <c r="A184" s="58" t="s">
        <v>408</v>
      </c>
      <c r="B184" s="327" t="s">
        <v>89</v>
      </c>
      <c r="C184" s="176" t="s">
        <v>50</v>
      </c>
      <c r="D184" s="176" t="s">
        <v>51</v>
      </c>
      <c r="E184" s="176" t="s">
        <v>279</v>
      </c>
      <c r="F184" s="170" t="s">
        <v>33</v>
      </c>
      <c r="G184" s="177"/>
      <c r="H184" s="177"/>
      <c r="I184" s="278">
        <f>I185</f>
        <v>1830.12</v>
      </c>
    </row>
    <row r="185" spans="1:9" ht="29.25" customHeight="1">
      <c r="A185" s="102" t="s">
        <v>344</v>
      </c>
      <c r="B185" s="327" t="s">
        <v>89</v>
      </c>
      <c r="C185" s="176" t="s">
        <v>50</v>
      </c>
      <c r="D185" s="176" t="s">
        <v>51</v>
      </c>
      <c r="E185" s="176" t="s">
        <v>345</v>
      </c>
      <c r="F185" s="170" t="s">
        <v>33</v>
      </c>
      <c r="G185" s="177"/>
      <c r="H185" s="177"/>
      <c r="I185" s="278">
        <f>I186+I188+I190</f>
        <v>1830.12</v>
      </c>
    </row>
    <row r="186" spans="1:9" ht="41.25" customHeight="1">
      <c r="A186" s="69" t="s">
        <v>347</v>
      </c>
      <c r="B186" s="327" t="s">
        <v>89</v>
      </c>
      <c r="C186" s="176" t="s">
        <v>50</v>
      </c>
      <c r="D186" s="176" t="s">
        <v>51</v>
      </c>
      <c r="E186" s="176" t="s">
        <v>346</v>
      </c>
      <c r="F186" s="170" t="s">
        <v>33</v>
      </c>
      <c r="G186" s="177"/>
      <c r="H186" s="177"/>
      <c r="I186" s="278">
        <f>I187</f>
        <v>26.7</v>
      </c>
    </row>
    <row r="187" spans="1:9" ht="30" customHeight="1">
      <c r="A187" s="58" t="s">
        <v>357</v>
      </c>
      <c r="B187" s="327" t="s">
        <v>89</v>
      </c>
      <c r="C187" s="176" t="s">
        <v>50</v>
      </c>
      <c r="D187" s="176" t="s">
        <v>51</v>
      </c>
      <c r="E187" s="176" t="s">
        <v>346</v>
      </c>
      <c r="F187" s="170" t="s">
        <v>160</v>
      </c>
      <c r="G187" s="177"/>
      <c r="H187" s="177"/>
      <c r="I187" s="278">
        <f>22+4.7</f>
        <v>26.7</v>
      </c>
    </row>
    <row r="188" spans="1:9" ht="43.5" customHeight="1">
      <c r="A188" s="394" t="s">
        <v>10</v>
      </c>
      <c r="B188" s="327" t="s">
        <v>89</v>
      </c>
      <c r="C188" s="176" t="s">
        <v>50</v>
      </c>
      <c r="D188" s="176" t="s">
        <v>51</v>
      </c>
      <c r="E188" s="176" t="s">
        <v>346</v>
      </c>
      <c r="F188" s="170" t="s">
        <v>33</v>
      </c>
      <c r="G188" s="177"/>
      <c r="H188" s="177"/>
      <c r="I188" s="278">
        <v>274.32</v>
      </c>
    </row>
    <row r="189" spans="1:9" ht="46.5" customHeight="1">
      <c r="A189" s="389" t="s">
        <v>393</v>
      </c>
      <c r="B189" s="327" t="s">
        <v>89</v>
      </c>
      <c r="C189" s="176" t="s">
        <v>50</v>
      </c>
      <c r="D189" s="176" t="s">
        <v>51</v>
      </c>
      <c r="E189" s="176" t="s">
        <v>346</v>
      </c>
      <c r="F189" s="170" t="s">
        <v>392</v>
      </c>
      <c r="G189" s="177"/>
      <c r="H189" s="177"/>
      <c r="I189" s="278">
        <v>274.3</v>
      </c>
    </row>
    <row r="190" spans="1:9" ht="39.75" customHeight="1">
      <c r="A190" s="245" t="s">
        <v>5</v>
      </c>
      <c r="B190" s="327" t="s">
        <v>89</v>
      </c>
      <c r="C190" s="176" t="s">
        <v>50</v>
      </c>
      <c r="D190" s="176" t="s">
        <v>51</v>
      </c>
      <c r="E190" s="176" t="s">
        <v>11</v>
      </c>
      <c r="F190" s="170" t="s">
        <v>33</v>
      </c>
      <c r="G190" s="177"/>
      <c r="H190" s="177"/>
      <c r="I190" s="278">
        <f>I191+I192</f>
        <v>1529.1</v>
      </c>
    </row>
    <row r="191" spans="1:9" ht="39.75" customHeight="1">
      <c r="A191" s="58" t="s">
        <v>357</v>
      </c>
      <c r="B191" s="327" t="s">
        <v>89</v>
      </c>
      <c r="C191" s="176" t="s">
        <v>50</v>
      </c>
      <c r="D191" s="176" t="s">
        <v>51</v>
      </c>
      <c r="E191" s="176" t="s">
        <v>11</v>
      </c>
      <c r="F191" s="170" t="s">
        <v>160</v>
      </c>
      <c r="G191" s="177"/>
      <c r="H191" s="177"/>
      <c r="I191" s="278">
        <f>66-4.7-51</f>
        <v>10.299999999999997</v>
      </c>
    </row>
    <row r="192" spans="1:9" ht="47.25" customHeight="1">
      <c r="A192" s="389" t="s">
        <v>393</v>
      </c>
      <c r="B192" s="327" t="s">
        <v>89</v>
      </c>
      <c r="C192" s="176" t="s">
        <v>50</v>
      </c>
      <c r="D192" s="176" t="s">
        <v>51</v>
      </c>
      <c r="E192" s="176" t="s">
        <v>11</v>
      </c>
      <c r="F192" s="170" t="s">
        <v>392</v>
      </c>
      <c r="G192" s="177"/>
      <c r="H192" s="177"/>
      <c r="I192" s="278">
        <f>857.3+661.5</f>
        <v>1518.8</v>
      </c>
    </row>
    <row r="193" spans="1:9" ht="17.25" customHeight="1">
      <c r="A193" s="359" t="s">
        <v>298</v>
      </c>
      <c r="B193" s="326" t="s">
        <v>89</v>
      </c>
      <c r="C193" s="254" t="s">
        <v>103</v>
      </c>
      <c r="D193" s="254" t="s">
        <v>42</v>
      </c>
      <c r="E193" s="254" t="s">
        <v>205</v>
      </c>
      <c r="F193" s="266" t="s">
        <v>33</v>
      </c>
      <c r="G193" s="171">
        <f aca="true" t="shared" si="6" ref="G193:I194">G194</f>
        <v>0</v>
      </c>
      <c r="H193" s="171">
        <f t="shared" si="6"/>
        <v>400</v>
      </c>
      <c r="I193" s="277">
        <f t="shared" si="6"/>
        <v>100.1</v>
      </c>
    </row>
    <row r="194" spans="1:9" ht="17.25" customHeight="1">
      <c r="A194" s="93" t="s">
        <v>202</v>
      </c>
      <c r="B194" s="168" t="s">
        <v>89</v>
      </c>
      <c r="C194" s="240" t="s">
        <v>103</v>
      </c>
      <c r="D194" s="167" t="s">
        <v>36</v>
      </c>
      <c r="E194" s="167" t="s">
        <v>104</v>
      </c>
      <c r="F194" s="169" t="s">
        <v>33</v>
      </c>
      <c r="G194" s="172">
        <f t="shared" si="6"/>
        <v>0</v>
      </c>
      <c r="H194" s="172">
        <f t="shared" si="6"/>
        <v>400</v>
      </c>
      <c r="I194" s="278">
        <f t="shared" si="6"/>
        <v>100.1</v>
      </c>
    </row>
    <row r="195" spans="1:9" ht="27" customHeight="1">
      <c r="A195" s="54" t="s">
        <v>203</v>
      </c>
      <c r="B195" s="168" t="s">
        <v>89</v>
      </c>
      <c r="C195" s="240" t="s">
        <v>103</v>
      </c>
      <c r="D195" s="167" t="s">
        <v>36</v>
      </c>
      <c r="E195" s="167" t="s">
        <v>204</v>
      </c>
      <c r="F195" s="169" t="s">
        <v>33</v>
      </c>
      <c r="G195" s="173"/>
      <c r="H195" s="173">
        <f>H196</f>
        <v>400</v>
      </c>
      <c r="I195" s="278">
        <f>I196</f>
        <v>100.1</v>
      </c>
    </row>
    <row r="196" spans="1:9" ht="26.25" customHeight="1">
      <c r="A196" s="365" t="s">
        <v>337</v>
      </c>
      <c r="B196" s="168" t="s">
        <v>89</v>
      </c>
      <c r="C196" s="240" t="s">
        <v>103</v>
      </c>
      <c r="D196" s="167" t="s">
        <v>36</v>
      </c>
      <c r="E196" s="167" t="s">
        <v>204</v>
      </c>
      <c r="F196" s="169" t="s">
        <v>320</v>
      </c>
      <c r="G196" s="173"/>
      <c r="H196" s="173">
        <v>400</v>
      </c>
      <c r="I196" s="278">
        <f>200-97.4-8+5.5</f>
        <v>100.1</v>
      </c>
    </row>
    <row r="197" spans="1:9" ht="51" customHeight="1">
      <c r="A197" s="14" t="s">
        <v>306</v>
      </c>
      <c r="B197" s="328" t="s">
        <v>174</v>
      </c>
      <c r="C197" s="179" t="s">
        <v>42</v>
      </c>
      <c r="D197" s="179" t="s">
        <v>42</v>
      </c>
      <c r="E197" s="179" t="s">
        <v>104</v>
      </c>
      <c r="F197" s="179" t="s">
        <v>33</v>
      </c>
      <c r="G197" s="180" t="e">
        <f>G198+G234+G205</f>
        <v>#REF!</v>
      </c>
      <c r="H197" s="180" t="e">
        <f>H198+H234+H205</f>
        <v>#REF!</v>
      </c>
      <c r="I197" s="279">
        <f>I198+I234+I204+I210+I213+I218+I223</f>
        <v>39810.32</v>
      </c>
    </row>
    <row r="198" spans="1:9" ht="42" customHeight="1">
      <c r="A198" s="360" t="s">
        <v>232</v>
      </c>
      <c r="B198" s="321" t="s">
        <v>174</v>
      </c>
      <c r="C198" s="127" t="s">
        <v>34</v>
      </c>
      <c r="D198" s="127" t="s">
        <v>35</v>
      </c>
      <c r="E198" s="127" t="s">
        <v>104</v>
      </c>
      <c r="F198" s="127" t="s">
        <v>33</v>
      </c>
      <c r="G198" s="153">
        <f aca="true" t="shared" si="7" ref="G198:I199">G199</f>
        <v>0</v>
      </c>
      <c r="H198" s="153">
        <f t="shared" si="7"/>
        <v>2595.35</v>
      </c>
      <c r="I198" s="280">
        <f t="shared" si="7"/>
        <v>2659.3</v>
      </c>
    </row>
    <row r="199" spans="1:9" ht="51.75" customHeight="1">
      <c r="A199" s="28" t="s">
        <v>111</v>
      </c>
      <c r="B199" s="306">
        <v>528</v>
      </c>
      <c r="C199" s="64" t="s">
        <v>34</v>
      </c>
      <c r="D199" s="64" t="s">
        <v>35</v>
      </c>
      <c r="E199" s="64" t="s">
        <v>112</v>
      </c>
      <c r="F199" s="64" t="s">
        <v>33</v>
      </c>
      <c r="G199" s="152">
        <f t="shared" si="7"/>
        <v>0</v>
      </c>
      <c r="H199" s="152">
        <f t="shared" si="7"/>
        <v>2595.35</v>
      </c>
      <c r="I199" s="281">
        <f t="shared" si="7"/>
        <v>2659.3</v>
      </c>
    </row>
    <row r="200" spans="1:9" ht="13.5" customHeight="1">
      <c r="A200" s="25" t="s">
        <v>44</v>
      </c>
      <c r="B200" s="306">
        <v>528</v>
      </c>
      <c r="C200" s="64" t="s">
        <v>34</v>
      </c>
      <c r="D200" s="64" t="s">
        <v>35</v>
      </c>
      <c r="E200" s="64" t="s">
        <v>113</v>
      </c>
      <c r="F200" s="64" t="s">
        <v>33</v>
      </c>
      <c r="G200" s="152">
        <f>G203</f>
        <v>0</v>
      </c>
      <c r="H200" s="152">
        <f>H203</f>
        <v>2595.35</v>
      </c>
      <c r="I200" s="281">
        <f>I201+I202+I203+I208+I209</f>
        <v>2659.3</v>
      </c>
    </row>
    <row r="201" spans="1:9" ht="13.5" customHeight="1">
      <c r="A201" s="364" t="s">
        <v>325</v>
      </c>
      <c r="B201" s="306">
        <v>528</v>
      </c>
      <c r="C201" s="64" t="s">
        <v>34</v>
      </c>
      <c r="D201" s="64" t="s">
        <v>35</v>
      </c>
      <c r="E201" s="64" t="s">
        <v>113</v>
      </c>
      <c r="F201" s="307" t="s">
        <v>318</v>
      </c>
      <c r="G201" s="152"/>
      <c r="H201" s="152"/>
      <c r="I201" s="281">
        <f>2321+11+0.3-44</f>
        <v>2288.3</v>
      </c>
    </row>
    <row r="202" spans="1:9" ht="27.75" customHeight="1">
      <c r="A202" s="365" t="s">
        <v>337</v>
      </c>
      <c r="B202" s="306">
        <v>528</v>
      </c>
      <c r="C202" s="64" t="s">
        <v>34</v>
      </c>
      <c r="D202" s="64" t="s">
        <v>35</v>
      </c>
      <c r="E202" s="64" t="s">
        <v>113</v>
      </c>
      <c r="F202" s="307" t="s">
        <v>320</v>
      </c>
      <c r="G202" s="152"/>
      <c r="H202" s="152"/>
      <c r="I202" s="281">
        <f>1618+9+1.87-100-974-150-3.4+0.33-15.2-23.6</f>
        <v>362.9999999999999</v>
      </c>
    </row>
    <row r="203" spans="1:9" ht="27" customHeight="1" hidden="1">
      <c r="A203" s="364" t="s">
        <v>330</v>
      </c>
      <c r="B203" s="306">
        <v>528</v>
      </c>
      <c r="C203" s="64" t="s">
        <v>34</v>
      </c>
      <c r="D203" s="64" t="s">
        <v>35</v>
      </c>
      <c r="E203" s="64" t="s">
        <v>113</v>
      </c>
      <c r="F203" s="307" t="s">
        <v>329</v>
      </c>
      <c r="G203" s="152"/>
      <c r="H203" s="152">
        <v>2595.35</v>
      </c>
      <c r="I203" s="281"/>
    </row>
    <row r="204" spans="1:9" ht="19.5" customHeight="1" hidden="1">
      <c r="A204" s="67" t="s">
        <v>45</v>
      </c>
      <c r="B204" s="306">
        <v>528</v>
      </c>
      <c r="C204" s="307" t="s">
        <v>34</v>
      </c>
      <c r="D204" s="307" t="s">
        <v>294</v>
      </c>
      <c r="E204" s="307" t="s">
        <v>104</v>
      </c>
      <c r="F204" s="307" t="s">
        <v>33</v>
      </c>
      <c r="G204" s="152"/>
      <c r="H204" s="152"/>
      <c r="I204" s="308"/>
    </row>
    <row r="205" spans="1:9" ht="29.25" customHeight="1" hidden="1">
      <c r="A205" s="67" t="s">
        <v>249</v>
      </c>
      <c r="B205" s="104">
        <v>528</v>
      </c>
      <c r="C205" s="119" t="s">
        <v>34</v>
      </c>
      <c r="D205" s="119" t="s">
        <v>294</v>
      </c>
      <c r="E205" s="119" t="s">
        <v>250</v>
      </c>
      <c r="F205" s="119" t="s">
        <v>33</v>
      </c>
      <c r="G205" s="153">
        <f>G206</f>
        <v>0</v>
      </c>
      <c r="H205" s="153"/>
      <c r="I205" s="282">
        <f>I206</f>
        <v>0</v>
      </c>
    </row>
    <row r="206" spans="1:9" ht="26.25" customHeight="1" hidden="1">
      <c r="A206" s="54" t="s">
        <v>251</v>
      </c>
      <c r="B206" s="137">
        <v>528</v>
      </c>
      <c r="C206" s="167" t="s">
        <v>34</v>
      </c>
      <c r="D206" s="167" t="s">
        <v>294</v>
      </c>
      <c r="E206" s="167" t="s">
        <v>252</v>
      </c>
      <c r="F206" s="167" t="s">
        <v>33</v>
      </c>
      <c r="G206" s="154">
        <f>G207</f>
        <v>0</v>
      </c>
      <c r="H206" s="154"/>
      <c r="I206" s="282">
        <f>I207</f>
        <v>0</v>
      </c>
    </row>
    <row r="207" spans="1:9" ht="21.75" customHeight="1" hidden="1">
      <c r="A207" s="58" t="s">
        <v>331</v>
      </c>
      <c r="B207" s="137">
        <v>528</v>
      </c>
      <c r="C207" s="167" t="s">
        <v>34</v>
      </c>
      <c r="D207" s="167" t="s">
        <v>294</v>
      </c>
      <c r="E207" s="167" t="s">
        <v>252</v>
      </c>
      <c r="F207" s="167" t="s">
        <v>271</v>
      </c>
      <c r="G207" s="154"/>
      <c r="H207" s="154"/>
      <c r="I207" s="282"/>
    </row>
    <row r="208" spans="1:9" ht="29.25" customHeight="1">
      <c r="A208" s="368" t="s">
        <v>335</v>
      </c>
      <c r="B208" s="306">
        <v>528</v>
      </c>
      <c r="C208" s="64" t="s">
        <v>34</v>
      </c>
      <c r="D208" s="64" t="s">
        <v>35</v>
      </c>
      <c r="E208" s="64" t="s">
        <v>113</v>
      </c>
      <c r="F208" s="307" t="s">
        <v>336</v>
      </c>
      <c r="G208" s="154"/>
      <c r="H208" s="154"/>
      <c r="I208" s="282">
        <v>1.8</v>
      </c>
    </row>
    <row r="209" spans="1:9" ht="27.75" customHeight="1">
      <c r="A209" s="364" t="s">
        <v>322</v>
      </c>
      <c r="B209" s="137">
        <v>528</v>
      </c>
      <c r="C209" s="167" t="s">
        <v>34</v>
      </c>
      <c r="D209" s="167" t="s">
        <v>35</v>
      </c>
      <c r="E209" s="167" t="s">
        <v>113</v>
      </c>
      <c r="F209" s="167" t="s">
        <v>321</v>
      </c>
      <c r="G209" s="154"/>
      <c r="H209" s="154"/>
      <c r="I209" s="282">
        <f>3.2+3.4-0.4</f>
        <v>6.199999999999999</v>
      </c>
    </row>
    <row r="210" spans="1:9" ht="18" customHeight="1">
      <c r="A210" s="37" t="s">
        <v>45</v>
      </c>
      <c r="B210" s="137">
        <v>528</v>
      </c>
      <c r="C210" s="167" t="s">
        <v>34</v>
      </c>
      <c r="D210" s="167" t="s">
        <v>294</v>
      </c>
      <c r="E210" s="167" t="s">
        <v>104</v>
      </c>
      <c r="F210" s="167" t="s">
        <v>33</v>
      </c>
      <c r="G210" s="154"/>
      <c r="H210" s="154"/>
      <c r="I210" s="282">
        <f>I211</f>
        <v>1321</v>
      </c>
    </row>
    <row r="211" spans="1:9" ht="27" customHeight="1">
      <c r="A211" s="17" t="s">
        <v>423</v>
      </c>
      <c r="B211" s="137">
        <v>528</v>
      </c>
      <c r="C211" s="167" t="s">
        <v>34</v>
      </c>
      <c r="D211" s="167" t="s">
        <v>294</v>
      </c>
      <c r="E211" s="169" t="s">
        <v>275</v>
      </c>
      <c r="F211" s="167" t="s">
        <v>33</v>
      </c>
      <c r="G211" s="154"/>
      <c r="H211" s="154"/>
      <c r="I211" s="282">
        <f>I212</f>
        <v>1321</v>
      </c>
    </row>
    <row r="212" spans="1:9" ht="28.5" customHeight="1">
      <c r="A212" s="365" t="s">
        <v>337</v>
      </c>
      <c r="B212" s="137">
        <v>528</v>
      </c>
      <c r="C212" s="167" t="s">
        <v>34</v>
      </c>
      <c r="D212" s="167" t="s">
        <v>294</v>
      </c>
      <c r="E212" s="167" t="s">
        <v>275</v>
      </c>
      <c r="F212" s="167" t="s">
        <v>320</v>
      </c>
      <c r="G212" s="154"/>
      <c r="H212" s="154"/>
      <c r="I212" s="282">
        <f>974-88+145-288-130-200+1412.9-20-484.9</f>
        <v>1321</v>
      </c>
    </row>
    <row r="213" spans="1:9" ht="21" customHeight="1">
      <c r="A213" s="29" t="s">
        <v>312</v>
      </c>
      <c r="B213" s="137">
        <v>528</v>
      </c>
      <c r="C213" s="40" t="s">
        <v>36</v>
      </c>
      <c r="D213" s="40" t="s">
        <v>42</v>
      </c>
      <c r="E213" s="47" t="s">
        <v>104</v>
      </c>
      <c r="F213" s="47" t="s">
        <v>33</v>
      </c>
      <c r="G213" s="71">
        <f>G214</f>
        <v>305</v>
      </c>
      <c r="H213" s="154"/>
      <c r="I213" s="280">
        <f>I214</f>
        <v>341.3</v>
      </c>
    </row>
    <row r="214" spans="1:9" ht="21" customHeight="1">
      <c r="A214" s="19" t="s">
        <v>313</v>
      </c>
      <c r="B214" s="137">
        <v>528</v>
      </c>
      <c r="C214" s="40" t="s">
        <v>36</v>
      </c>
      <c r="D214" s="40" t="s">
        <v>51</v>
      </c>
      <c r="E214" s="61" t="s">
        <v>104</v>
      </c>
      <c r="F214" s="61" t="s">
        <v>33</v>
      </c>
      <c r="G214" s="71">
        <f>G215</f>
        <v>305</v>
      </c>
      <c r="H214" s="154"/>
      <c r="I214" s="305">
        <f>I215</f>
        <v>341.3</v>
      </c>
    </row>
    <row r="215" spans="1:9" ht="33" customHeight="1">
      <c r="A215" s="19" t="s">
        <v>261</v>
      </c>
      <c r="B215" s="137">
        <v>528</v>
      </c>
      <c r="C215" s="40" t="s">
        <v>36</v>
      </c>
      <c r="D215" s="40" t="s">
        <v>51</v>
      </c>
      <c r="E215" s="40" t="s">
        <v>315</v>
      </c>
      <c r="F215" s="40" t="s">
        <v>33</v>
      </c>
      <c r="G215" s="71">
        <f>G216</f>
        <v>305</v>
      </c>
      <c r="H215" s="154"/>
      <c r="I215" s="305">
        <f>I216</f>
        <v>341.3</v>
      </c>
    </row>
    <row r="216" spans="1:9" ht="45.75" customHeight="1">
      <c r="A216" s="19" t="s">
        <v>314</v>
      </c>
      <c r="B216" s="137">
        <v>528</v>
      </c>
      <c r="C216" s="40" t="s">
        <v>36</v>
      </c>
      <c r="D216" s="40" t="s">
        <v>51</v>
      </c>
      <c r="E216" s="40" t="s">
        <v>241</v>
      </c>
      <c r="F216" s="40" t="s">
        <v>33</v>
      </c>
      <c r="G216" s="71">
        <f>G217</f>
        <v>305</v>
      </c>
      <c r="H216" s="154"/>
      <c r="I216" s="305">
        <f>I217</f>
        <v>341.3</v>
      </c>
    </row>
    <row r="217" spans="1:9" ht="22.5" customHeight="1">
      <c r="A217" s="54" t="s">
        <v>364</v>
      </c>
      <c r="B217" s="137">
        <v>528</v>
      </c>
      <c r="C217" s="40" t="s">
        <v>36</v>
      </c>
      <c r="D217" s="40" t="s">
        <v>51</v>
      </c>
      <c r="E217" s="40" t="s">
        <v>241</v>
      </c>
      <c r="F217" s="376" t="s">
        <v>363</v>
      </c>
      <c r="G217" s="71">
        <v>305</v>
      </c>
      <c r="H217" s="154"/>
      <c r="I217" s="305">
        <f>336.6+4.7</f>
        <v>341.3</v>
      </c>
    </row>
    <row r="218" spans="1:9" ht="22.5" customHeight="1">
      <c r="A218" s="395" t="s">
        <v>91</v>
      </c>
      <c r="B218" s="138">
        <v>528</v>
      </c>
      <c r="C218" s="47" t="s">
        <v>41</v>
      </c>
      <c r="D218" s="47" t="s">
        <v>42</v>
      </c>
      <c r="E218" s="47" t="s">
        <v>104</v>
      </c>
      <c r="F218" s="47" t="s">
        <v>33</v>
      </c>
      <c r="G218" s="71"/>
      <c r="H218" s="154"/>
      <c r="I218" s="305">
        <f>I219</f>
        <v>4662.1</v>
      </c>
    </row>
    <row r="219" spans="1:9" ht="22.5" customHeight="1">
      <c r="A219" s="245" t="s">
        <v>12</v>
      </c>
      <c r="B219" s="137">
        <v>528</v>
      </c>
      <c r="C219" s="40" t="s">
        <v>41</v>
      </c>
      <c r="D219" s="40" t="s">
        <v>49</v>
      </c>
      <c r="E219" s="40" t="s">
        <v>104</v>
      </c>
      <c r="F219" s="40" t="s">
        <v>33</v>
      </c>
      <c r="G219" s="71"/>
      <c r="H219" s="154"/>
      <c r="I219" s="305">
        <f>I220</f>
        <v>4662.1</v>
      </c>
    </row>
    <row r="220" spans="1:9" ht="22.5" customHeight="1">
      <c r="A220" s="245" t="s">
        <v>408</v>
      </c>
      <c r="B220" s="137">
        <v>528</v>
      </c>
      <c r="C220" s="40" t="s">
        <v>41</v>
      </c>
      <c r="D220" s="40" t="s">
        <v>49</v>
      </c>
      <c r="E220" s="40" t="s">
        <v>279</v>
      </c>
      <c r="F220" s="40" t="s">
        <v>33</v>
      </c>
      <c r="G220" s="71"/>
      <c r="H220" s="154"/>
      <c r="I220" s="305">
        <f>I221</f>
        <v>4662.1</v>
      </c>
    </row>
    <row r="221" spans="1:9" ht="41.25" customHeight="1">
      <c r="A221" s="245" t="s">
        <v>13</v>
      </c>
      <c r="B221" s="137">
        <v>528</v>
      </c>
      <c r="C221" s="40" t="s">
        <v>41</v>
      </c>
      <c r="D221" s="40" t="s">
        <v>49</v>
      </c>
      <c r="E221" s="40" t="s">
        <v>14</v>
      </c>
      <c r="F221" s="40" t="s">
        <v>33</v>
      </c>
      <c r="G221" s="71"/>
      <c r="H221" s="154"/>
      <c r="I221" s="305">
        <f>I222</f>
        <v>4662.1</v>
      </c>
    </row>
    <row r="222" spans="1:9" ht="49.5" customHeight="1">
      <c r="A222" s="389" t="s">
        <v>393</v>
      </c>
      <c r="B222" s="137">
        <v>528</v>
      </c>
      <c r="C222" s="40" t="s">
        <v>41</v>
      </c>
      <c r="D222" s="40" t="s">
        <v>49</v>
      </c>
      <c r="E222" s="40" t="s">
        <v>14</v>
      </c>
      <c r="F222" s="40" t="s">
        <v>392</v>
      </c>
      <c r="G222" s="71"/>
      <c r="H222" s="154"/>
      <c r="I222" s="305">
        <v>4662.1</v>
      </c>
    </row>
    <row r="223" spans="1:9" ht="22.5" customHeight="1">
      <c r="A223" s="93" t="s">
        <v>191</v>
      </c>
      <c r="B223" s="138">
        <v>528</v>
      </c>
      <c r="C223" s="92" t="s">
        <v>79</v>
      </c>
      <c r="D223" s="92" t="s">
        <v>42</v>
      </c>
      <c r="E223" s="92" t="s">
        <v>104</v>
      </c>
      <c r="F223" s="92" t="s">
        <v>33</v>
      </c>
      <c r="G223" s="71"/>
      <c r="H223" s="154"/>
      <c r="I223" s="305">
        <f>I224+I231</f>
        <v>15123.289999999999</v>
      </c>
    </row>
    <row r="224" spans="1:9" ht="22.5" customHeight="1">
      <c r="A224" s="95" t="s">
        <v>212</v>
      </c>
      <c r="B224" s="390">
        <v>528</v>
      </c>
      <c r="C224" s="77" t="s">
        <v>79</v>
      </c>
      <c r="D224" s="77" t="s">
        <v>34</v>
      </c>
      <c r="E224" s="77" t="s">
        <v>104</v>
      </c>
      <c r="F224" s="77" t="s">
        <v>33</v>
      </c>
      <c r="G224" s="71"/>
      <c r="H224" s="154"/>
      <c r="I224" s="305">
        <f>I225+I228</f>
        <v>13545.8</v>
      </c>
    </row>
    <row r="225" spans="1:9" ht="97.5" customHeight="1">
      <c r="A225" s="389" t="s">
        <v>385</v>
      </c>
      <c r="B225" s="137">
        <v>528</v>
      </c>
      <c r="C225" s="40" t="s">
        <v>79</v>
      </c>
      <c r="D225" s="40" t="s">
        <v>34</v>
      </c>
      <c r="E225" s="40" t="s">
        <v>388</v>
      </c>
      <c r="F225" s="40" t="s">
        <v>33</v>
      </c>
      <c r="G225" s="71"/>
      <c r="H225" s="154"/>
      <c r="I225" s="305">
        <f>I226</f>
        <v>11686.8</v>
      </c>
    </row>
    <row r="226" spans="1:9" ht="34.5" customHeight="1">
      <c r="A226" s="389" t="s">
        <v>386</v>
      </c>
      <c r="B226" s="137">
        <v>528</v>
      </c>
      <c r="C226" s="40" t="s">
        <v>79</v>
      </c>
      <c r="D226" s="40" t="s">
        <v>34</v>
      </c>
      <c r="E226" s="40" t="s">
        <v>389</v>
      </c>
      <c r="F226" s="40" t="s">
        <v>33</v>
      </c>
      <c r="G226" s="71"/>
      <c r="H226" s="154"/>
      <c r="I226" s="305">
        <f>I227</f>
        <v>11686.8</v>
      </c>
    </row>
    <row r="227" spans="1:9" ht="46.5" customHeight="1">
      <c r="A227" s="389" t="s">
        <v>393</v>
      </c>
      <c r="B227" s="137">
        <v>528</v>
      </c>
      <c r="C227" s="40" t="s">
        <v>79</v>
      </c>
      <c r="D227" s="40" t="s">
        <v>34</v>
      </c>
      <c r="E227" s="40" t="s">
        <v>389</v>
      </c>
      <c r="F227" s="40" t="s">
        <v>392</v>
      </c>
      <c r="G227" s="71"/>
      <c r="H227" s="154"/>
      <c r="I227" s="305">
        <v>11686.8</v>
      </c>
    </row>
    <row r="228" spans="1:9" ht="65.25" customHeight="1">
      <c r="A228" s="389" t="s">
        <v>387</v>
      </c>
      <c r="B228" s="137">
        <v>528</v>
      </c>
      <c r="C228" s="40" t="s">
        <v>79</v>
      </c>
      <c r="D228" s="40" t="s">
        <v>34</v>
      </c>
      <c r="E228" s="40" t="s">
        <v>390</v>
      </c>
      <c r="F228" s="40" t="s">
        <v>33</v>
      </c>
      <c r="G228" s="71"/>
      <c r="H228" s="154"/>
      <c r="I228" s="305">
        <f>I229</f>
        <v>1859</v>
      </c>
    </row>
    <row r="229" spans="1:9" ht="31.5" customHeight="1">
      <c r="A229" s="389" t="s">
        <v>386</v>
      </c>
      <c r="B229" s="137">
        <v>528</v>
      </c>
      <c r="C229" s="40" t="s">
        <v>79</v>
      </c>
      <c r="D229" s="40" t="s">
        <v>34</v>
      </c>
      <c r="E229" s="40" t="s">
        <v>391</v>
      </c>
      <c r="F229" s="40" t="s">
        <v>33</v>
      </c>
      <c r="G229" s="71"/>
      <c r="H229" s="154"/>
      <c r="I229" s="305">
        <f>I230</f>
        <v>1859</v>
      </c>
    </row>
    <row r="230" spans="1:9" ht="50.25" customHeight="1">
      <c r="A230" s="389" t="s">
        <v>393</v>
      </c>
      <c r="B230" s="137">
        <v>528</v>
      </c>
      <c r="C230" s="40" t="s">
        <v>79</v>
      </c>
      <c r="D230" s="40" t="s">
        <v>34</v>
      </c>
      <c r="E230" s="40" t="s">
        <v>391</v>
      </c>
      <c r="F230" s="40" t="s">
        <v>392</v>
      </c>
      <c r="G230" s="71"/>
      <c r="H230" s="154"/>
      <c r="I230" s="305">
        <v>1859</v>
      </c>
    </row>
    <row r="231" spans="1:9" ht="30.75" customHeight="1">
      <c r="A231" s="379" t="s">
        <v>361</v>
      </c>
      <c r="B231" s="138">
        <v>528</v>
      </c>
      <c r="C231" s="92" t="s">
        <v>79</v>
      </c>
      <c r="D231" s="92" t="s">
        <v>79</v>
      </c>
      <c r="E231" s="92" t="s">
        <v>104</v>
      </c>
      <c r="F231" s="92" t="s">
        <v>33</v>
      </c>
      <c r="G231" s="71"/>
      <c r="H231" s="154"/>
      <c r="I231" s="305">
        <f>I232</f>
        <v>1577.49</v>
      </c>
    </row>
    <row r="232" spans="1:9" ht="50.25" customHeight="1">
      <c r="A232" s="245" t="s">
        <v>15</v>
      </c>
      <c r="B232" s="137">
        <v>528</v>
      </c>
      <c r="C232" s="40" t="s">
        <v>79</v>
      </c>
      <c r="D232" s="40" t="s">
        <v>79</v>
      </c>
      <c r="E232" s="40" t="s">
        <v>16</v>
      </c>
      <c r="F232" s="40" t="s">
        <v>33</v>
      </c>
      <c r="G232" s="71"/>
      <c r="H232" s="154"/>
      <c r="I232" s="305">
        <f>I233</f>
        <v>1577.49</v>
      </c>
    </row>
    <row r="233" spans="1:9" ht="50.25" customHeight="1">
      <c r="A233" s="389" t="s">
        <v>393</v>
      </c>
      <c r="B233" s="137">
        <v>528</v>
      </c>
      <c r="C233" s="40" t="s">
        <v>79</v>
      </c>
      <c r="D233" s="40" t="s">
        <v>79</v>
      </c>
      <c r="E233" s="40" t="s">
        <v>16</v>
      </c>
      <c r="F233" s="40" t="s">
        <v>392</v>
      </c>
      <c r="G233" s="71"/>
      <c r="H233" s="154"/>
      <c r="I233" s="305">
        <v>1577.49</v>
      </c>
    </row>
    <row r="234" spans="1:9" ht="42" customHeight="1">
      <c r="A234" s="361" t="s">
        <v>304</v>
      </c>
      <c r="B234" s="318" t="s">
        <v>174</v>
      </c>
      <c r="C234" s="119" t="s">
        <v>118</v>
      </c>
      <c r="D234" s="119" t="s">
        <v>42</v>
      </c>
      <c r="E234" s="119" t="s">
        <v>56</v>
      </c>
      <c r="F234" s="119" t="s">
        <v>33</v>
      </c>
      <c r="G234" s="153" t="e">
        <f>G235+#REF!+G248+G242</f>
        <v>#REF!</v>
      </c>
      <c r="H234" s="153" t="e">
        <f>H235+H242+#REF!+H248</f>
        <v>#REF!</v>
      </c>
      <c r="I234" s="280">
        <f>I235+I254+I257</f>
        <v>15703.329999999998</v>
      </c>
    </row>
    <row r="235" spans="1:9" ht="39.75" customHeight="1">
      <c r="A235" s="423" t="s">
        <v>307</v>
      </c>
      <c r="B235" s="327" t="s">
        <v>174</v>
      </c>
      <c r="C235" s="176" t="s">
        <v>118</v>
      </c>
      <c r="D235" s="176" t="s">
        <v>34</v>
      </c>
      <c r="E235" s="176" t="s">
        <v>104</v>
      </c>
      <c r="F235" s="181" t="s">
        <v>33</v>
      </c>
      <c r="G235" s="182">
        <f aca="true" t="shared" si="8" ref="G235:H237">G236</f>
        <v>0</v>
      </c>
      <c r="H235" s="182">
        <f t="shared" si="8"/>
        <v>14013.15</v>
      </c>
      <c r="I235" s="283">
        <f>I236</f>
        <v>13249.029999999999</v>
      </c>
    </row>
    <row r="236" spans="1:9" ht="19.5" customHeight="1">
      <c r="A236" s="105" t="s">
        <v>162</v>
      </c>
      <c r="B236" s="327" t="s">
        <v>174</v>
      </c>
      <c r="C236" s="176" t="s">
        <v>118</v>
      </c>
      <c r="D236" s="176" t="s">
        <v>34</v>
      </c>
      <c r="E236" s="176" t="s">
        <v>163</v>
      </c>
      <c r="F236" s="181" t="s">
        <v>33</v>
      </c>
      <c r="G236" s="183">
        <f t="shared" si="8"/>
        <v>0</v>
      </c>
      <c r="H236" s="183">
        <f t="shared" si="8"/>
        <v>14013.15</v>
      </c>
      <c r="I236" s="283">
        <f>I237</f>
        <v>13249.029999999999</v>
      </c>
    </row>
    <row r="237" spans="1:9" ht="24" customHeight="1">
      <c r="A237" s="273" t="s">
        <v>164</v>
      </c>
      <c r="B237" s="327" t="s">
        <v>174</v>
      </c>
      <c r="C237" s="176" t="s">
        <v>118</v>
      </c>
      <c r="D237" s="176" t="s">
        <v>34</v>
      </c>
      <c r="E237" s="184" t="s">
        <v>418</v>
      </c>
      <c r="F237" s="185" t="s">
        <v>33</v>
      </c>
      <c r="G237" s="177">
        <f t="shared" si="8"/>
        <v>0</v>
      </c>
      <c r="H237" s="177">
        <f t="shared" si="8"/>
        <v>14013.15</v>
      </c>
      <c r="I237" s="283">
        <f>I238</f>
        <v>13249.029999999999</v>
      </c>
    </row>
    <row r="238" spans="1:9" ht="15" customHeight="1">
      <c r="A238" s="44" t="s">
        <v>165</v>
      </c>
      <c r="B238" s="327" t="s">
        <v>174</v>
      </c>
      <c r="C238" s="176" t="s">
        <v>118</v>
      </c>
      <c r="D238" s="176" t="s">
        <v>34</v>
      </c>
      <c r="E238" s="184" t="s">
        <v>418</v>
      </c>
      <c r="F238" s="377" t="s">
        <v>356</v>
      </c>
      <c r="G238" s="177"/>
      <c r="H238" s="177">
        <v>14013.15</v>
      </c>
      <c r="I238" s="283">
        <f>13250.9-1.87</f>
        <v>13249.029999999999</v>
      </c>
    </row>
    <row r="239" spans="1:9" ht="0.75" customHeight="1" hidden="1">
      <c r="A239" s="27" t="s">
        <v>181</v>
      </c>
      <c r="B239" s="329" t="s">
        <v>174</v>
      </c>
      <c r="C239" s="187">
        <v>11</v>
      </c>
      <c r="D239" s="186" t="s">
        <v>51</v>
      </c>
      <c r="E239" s="186" t="s">
        <v>104</v>
      </c>
      <c r="F239" s="188" t="s">
        <v>33</v>
      </c>
      <c r="G239" s="189">
        <f>G240</f>
        <v>0</v>
      </c>
      <c r="H239" s="189"/>
      <c r="I239" s="284">
        <f aca="true" t="shared" si="9" ref="I239:I253">G239+H239</f>
        <v>0</v>
      </c>
    </row>
    <row r="240" spans="1:9" ht="36.75" customHeight="1" hidden="1">
      <c r="A240" s="26" t="s">
        <v>166</v>
      </c>
      <c r="B240" s="330" t="s">
        <v>174</v>
      </c>
      <c r="C240" s="184" t="s">
        <v>74</v>
      </c>
      <c r="D240" s="184" t="s">
        <v>51</v>
      </c>
      <c r="E240" s="184" t="s">
        <v>167</v>
      </c>
      <c r="F240" s="190" t="s">
        <v>33</v>
      </c>
      <c r="G240" s="173">
        <f>G241</f>
        <v>0</v>
      </c>
      <c r="H240" s="173"/>
      <c r="I240" s="284">
        <f t="shared" si="9"/>
        <v>0</v>
      </c>
    </row>
    <row r="241" spans="1:9" ht="18.75" customHeight="1" hidden="1">
      <c r="A241" s="17" t="s">
        <v>121</v>
      </c>
      <c r="B241" s="325" t="s">
        <v>174</v>
      </c>
      <c r="C241" s="64" t="s">
        <v>74</v>
      </c>
      <c r="D241" s="64" t="s">
        <v>51</v>
      </c>
      <c r="E241" s="64" t="s">
        <v>167</v>
      </c>
      <c r="F241" s="191" t="s">
        <v>198</v>
      </c>
      <c r="G241" s="192"/>
      <c r="H241" s="192"/>
      <c r="I241" s="284">
        <f t="shared" si="9"/>
        <v>0</v>
      </c>
    </row>
    <row r="242" spans="1:9" ht="0.75" customHeight="1" hidden="1">
      <c r="A242" s="362"/>
      <c r="B242" s="325"/>
      <c r="C242" s="64"/>
      <c r="D242" s="64"/>
      <c r="E242" s="64"/>
      <c r="F242" s="191"/>
      <c r="G242" s="193">
        <f>G243+G245</f>
        <v>350</v>
      </c>
      <c r="H242" s="193"/>
      <c r="I242" s="284"/>
    </row>
    <row r="243" spans="1:9" ht="25.5" customHeight="1" hidden="1">
      <c r="A243" s="115"/>
      <c r="B243" s="331"/>
      <c r="C243" s="255"/>
      <c r="D243" s="255"/>
      <c r="E243" s="255"/>
      <c r="F243" s="267"/>
      <c r="G243" s="194">
        <v>350</v>
      </c>
      <c r="H243" s="194"/>
      <c r="I243" s="284"/>
    </row>
    <row r="244" spans="1:9" ht="0.75" customHeight="1" hidden="1">
      <c r="A244" s="110"/>
      <c r="B244" s="331" t="s">
        <v>174</v>
      </c>
      <c r="C244" s="255" t="s">
        <v>74</v>
      </c>
      <c r="D244" s="255" t="s">
        <v>36</v>
      </c>
      <c r="E244" s="255"/>
      <c r="F244" s="267"/>
      <c r="G244" s="194"/>
      <c r="H244" s="194"/>
      <c r="I244" s="284">
        <f t="shared" si="9"/>
        <v>0</v>
      </c>
    </row>
    <row r="245" spans="1:9" ht="21.75" customHeight="1" hidden="1">
      <c r="A245" s="109" t="s">
        <v>244</v>
      </c>
      <c r="B245" s="331" t="s">
        <v>174</v>
      </c>
      <c r="C245" s="255" t="s">
        <v>74</v>
      </c>
      <c r="D245" s="255" t="s">
        <v>36</v>
      </c>
      <c r="E245" s="255"/>
      <c r="F245" s="267"/>
      <c r="G245" s="194">
        <f>G246</f>
        <v>0</v>
      </c>
      <c r="H245" s="194"/>
      <c r="I245" s="284">
        <f t="shared" si="9"/>
        <v>0</v>
      </c>
    </row>
    <row r="246" spans="1:9" ht="12.75" customHeight="1" hidden="1">
      <c r="A246" s="111"/>
      <c r="B246" s="331" t="s">
        <v>174</v>
      </c>
      <c r="C246" s="255" t="s">
        <v>74</v>
      </c>
      <c r="D246" s="255" t="s">
        <v>36</v>
      </c>
      <c r="E246" s="255"/>
      <c r="F246" s="267"/>
      <c r="G246" s="194"/>
      <c r="H246" s="194"/>
      <c r="I246" s="284">
        <f t="shared" si="9"/>
        <v>0</v>
      </c>
    </row>
    <row r="247" spans="1:9" ht="18.75" customHeight="1" hidden="1">
      <c r="A247" s="17"/>
      <c r="B247" s="325"/>
      <c r="C247" s="64"/>
      <c r="D247" s="64"/>
      <c r="E247" s="64"/>
      <c r="F247" s="191"/>
      <c r="G247" s="192"/>
      <c r="H247" s="192"/>
      <c r="I247" s="284">
        <f t="shared" si="9"/>
        <v>0</v>
      </c>
    </row>
    <row r="248" spans="1:9" ht="22.5" customHeight="1" hidden="1">
      <c r="A248" s="16" t="s">
        <v>186</v>
      </c>
      <c r="B248" s="332" t="s">
        <v>174</v>
      </c>
      <c r="C248" s="195" t="s">
        <v>74</v>
      </c>
      <c r="D248" s="195" t="s">
        <v>41</v>
      </c>
      <c r="E248" s="195" t="s">
        <v>104</v>
      </c>
      <c r="F248" s="196" t="s">
        <v>33</v>
      </c>
      <c r="G248" s="193">
        <f>G249</f>
        <v>0</v>
      </c>
      <c r="H248" s="193"/>
      <c r="I248" s="284">
        <f t="shared" si="9"/>
        <v>0</v>
      </c>
    </row>
    <row r="249" spans="1:9" ht="18.75" customHeight="1" hidden="1">
      <c r="A249" s="52" t="s">
        <v>77</v>
      </c>
      <c r="B249" s="333" t="s">
        <v>174</v>
      </c>
      <c r="C249" s="191" t="s">
        <v>74</v>
      </c>
      <c r="D249" s="191" t="s">
        <v>41</v>
      </c>
      <c r="E249" s="191" t="s">
        <v>195</v>
      </c>
      <c r="F249" s="191" t="s">
        <v>33</v>
      </c>
      <c r="G249" s="192">
        <f>G250</f>
        <v>0</v>
      </c>
      <c r="H249" s="192"/>
      <c r="I249" s="284">
        <f t="shared" si="9"/>
        <v>0</v>
      </c>
    </row>
    <row r="250" spans="1:9" ht="22.5" customHeight="1" hidden="1">
      <c r="A250" s="66" t="s">
        <v>196</v>
      </c>
      <c r="B250" s="333" t="s">
        <v>174</v>
      </c>
      <c r="C250" s="191" t="s">
        <v>74</v>
      </c>
      <c r="D250" s="191" t="s">
        <v>41</v>
      </c>
      <c r="E250" s="191" t="s">
        <v>197</v>
      </c>
      <c r="F250" s="191" t="s">
        <v>33</v>
      </c>
      <c r="G250" s="192"/>
      <c r="H250" s="192"/>
      <c r="I250" s="284">
        <f t="shared" si="9"/>
        <v>0</v>
      </c>
    </row>
    <row r="251" spans="1:9" ht="22.5" customHeight="1" hidden="1">
      <c r="A251" s="53" t="s">
        <v>220</v>
      </c>
      <c r="B251" s="334" t="s">
        <v>174</v>
      </c>
      <c r="C251" s="196" t="s">
        <v>74</v>
      </c>
      <c r="D251" s="196" t="s">
        <v>41</v>
      </c>
      <c r="E251" s="196" t="s">
        <v>197</v>
      </c>
      <c r="F251" s="197" t="s">
        <v>187</v>
      </c>
      <c r="G251" s="193">
        <f>G253</f>
        <v>0</v>
      </c>
      <c r="H251" s="193"/>
      <c r="I251" s="284">
        <f t="shared" si="9"/>
        <v>0</v>
      </c>
    </row>
    <row r="252" spans="1:9" ht="14.25" customHeight="1" hidden="1">
      <c r="A252" s="53" t="s">
        <v>219</v>
      </c>
      <c r="B252" s="334"/>
      <c r="C252" s="196"/>
      <c r="D252" s="196"/>
      <c r="E252" s="196"/>
      <c r="F252" s="197"/>
      <c r="G252" s="193"/>
      <c r="H252" s="193"/>
      <c r="I252" s="284">
        <f t="shared" si="9"/>
        <v>0</v>
      </c>
    </row>
    <row r="253" spans="1:9" ht="22.5" customHeight="1" hidden="1">
      <c r="A253" s="70" t="s">
        <v>221</v>
      </c>
      <c r="B253" s="335" t="s">
        <v>174</v>
      </c>
      <c r="C253" s="256" t="s">
        <v>74</v>
      </c>
      <c r="D253" s="256" t="s">
        <v>41</v>
      </c>
      <c r="E253" s="256" t="s">
        <v>197</v>
      </c>
      <c r="F253" s="268" t="s">
        <v>187</v>
      </c>
      <c r="G253" s="198"/>
      <c r="H253" s="198"/>
      <c r="I253" s="284">
        <f t="shared" si="9"/>
        <v>0</v>
      </c>
    </row>
    <row r="254" spans="1:9" ht="22.5" customHeight="1">
      <c r="A254" s="424" t="s">
        <v>422</v>
      </c>
      <c r="B254" s="333" t="s">
        <v>174</v>
      </c>
      <c r="C254" s="191" t="s">
        <v>118</v>
      </c>
      <c r="D254" s="191" t="s">
        <v>36</v>
      </c>
      <c r="E254" s="367" t="s">
        <v>104</v>
      </c>
      <c r="F254" s="386" t="s">
        <v>33</v>
      </c>
      <c r="G254" s="198"/>
      <c r="H254" s="198"/>
      <c r="I254" s="283">
        <f>I255</f>
        <v>116.3</v>
      </c>
    </row>
    <row r="255" spans="1:9" ht="44.25" customHeight="1">
      <c r="A255" s="363" t="s">
        <v>420</v>
      </c>
      <c r="B255" s="333" t="s">
        <v>174</v>
      </c>
      <c r="C255" s="191" t="s">
        <v>118</v>
      </c>
      <c r="D255" s="191" t="s">
        <v>34</v>
      </c>
      <c r="E255" s="367" t="s">
        <v>419</v>
      </c>
      <c r="F255" s="419" t="s">
        <v>33</v>
      </c>
      <c r="G255" s="198"/>
      <c r="H255" s="198"/>
      <c r="I255" s="283">
        <f>I256</f>
        <v>116.3</v>
      </c>
    </row>
    <row r="256" spans="1:9" ht="44.25" customHeight="1">
      <c r="A256" s="44" t="s">
        <v>165</v>
      </c>
      <c r="B256" s="333" t="s">
        <v>174</v>
      </c>
      <c r="C256" s="191" t="s">
        <v>118</v>
      </c>
      <c r="D256" s="191" t="s">
        <v>34</v>
      </c>
      <c r="E256" s="367" t="s">
        <v>419</v>
      </c>
      <c r="F256" s="419" t="s">
        <v>356</v>
      </c>
      <c r="G256" s="198"/>
      <c r="H256" s="198"/>
      <c r="I256" s="283">
        <f>90.3+26</f>
        <v>116.3</v>
      </c>
    </row>
    <row r="257" spans="1:9" ht="42.75" customHeight="1">
      <c r="A257" s="360" t="s">
        <v>379</v>
      </c>
      <c r="B257" s="333" t="s">
        <v>174</v>
      </c>
      <c r="C257" s="191" t="s">
        <v>118</v>
      </c>
      <c r="D257" s="367" t="s">
        <v>51</v>
      </c>
      <c r="E257" s="367" t="s">
        <v>104</v>
      </c>
      <c r="F257" s="386" t="s">
        <v>33</v>
      </c>
      <c r="G257" s="385"/>
      <c r="H257" s="385"/>
      <c r="I257" s="283">
        <f>I263+I258+I261</f>
        <v>2338</v>
      </c>
    </row>
    <row r="258" spans="1:9" ht="25.5" customHeight="1">
      <c r="A258" s="79" t="s">
        <v>55</v>
      </c>
      <c r="B258" s="388" t="s">
        <v>174</v>
      </c>
      <c r="C258" s="367" t="s">
        <v>118</v>
      </c>
      <c r="D258" s="367" t="s">
        <v>51</v>
      </c>
      <c r="E258" s="130" t="s">
        <v>61</v>
      </c>
      <c r="F258" s="130" t="s">
        <v>33</v>
      </c>
      <c r="G258" s="385"/>
      <c r="H258" s="385"/>
      <c r="I258" s="283">
        <f>I259</f>
        <v>113</v>
      </c>
    </row>
    <row r="259" spans="1:9" ht="27.75" customHeight="1">
      <c r="A259" s="54" t="s">
        <v>161</v>
      </c>
      <c r="B259" s="388" t="s">
        <v>174</v>
      </c>
      <c r="C259" s="367" t="s">
        <v>118</v>
      </c>
      <c r="D259" s="367" t="s">
        <v>51</v>
      </c>
      <c r="E259" s="258" t="s">
        <v>227</v>
      </c>
      <c r="F259" s="130" t="s">
        <v>33</v>
      </c>
      <c r="G259" s="385"/>
      <c r="H259" s="385"/>
      <c r="I259" s="283">
        <f>I260</f>
        <v>113</v>
      </c>
    </row>
    <row r="260" spans="1:9" ht="42.75" customHeight="1">
      <c r="A260" s="70" t="s">
        <v>186</v>
      </c>
      <c r="B260" s="388" t="s">
        <v>174</v>
      </c>
      <c r="C260" s="367" t="s">
        <v>118</v>
      </c>
      <c r="D260" s="367" t="s">
        <v>51</v>
      </c>
      <c r="E260" s="367" t="s">
        <v>227</v>
      </c>
      <c r="F260" s="386" t="s">
        <v>384</v>
      </c>
      <c r="G260" s="385"/>
      <c r="H260" s="385"/>
      <c r="I260" s="283">
        <f>113+10-10</f>
        <v>113</v>
      </c>
    </row>
    <row r="261" spans="1:9" ht="42.75" customHeight="1">
      <c r="A261" s="365" t="s">
        <v>396</v>
      </c>
      <c r="B261" s="388" t="s">
        <v>174</v>
      </c>
      <c r="C261" s="367" t="s">
        <v>118</v>
      </c>
      <c r="D261" s="367" t="s">
        <v>51</v>
      </c>
      <c r="E261" s="367" t="s">
        <v>20</v>
      </c>
      <c r="F261" s="386" t="s">
        <v>33</v>
      </c>
      <c r="G261" s="385"/>
      <c r="H261" s="385"/>
      <c r="I261" s="283">
        <f>I262</f>
        <v>1797</v>
      </c>
    </row>
    <row r="262" spans="1:9" ht="42.75" customHeight="1">
      <c r="A262" s="70" t="s">
        <v>186</v>
      </c>
      <c r="B262" s="388" t="s">
        <v>174</v>
      </c>
      <c r="C262" s="367" t="s">
        <v>118</v>
      </c>
      <c r="D262" s="367" t="s">
        <v>51</v>
      </c>
      <c r="E262" s="367" t="s">
        <v>20</v>
      </c>
      <c r="F262" s="386" t="s">
        <v>384</v>
      </c>
      <c r="G262" s="385"/>
      <c r="H262" s="385"/>
      <c r="I262" s="283">
        <f>1292+505</f>
        <v>1797</v>
      </c>
    </row>
    <row r="263" spans="1:9" ht="29.25" customHeight="1">
      <c r="A263" s="387" t="s">
        <v>381</v>
      </c>
      <c r="B263" s="388" t="s">
        <v>174</v>
      </c>
      <c r="C263" s="367" t="s">
        <v>118</v>
      </c>
      <c r="D263" s="367" t="s">
        <v>51</v>
      </c>
      <c r="E263" s="367" t="s">
        <v>380</v>
      </c>
      <c r="F263" s="386" t="s">
        <v>33</v>
      </c>
      <c r="G263" s="385"/>
      <c r="H263" s="385"/>
      <c r="I263" s="283">
        <f>I264</f>
        <v>428</v>
      </c>
    </row>
    <row r="264" spans="1:9" ht="48" customHeight="1">
      <c r="A264" s="409" t="s">
        <v>383</v>
      </c>
      <c r="B264" s="388" t="s">
        <v>174</v>
      </c>
      <c r="C264" s="367" t="s">
        <v>118</v>
      </c>
      <c r="D264" s="367" t="s">
        <v>51</v>
      </c>
      <c r="E264" s="367" t="s">
        <v>382</v>
      </c>
      <c r="F264" s="386" t="s">
        <v>33</v>
      </c>
      <c r="G264" s="385"/>
      <c r="H264" s="385"/>
      <c r="I264" s="283">
        <f>I265</f>
        <v>428</v>
      </c>
    </row>
    <row r="265" spans="1:9" ht="22.5" customHeight="1">
      <c r="A265" s="70" t="s">
        <v>186</v>
      </c>
      <c r="B265" s="388" t="s">
        <v>174</v>
      </c>
      <c r="C265" s="367" t="s">
        <v>118</v>
      </c>
      <c r="D265" s="367" t="s">
        <v>51</v>
      </c>
      <c r="E265" s="367" t="s">
        <v>382</v>
      </c>
      <c r="F265" s="386" t="s">
        <v>384</v>
      </c>
      <c r="G265" s="385"/>
      <c r="H265" s="385"/>
      <c r="I265" s="283">
        <f>138+60+100+120+10</f>
        <v>428</v>
      </c>
    </row>
    <row r="266" spans="1:9" ht="75.75" customHeight="1">
      <c r="A266" s="274" t="s">
        <v>316</v>
      </c>
      <c r="B266" s="328" t="s">
        <v>117</v>
      </c>
      <c r="C266" s="179" t="s">
        <v>53</v>
      </c>
      <c r="D266" s="179" t="s">
        <v>53</v>
      </c>
      <c r="E266" s="275" t="s">
        <v>56</v>
      </c>
      <c r="F266" s="179" t="s">
        <v>33</v>
      </c>
      <c r="G266" s="180">
        <f aca="true" t="shared" si="10" ref="G266:I267">G267</f>
        <v>0</v>
      </c>
      <c r="H266" s="180">
        <f t="shared" si="10"/>
        <v>486</v>
      </c>
      <c r="I266" s="285">
        <f t="shared" si="10"/>
        <v>954.5</v>
      </c>
    </row>
    <row r="267" spans="1:9" ht="16.5" customHeight="1">
      <c r="A267" s="17" t="s">
        <v>43</v>
      </c>
      <c r="B267" s="336" t="s">
        <v>117</v>
      </c>
      <c r="C267" s="269" t="s">
        <v>34</v>
      </c>
      <c r="D267" s="269" t="s">
        <v>42</v>
      </c>
      <c r="E267" s="269" t="s">
        <v>56</v>
      </c>
      <c r="F267" s="269" t="s">
        <v>33</v>
      </c>
      <c r="G267" s="199">
        <f t="shared" si="10"/>
        <v>0</v>
      </c>
      <c r="H267" s="199">
        <f t="shared" si="10"/>
        <v>486</v>
      </c>
      <c r="I267" s="283">
        <f t="shared" si="10"/>
        <v>954.5</v>
      </c>
    </row>
    <row r="268" spans="1:9" ht="21.75" customHeight="1">
      <c r="A268" s="17" t="s">
        <v>45</v>
      </c>
      <c r="B268" s="336" t="s">
        <v>117</v>
      </c>
      <c r="C268" s="269" t="s">
        <v>34</v>
      </c>
      <c r="D268" s="269" t="s">
        <v>294</v>
      </c>
      <c r="E268" s="269" t="s">
        <v>56</v>
      </c>
      <c r="F268" s="269" t="s">
        <v>33</v>
      </c>
      <c r="G268" s="199">
        <f>G269+G274</f>
        <v>0</v>
      </c>
      <c r="H268" s="199">
        <f>H269</f>
        <v>486</v>
      </c>
      <c r="I268" s="283">
        <f>I269</f>
        <v>954.5</v>
      </c>
    </row>
    <row r="269" spans="1:9" ht="57.75" customHeight="1">
      <c r="A269" s="22" t="s">
        <v>111</v>
      </c>
      <c r="B269" s="336" t="s">
        <v>117</v>
      </c>
      <c r="C269" s="269" t="s">
        <v>34</v>
      </c>
      <c r="D269" s="269" t="s">
        <v>294</v>
      </c>
      <c r="E269" s="269" t="s">
        <v>124</v>
      </c>
      <c r="F269" s="269" t="s">
        <v>33</v>
      </c>
      <c r="G269" s="199">
        <f>G270</f>
        <v>0</v>
      </c>
      <c r="H269" s="199">
        <f>H270</f>
        <v>486</v>
      </c>
      <c r="I269" s="283">
        <f>I270</f>
        <v>954.5</v>
      </c>
    </row>
    <row r="270" spans="1:9" ht="21" customHeight="1">
      <c r="A270" s="17" t="s">
        <v>44</v>
      </c>
      <c r="B270" s="336" t="s">
        <v>117</v>
      </c>
      <c r="C270" s="269" t="s">
        <v>34</v>
      </c>
      <c r="D270" s="269" t="s">
        <v>294</v>
      </c>
      <c r="E270" s="269" t="s">
        <v>125</v>
      </c>
      <c r="F270" s="269" t="s">
        <v>33</v>
      </c>
      <c r="G270" s="199">
        <f>G273</f>
        <v>0</v>
      </c>
      <c r="H270" s="199">
        <f>H273</f>
        <v>486</v>
      </c>
      <c r="I270" s="283">
        <f>I271++I272+I278+I279</f>
        <v>954.5</v>
      </c>
    </row>
    <row r="271" spans="1:9" ht="21" customHeight="1">
      <c r="A271" s="364" t="s">
        <v>325</v>
      </c>
      <c r="B271" s="336" t="s">
        <v>117</v>
      </c>
      <c r="C271" s="269" t="s">
        <v>34</v>
      </c>
      <c r="D271" s="269" t="s">
        <v>294</v>
      </c>
      <c r="E271" s="269" t="s">
        <v>125</v>
      </c>
      <c r="F271" s="269" t="s">
        <v>318</v>
      </c>
      <c r="G271" s="199"/>
      <c r="H271" s="199"/>
      <c r="I271" s="283">
        <f>487+50+90+20.8</f>
        <v>647.8</v>
      </c>
    </row>
    <row r="272" spans="1:9" ht="31.5" customHeight="1">
      <c r="A272" s="365" t="s">
        <v>337</v>
      </c>
      <c r="B272" s="336" t="s">
        <v>117</v>
      </c>
      <c r="C272" s="269" t="s">
        <v>34</v>
      </c>
      <c r="D272" s="269" t="s">
        <v>294</v>
      </c>
      <c r="E272" s="269" t="s">
        <v>125</v>
      </c>
      <c r="F272" s="269" t="s">
        <v>320</v>
      </c>
      <c r="G272" s="199"/>
      <c r="H272" s="199"/>
      <c r="I272" s="283">
        <v>302.4</v>
      </c>
    </row>
    <row r="273" spans="1:9" ht="37.5" customHeight="1" hidden="1">
      <c r="A273" s="364" t="s">
        <v>322</v>
      </c>
      <c r="B273" s="336" t="s">
        <v>117</v>
      </c>
      <c r="C273" s="269" t="s">
        <v>34</v>
      </c>
      <c r="D273" s="269" t="s">
        <v>294</v>
      </c>
      <c r="E273" s="269" t="s">
        <v>125</v>
      </c>
      <c r="F273" s="269" t="s">
        <v>321</v>
      </c>
      <c r="G273" s="199"/>
      <c r="H273" s="199">
        <v>486</v>
      </c>
      <c r="I273" s="283"/>
    </row>
    <row r="274" spans="1:9" ht="3" customHeight="1" hidden="1">
      <c r="A274" s="32" t="s">
        <v>175</v>
      </c>
      <c r="B274" s="337" t="s">
        <v>117</v>
      </c>
      <c r="C274" s="270" t="s">
        <v>34</v>
      </c>
      <c r="D274" s="270" t="s">
        <v>118</v>
      </c>
      <c r="E274" s="270" t="s">
        <v>123</v>
      </c>
      <c r="F274" s="270" t="s">
        <v>33</v>
      </c>
      <c r="G274" s="200">
        <f>G275</f>
        <v>0</v>
      </c>
      <c r="H274" s="200"/>
      <c r="I274" s="286">
        <f>I275</f>
        <v>0</v>
      </c>
    </row>
    <row r="275" spans="1:9" ht="54.75" customHeight="1" hidden="1">
      <c r="A275" s="28" t="s">
        <v>176</v>
      </c>
      <c r="B275" s="336" t="s">
        <v>117</v>
      </c>
      <c r="C275" s="269" t="s">
        <v>34</v>
      </c>
      <c r="D275" s="269" t="s">
        <v>118</v>
      </c>
      <c r="E275" s="269" t="s">
        <v>126</v>
      </c>
      <c r="F275" s="269" t="s">
        <v>33</v>
      </c>
      <c r="G275" s="199">
        <f>G276</f>
        <v>0</v>
      </c>
      <c r="H275" s="199"/>
      <c r="I275" s="287">
        <f>I276</f>
        <v>0</v>
      </c>
    </row>
    <row r="276" spans="1:9" ht="64.5" customHeight="1" hidden="1">
      <c r="A276" s="20" t="s">
        <v>177</v>
      </c>
      <c r="B276" s="336" t="s">
        <v>117</v>
      </c>
      <c r="C276" s="269" t="s">
        <v>34</v>
      </c>
      <c r="D276" s="269" t="s">
        <v>118</v>
      </c>
      <c r="E276" s="269" t="s">
        <v>126</v>
      </c>
      <c r="F276" s="269" t="s">
        <v>33</v>
      </c>
      <c r="G276" s="199">
        <f>G277</f>
        <v>0</v>
      </c>
      <c r="H276" s="199"/>
      <c r="I276" s="287">
        <f>I277</f>
        <v>0</v>
      </c>
    </row>
    <row r="277" spans="1:9" ht="26.25" customHeight="1" hidden="1">
      <c r="A277" s="28" t="s">
        <v>108</v>
      </c>
      <c r="B277" s="336" t="s">
        <v>117</v>
      </c>
      <c r="C277" s="269" t="s">
        <v>34</v>
      </c>
      <c r="D277" s="269" t="s">
        <v>118</v>
      </c>
      <c r="E277" s="269" t="s">
        <v>126</v>
      </c>
      <c r="F277" s="269" t="s">
        <v>109</v>
      </c>
      <c r="G277" s="199">
        <v>0</v>
      </c>
      <c r="H277" s="199"/>
      <c r="I277" s="287">
        <v>0</v>
      </c>
    </row>
    <row r="278" spans="1:9" ht="26.25" customHeight="1">
      <c r="A278" s="364" t="s">
        <v>322</v>
      </c>
      <c r="B278" s="336" t="s">
        <v>117</v>
      </c>
      <c r="C278" s="269" t="s">
        <v>34</v>
      </c>
      <c r="D278" s="269" t="s">
        <v>294</v>
      </c>
      <c r="E278" s="269" t="s">
        <v>125</v>
      </c>
      <c r="F278" s="269" t="s">
        <v>321</v>
      </c>
      <c r="G278" s="199"/>
      <c r="H278" s="199"/>
      <c r="I278" s="287">
        <f>3.2+0.9</f>
        <v>4.1000000000000005</v>
      </c>
    </row>
    <row r="279" spans="1:9" ht="26.25" customHeight="1">
      <c r="A279" s="364" t="s">
        <v>330</v>
      </c>
      <c r="B279" s="336" t="s">
        <v>117</v>
      </c>
      <c r="C279" s="269" t="s">
        <v>34</v>
      </c>
      <c r="D279" s="269" t="s">
        <v>294</v>
      </c>
      <c r="E279" s="269" t="s">
        <v>125</v>
      </c>
      <c r="F279" s="269" t="s">
        <v>329</v>
      </c>
      <c r="G279" s="199"/>
      <c r="H279" s="199"/>
      <c r="I279" s="287">
        <v>0.2</v>
      </c>
    </row>
    <row r="280" spans="1:9" ht="53.25" customHeight="1">
      <c r="A280" s="14" t="s">
        <v>305</v>
      </c>
      <c r="B280" s="317" t="s">
        <v>127</v>
      </c>
      <c r="C280" s="118" t="s">
        <v>42</v>
      </c>
      <c r="D280" s="118" t="s">
        <v>42</v>
      </c>
      <c r="E280" s="118" t="s">
        <v>56</v>
      </c>
      <c r="F280" s="118" t="s">
        <v>33</v>
      </c>
      <c r="G280" s="201" t="e">
        <f>G281+G289</f>
        <v>#REF!</v>
      </c>
      <c r="H280" s="201" t="e">
        <f>H281+H289</f>
        <v>#REF!</v>
      </c>
      <c r="I280" s="288">
        <f>I281+I289</f>
        <v>8758.3</v>
      </c>
    </row>
    <row r="281" spans="1:9" ht="18" customHeight="1">
      <c r="A281" s="15" t="s">
        <v>106</v>
      </c>
      <c r="B281" s="338" t="s">
        <v>127</v>
      </c>
      <c r="C281" s="202" t="s">
        <v>37</v>
      </c>
      <c r="D281" s="202" t="s">
        <v>42</v>
      </c>
      <c r="E281" s="202" t="s">
        <v>56</v>
      </c>
      <c r="F281" s="202" t="s">
        <v>33</v>
      </c>
      <c r="G281" s="203">
        <f aca="true" t="shared" si="11" ref="G281:I284">G282</f>
        <v>0</v>
      </c>
      <c r="H281" s="203">
        <f t="shared" si="11"/>
        <v>2073</v>
      </c>
      <c r="I281" s="289">
        <f t="shared" si="11"/>
        <v>2850</v>
      </c>
    </row>
    <row r="282" spans="1:9" ht="22.5" customHeight="1">
      <c r="A282" s="8" t="s">
        <v>38</v>
      </c>
      <c r="B282" s="339" t="s">
        <v>127</v>
      </c>
      <c r="C282" s="85" t="s">
        <v>37</v>
      </c>
      <c r="D282" s="85" t="s">
        <v>42</v>
      </c>
      <c r="E282" s="85" t="s">
        <v>56</v>
      </c>
      <c r="F282" s="85" t="s">
        <v>33</v>
      </c>
      <c r="G282" s="204">
        <f t="shared" si="11"/>
        <v>0</v>
      </c>
      <c r="H282" s="204">
        <f t="shared" si="11"/>
        <v>2073</v>
      </c>
      <c r="I282" s="290">
        <f t="shared" si="11"/>
        <v>2850</v>
      </c>
    </row>
    <row r="283" spans="1:9" ht="14.25" customHeight="1">
      <c r="A283" s="1" t="s">
        <v>39</v>
      </c>
      <c r="B283" s="325" t="s">
        <v>127</v>
      </c>
      <c r="C283" s="64" t="s">
        <v>37</v>
      </c>
      <c r="D283" s="64" t="s">
        <v>36</v>
      </c>
      <c r="E283" s="64" t="s">
        <v>56</v>
      </c>
      <c r="F283" s="64" t="s">
        <v>33</v>
      </c>
      <c r="G283" s="151">
        <f t="shared" si="11"/>
        <v>0</v>
      </c>
      <c r="H283" s="151">
        <f t="shared" si="11"/>
        <v>2073</v>
      </c>
      <c r="I283" s="291">
        <f>I284+I287</f>
        <v>2850</v>
      </c>
    </row>
    <row r="284" spans="1:9" ht="22.5" customHeight="1">
      <c r="A284" s="36" t="s">
        <v>40</v>
      </c>
      <c r="B284" s="340" t="s">
        <v>127</v>
      </c>
      <c r="C284" s="205" t="s">
        <v>37</v>
      </c>
      <c r="D284" s="205" t="s">
        <v>36</v>
      </c>
      <c r="E284" s="63">
        <v>4230000</v>
      </c>
      <c r="F284" s="205" t="s">
        <v>33</v>
      </c>
      <c r="G284" s="172">
        <f t="shared" si="11"/>
        <v>0</v>
      </c>
      <c r="H284" s="172">
        <f t="shared" si="11"/>
        <v>2073</v>
      </c>
      <c r="I284" s="292">
        <f t="shared" si="11"/>
        <v>2650</v>
      </c>
    </row>
    <row r="285" spans="1:9" ht="30" customHeight="1">
      <c r="A285" s="36" t="s">
        <v>47</v>
      </c>
      <c r="B285" s="340" t="s">
        <v>127</v>
      </c>
      <c r="C285" s="205" t="s">
        <v>37</v>
      </c>
      <c r="D285" s="205" t="s">
        <v>36</v>
      </c>
      <c r="E285" s="63">
        <v>4239900</v>
      </c>
      <c r="F285" s="205" t="s">
        <v>33</v>
      </c>
      <c r="G285" s="172">
        <f>G286</f>
        <v>0</v>
      </c>
      <c r="H285" s="172">
        <f>H286</f>
        <v>2073</v>
      </c>
      <c r="I285" s="292">
        <f>I286</f>
        <v>2650</v>
      </c>
    </row>
    <row r="286" spans="1:9" ht="45.75" customHeight="1">
      <c r="A286" s="366" t="s">
        <v>395</v>
      </c>
      <c r="B286" s="340" t="s">
        <v>127</v>
      </c>
      <c r="C286" s="205" t="s">
        <v>37</v>
      </c>
      <c r="D286" s="205" t="s">
        <v>36</v>
      </c>
      <c r="E286" s="63">
        <v>4239900</v>
      </c>
      <c r="F286" s="205" t="s">
        <v>334</v>
      </c>
      <c r="G286" s="151"/>
      <c r="H286" s="151">
        <v>2073</v>
      </c>
      <c r="I286" s="291">
        <f>3000-414+64</f>
        <v>2650</v>
      </c>
    </row>
    <row r="287" spans="1:9" ht="32.25" customHeight="1">
      <c r="A287" s="366" t="s">
        <v>396</v>
      </c>
      <c r="B287" s="340" t="s">
        <v>127</v>
      </c>
      <c r="C287" s="205" t="s">
        <v>37</v>
      </c>
      <c r="D287" s="205" t="s">
        <v>36</v>
      </c>
      <c r="E287" s="63">
        <v>5180100</v>
      </c>
      <c r="F287" s="205" t="s">
        <v>33</v>
      </c>
      <c r="G287" s="151"/>
      <c r="H287" s="151"/>
      <c r="I287" s="291">
        <f>I288</f>
        <v>200</v>
      </c>
    </row>
    <row r="288" spans="1:9" ht="45.75" customHeight="1">
      <c r="A288" s="366" t="s">
        <v>395</v>
      </c>
      <c r="B288" s="340" t="s">
        <v>127</v>
      </c>
      <c r="C288" s="205" t="s">
        <v>37</v>
      </c>
      <c r="D288" s="205" t="s">
        <v>36</v>
      </c>
      <c r="E288" s="63">
        <v>5180100</v>
      </c>
      <c r="F288" s="205" t="s">
        <v>334</v>
      </c>
      <c r="G288" s="151"/>
      <c r="H288" s="151"/>
      <c r="I288" s="291">
        <f>414-214</f>
        <v>200</v>
      </c>
    </row>
    <row r="289" spans="1:9" ht="24" customHeight="1">
      <c r="A289" s="4" t="s">
        <v>299</v>
      </c>
      <c r="B289" s="332" t="s">
        <v>127</v>
      </c>
      <c r="C289" s="195" t="s">
        <v>81</v>
      </c>
      <c r="D289" s="195" t="s">
        <v>42</v>
      </c>
      <c r="E289" s="195" t="s">
        <v>56</v>
      </c>
      <c r="F289" s="195" t="s">
        <v>33</v>
      </c>
      <c r="G289" s="206" t="e">
        <f>G290+G329</f>
        <v>#REF!</v>
      </c>
      <c r="H289" s="206" t="e">
        <f>H290+H329+H302++H296</f>
        <v>#REF!</v>
      </c>
      <c r="I289" s="290">
        <f>I290+I329</f>
        <v>5908.299999999999</v>
      </c>
    </row>
    <row r="290" spans="1:9" ht="15.75" customHeight="1">
      <c r="A290" s="35" t="s">
        <v>129</v>
      </c>
      <c r="B290" s="337" t="s">
        <v>127</v>
      </c>
      <c r="C290" s="270" t="s">
        <v>81</v>
      </c>
      <c r="D290" s="270" t="s">
        <v>34</v>
      </c>
      <c r="E290" s="270" t="s">
        <v>56</v>
      </c>
      <c r="F290" s="270" t="s">
        <v>33</v>
      </c>
      <c r="G290" s="207" t="e">
        <f>G291+G296+G302</f>
        <v>#REF!</v>
      </c>
      <c r="H290" s="208" t="e">
        <f>H291</f>
        <v>#REF!</v>
      </c>
      <c r="I290" s="289">
        <f>I291+I296+I302</f>
        <v>5312.299999999999</v>
      </c>
    </row>
    <row r="291" spans="1:9" ht="18" customHeight="1">
      <c r="A291" s="37" t="s">
        <v>302</v>
      </c>
      <c r="B291" s="336" t="s">
        <v>127</v>
      </c>
      <c r="C291" s="269" t="s">
        <v>81</v>
      </c>
      <c r="D291" s="269" t="s">
        <v>34</v>
      </c>
      <c r="E291" s="269" t="s">
        <v>82</v>
      </c>
      <c r="F291" s="269" t="s">
        <v>33</v>
      </c>
      <c r="G291" s="209" t="e">
        <f>G292</f>
        <v>#REF!</v>
      </c>
      <c r="H291" s="209" t="e">
        <f>H292</f>
        <v>#REF!</v>
      </c>
      <c r="I291" s="293">
        <f>I292</f>
        <v>2488</v>
      </c>
    </row>
    <row r="292" spans="1:9" ht="32.25" customHeight="1">
      <c r="A292" s="17" t="s">
        <v>130</v>
      </c>
      <c r="B292" s="336" t="s">
        <v>127</v>
      </c>
      <c r="C292" s="269" t="s">
        <v>81</v>
      </c>
      <c r="D292" s="269" t="s">
        <v>34</v>
      </c>
      <c r="E292" s="269" t="s">
        <v>131</v>
      </c>
      <c r="F292" s="269" t="s">
        <v>33</v>
      </c>
      <c r="G292" s="209" t="e">
        <f>#REF!</f>
        <v>#REF!</v>
      </c>
      <c r="H292" s="209" t="e">
        <f>#REF!</f>
        <v>#REF!</v>
      </c>
      <c r="I292" s="293">
        <f>I293+I294</f>
        <v>2488</v>
      </c>
    </row>
    <row r="293" spans="1:9" ht="32.25" customHeight="1">
      <c r="A293" s="365" t="s">
        <v>324</v>
      </c>
      <c r="B293" s="336" t="s">
        <v>127</v>
      </c>
      <c r="C293" s="269" t="s">
        <v>81</v>
      </c>
      <c r="D293" s="269" t="s">
        <v>34</v>
      </c>
      <c r="E293" s="269" t="s">
        <v>131</v>
      </c>
      <c r="F293" s="269" t="s">
        <v>328</v>
      </c>
      <c r="G293" s="209"/>
      <c r="H293" s="209"/>
      <c r="I293" s="293">
        <v>22</v>
      </c>
    </row>
    <row r="294" spans="1:9" ht="41.25" customHeight="1">
      <c r="A294" s="365" t="s">
        <v>358</v>
      </c>
      <c r="B294" s="336" t="s">
        <v>127</v>
      </c>
      <c r="C294" s="269" t="s">
        <v>81</v>
      </c>
      <c r="D294" s="269" t="s">
        <v>34</v>
      </c>
      <c r="E294" s="269" t="s">
        <v>131</v>
      </c>
      <c r="F294" s="269" t="s">
        <v>334</v>
      </c>
      <c r="G294" s="209"/>
      <c r="H294" s="209"/>
      <c r="I294" s="293">
        <f>2816-250-100</f>
        <v>2466</v>
      </c>
    </row>
    <row r="295" spans="1:9" ht="25.5" customHeight="1" hidden="1">
      <c r="A295" s="41" t="s">
        <v>201</v>
      </c>
      <c r="B295" s="336" t="s">
        <v>127</v>
      </c>
      <c r="C295" s="269" t="s">
        <v>81</v>
      </c>
      <c r="D295" s="269" t="s">
        <v>34</v>
      </c>
      <c r="E295" s="269" t="s">
        <v>131</v>
      </c>
      <c r="F295" s="269" t="s">
        <v>122</v>
      </c>
      <c r="G295" s="210">
        <v>10</v>
      </c>
      <c r="H295" s="210"/>
      <c r="I295" s="294"/>
    </row>
    <row r="296" spans="1:9" ht="18" customHeight="1">
      <c r="A296" s="37" t="s">
        <v>192</v>
      </c>
      <c r="B296" s="336" t="s">
        <v>127</v>
      </c>
      <c r="C296" s="269" t="s">
        <v>81</v>
      </c>
      <c r="D296" s="269" t="s">
        <v>34</v>
      </c>
      <c r="E296" s="269" t="s">
        <v>194</v>
      </c>
      <c r="F296" s="269" t="s">
        <v>33</v>
      </c>
      <c r="G296" s="209">
        <f>G297</f>
        <v>0</v>
      </c>
      <c r="H296" s="211">
        <f>H297</f>
        <v>215</v>
      </c>
      <c r="I296" s="295">
        <f>I297</f>
        <v>314</v>
      </c>
    </row>
    <row r="297" spans="1:9" ht="30" customHeight="1">
      <c r="A297" s="17" t="s">
        <v>47</v>
      </c>
      <c r="B297" s="336" t="s">
        <v>127</v>
      </c>
      <c r="C297" s="269" t="s">
        <v>81</v>
      </c>
      <c r="D297" s="269" t="s">
        <v>34</v>
      </c>
      <c r="E297" s="269" t="s">
        <v>193</v>
      </c>
      <c r="F297" s="269" t="s">
        <v>33</v>
      </c>
      <c r="G297" s="209">
        <f>G301</f>
        <v>0</v>
      </c>
      <c r="H297" s="209">
        <f>H301</f>
        <v>215</v>
      </c>
      <c r="I297" s="293">
        <f>I298+I299+I300+I301</f>
        <v>314</v>
      </c>
    </row>
    <row r="298" spans="1:9" ht="27" customHeight="1">
      <c r="A298" s="364" t="s">
        <v>325</v>
      </c>
      <c r="B298" s="336" t="s">
        <v>127</v>
      </c>
      <c r="C298" s="269" t="s">
        <v>81</v>
      </c>
      <c r="D298" s="269" t="s">
        <v>34</v>
      </c>
      <c r="E298" s="269" t="s">
        <v>193</v>
      </c>
      <c r="F298" s="269" t="s">
        <v>327</v>
      </c>
      <c r="G298" s="209"/>
      <c r="H298" s="209"/>
      <c r="I298" s="293">
        <v>228.1</v>
      </c>
    </row>
    <row r="299" spans="1:9" ht="27.75" customHeight="1">
      <c r="A299" s="365" t="s">
        <v>324</v>
      </c>
      <c r="B299" s="336" t="s">
        <v>127</v>
      </c>
      <c r="C299" s="269" t="s">
        <v>81</v>
      </c>
      <c r="D299" s="269" t="s">
        <v>34</v>
      </c>
      <c r="E299" s="269" t="s">
        <v>193</v>
      </c>
      <c r="F299" s="269" t="s">
        <v>328</v>
      </c>
      <c r="G299" s="209"/>
      <c r="H299" s="209"/>
      <c r="I299" s="293">
        <v>0.5</v>
      </c>
    </row>
    <row r="300" spans="1:9" ht="27" customHeight="1">
      <c r="A300" s="365" t="s">
        <v>337</v>
      </c>
      <c r="B300" s="336" t="s">
        <v>127</v>
      </c>
      <c r="C300" s="269" t="s">
        <v>81</v>
      </c>
      <c r="D300" s="269" t="s">
        <v>34</v>
      </c>
      <c r="E300" s="269" t="s">
        <v>193</v>
      </c>
      <c r="F300" s="269" t="s">
        <v>320</v>
      </c>
      <c r="G300" s="209"/>
      <c r="H300" s="209"/>
      <c r="I300" s="293">
        <v>84.1</v>
      </c>
    </row>
    <row r="301" spans="1:9" ht="27" customHeight="1">
      <c r="A301" s="364" t="s">
        <v>330</v>
      </c>
      <c r="B301" s="336" t="s">
        <v>127</v>
      </c>
      <c r="C301" s="269" t="s">
        <v>81</v>
      </c>
      <c r="D301" s="269" t="s">
        <v>34</v>
      </c>
      <c r="E301" s="269" t="s">
        <v>193</v>
      </c>
      <c r="F301" s="269" t="s">
        <v>329</v>
      </c>
      <c r="G301" s="209"/>
      <c r="H301" s="209">
        <v>215</v>
      </c>
      <c r="I301" s="293">
        <v>1.3</v>
      </c>
    </row>
    <row r="302" spans="1:9" ht="19.5" customHeight="1">
      <c r="A302" s="37" t="s">
        <v>83</v>
      </c>
      <c r="B302" s="336" t="s">
        <v>127</v>
      </c>
      <c r="C302" s="269" t="s">
        <v>81</v>
      </c>
      <c r="D302" s="269" t="s">
        <v>34</v>
      </c>
      <c r="E302" s="269" t="s">
        <v>56</v>
      </c>
      <c r="F302" s="269" t="s">
        <v>76</v>
      </c>
      <c r="G302" s="209" t="e">
        <f>G309+#REF!</f>
        <v>#REF!</v>
      </c>
      <c r="H302" s="211">
        <f>H309</f>
        <v>1300</v>
      </c>
      <c r="I302" s="295">
        <f>I309+I315+I321+I317</f>
        <v>2510.2999999999997</v>
      </c>
    </row>
    <row r="303" spans="1:9" ht="26.25" customHeight="1" hidden="1">
      <c r="A303" s="17" t="s">
        <v>130</v>
      </c>
      <c r="B303" s="336" t="s">
        <v>132</v>
      </c>
      <c r="C303" s="269" t="s">
        <v>81</v>
      </c>
      <c r="D303" s="269" t="s">
        <v>34</v>
      </c>
      <c r="E303" s="269" t="s">
        <v>133</v>
      </c>
      <c r="F303" s="269"/>
      <c r="G303" s="209"/>
      <c r="H303" s="209"/>
      <c r="I303" s="293"/>
    </row>
    <row r="304" spans="1:9" ht="41.25" customHeight="1" hidden="1">
      <c r="A304" s="17" t="s">
        <v>121</v>
      </c>
      <c r="B304" s="336" t="s">
        <v>132</v>
      </c>
      <c r="C304" s="269" t="s">
        <v>81</v>
      </c>
      <c r="D304" s="269" t="s">
        <v>34</v>
      </c>
      <c r="E304" s="269" t="s">
        <v>133</v>
      </c>
      <c r="F304" s="269" t="s">
        <v>122</v>
      </c>
      <c r="G304" s="209"/>
      <c r="H304" s="209"/>
      <c r="I304" s="293"/>
    </row>
    <row r="305" spans="1:9" ht="35.25" customHeight="1" hidden="1">
      <c r="A305" s="13" t="s">
        <v>87</v>
      </c>
      <c r="B305" s="333" t="s">
        <v>46</v>
      </c>
      <c r="C305" s="191" t="s">
        <v>81</v>
      </c>
      <c r="D305" s="191" t="s">
        <v>36</v>
      </c>
      <c r="E305" s="191" t="s">
        <v>86</v>
      </c>
      <c r="F305" s="191" t="s">
        <v>88</v>
      </c>
      <c r="G305" s="212"/>
      <c r="H305" s="212"/>
      <c r="I305" s="293"/>
    </row>
    <row r="306" spans="1:9" ht="27" customHeight="1" hidden="1">
      <c r="A306" s="12" t="s">
        <v>84</v>
      </c>
      <c r="B306" s="341" t="s">
        <v>46</v>
      </c>
      <c r="C306" s="257" t="s">
        <v>81</v>
      </c>
      <c r="D306" s="257" t="s">
        <v>36</v>
      </c>
      <c r="E306" s="257" t="s">
        <v>56</v>
      </c>
      <c r="F306" s="257" t="s">
        <v>33</v>
      </c>
      <c r="G306" s="213"/>
      <c r="H306" s="213"/>
      <c r="I306" s="296"/>
    </row>
    <row r="307" spans="1:9" ht="40.5" customHeight="1" hidden="1">
      <c r="A307" s="13" t="s">
        <v>85</v>
      </c>
      <c r="B307" s="333" t="s">
        <v>46</v>
      </c>
      <c r="C307" s="191" t="s">
        <v>81</v>
      </c>
      <c r="D307" s="191" t="s">
        <v>36</v>
      </c>
      <c r="E307" s="191" t="s">
        <v>86</v>
      </c>
      <c r="F307" s="191" t="s">
        <v>33</v>
      </c>
      <c r="G307" s="212"/>
      <c r="H307" s="212"/>
      <c r="I307" s="293"/>
    </row>
    <row r="308" spans="1:9" ht="38.25" customHeight="1" hidden="1">
      <c r="A308" s="13" t="s">
        <v>87</v>
      </c>
      <c r="B308" s="333" t="s">
        <v>46</v>
      </c>
      <c r="C308" s="191" t="s">
        <v>81</v>
      </c>
      <c r="D308" s="191" t="s">
        <v>36</v>
      </c>
      <c r="E308" s="191" t="s">
        <v>86</v>
      </c>
      <c r="F308" s="191" t="s">
        <v>88</v>
      </c>
      <c r="G308" s="212"/>
      <c r="H308" s="212"/>
      <c r="I308" s="293"/>
    </row>
    <row r="309" spans="1:9" ht="31.5" customHeight="1">
      <c r="A309" s="17" t="s">
        <v>130</v>
      </c>
      <c r="B309" s="336" t="s">
        <v>127</v>
      </c>
      <c r="C309" s="269" t="s">
        <v>81</v>
      </c>
      <c r="D309" s="269" t="s">
        <v>34</v>
      </c>
      <c r="E309" s="269" t="s">
        <v>133</v>
      </c>
      <c r="F309" s="269" t="s">
        <v>33</v>
      </c>
      <c r="G309" s="209">
        <f>G314</f>
        <v>0</v>
      </c>
      <c r="H309" s="209">
        <f>H314</f>
        <v>1300</v>
      </c>
      <c r="I309" s="293">
        <f>I310+I311+I312+I313+I314</f>
        <v>1395</v>
      </c>
    </row>
    <row r="310" spans="1:9" ht="31.5" customHeight="1">
      <c r="A310" s="364" t="s">
        <v>325</v>
      </c>
      <c r="B310" s="336" t="s">
        <v>127</v>
      </c>
      <c r="C310" s="269" t="s">
        <v>81</v>
      </c>
      <c r="D310" s="269" t="s">
        <v>34</v>
      </c>
      <c r="E310" s="269" t="s">
        <v>133</v>
      </c>
      <c r="F310" s="269" t="s">
        <v>327</v>
      </c>
      <c r="G310" s="209"/>
      <c r="H310" s="209"/>
      <c r="I310" s="293">
        <v>931.6</v>
      </c>
    </row>
    <row r="311" spans="1:9" ht="31.5" customHeight="1">
      <c r="A311" s="365" t="s">
        <v>324</v>
      </c>
      <c r="B311" s="336" t="s">
        <v>127</v>
      </c>
      <c r="C311" s="269" t="s">
        <v>81</v>
      </c>
      <c r="D311" s="269" t="s">
        <v>34</v>
      </c>
      <c r="E311" s="269" t="s">
        <v>133</v>
      </c>
      <c r="F311" s="269" t="s">
        <v>328</v>
      </c>
      <c r="G311" s="209"/>
      <c r="H311" s="209"/>
      <c r="I311" s="293">
        <v>24</v>
      </c>
    </row>
    <row r="312" spans="1:9" ht="31.5" customHeight="1">
      <c r="A312" s="365" t="s">
        <v>337</v>
      </c>
      <c r="B312" s="336" t="s">
        <v>127</v>
      </c>
      <c r="C312" s="269" t="s">
        <v>81</v>
      </c>
      <c r="D312" s="269" t="s">
        <v>34</v>
      </c>
      <c r="E312" s="269" t="s">
        <v>133</v>
      </c>
      <c r="F312" s="269" t="s">
        <v>320</v>
      </c>
      <c r="G312" s="209"/>
      <c r="H312" s="209"/>
      <c r="I312" s="293">
        <v>426.3</v>
      </c>
    </row>
    <row r="313" spans="1:9" ht="31.5" customHeight="1">
      <c r="A313" s="364" t="s">
        <v>322</v>
      </c>
      <c r="B313" s="336" t="s">
        <v>127</v>
      </c>
      <c r="C313" s="269" t="s">
        <v>81</v>
      </c>
      <c r="D313" s="269" t="s">
        <v>34</v>
      </c>
      <c r="E313" s="269" t="s">
        <v>133</v>
      </c>
      <c r="F313" s="269" t="s">
        <v>321</v>
      </c>
      <c r="G313" s="209"/>
      <c r="H313" s="209"/>
      <c r="I313" s="293">
        <v>8.5</v>
      </c>
    </row>
    <row r="314" spans="1:9" ht="28.5" customHeight="1">
      <c r="A314" s="364" t="s">
        <v>330</v>
      </c>
      <c r="B314" s="336" t="s">
        <v>127</v>
      </c>
      <c r="C314" s="269" t="s">
        <v>81</v>
      </c>
      <c r="D314" s="269" t="s">
        <v>34</v>
      </c>
      <c r="E314" s="269" t="s">
        <v>133</v>
      </c>
      <c r="F314" s="269" t="s">
        <v>329</v>
      </c>
      <c r="G314" s="209"/>
      <c r="H314" s="209">
        <v>1300</v>
      </c>
      <c r="I314" s="293">
        <v>4.6</v>
      </c>
    </row>
    <row r="315" spans="1:9" ht="42" customHeight="1">
      <c r="A315" s="365" t="s">
        <v>353</v>
      </c>
      <c r="B315" s="375" t="s">
        <v>127</v>
      </c>
      <c r="C315" s="38" t="s">
        <v>81</v>
      </c>
      <c r="D315" s="38" t="s">
        <v>34</v>
      </c>
      <c r="E315" s="38" t="s">
        <v>355</v>
      </c>
      <c r="F315" s="265" t="s">
        <v>33</v>
      </c>
      <c r="G315" s="209"/>
      <c r="H315" s="209"/>
      <c r="I315" s="293">
        <f>I316</f>
        <v>90.8</v>
      </c>
    </row>
    <row r="316" spans="1:9" ht="29.25" customHeight="1">
      <c r="A316" s="58" t="s">
        <v>357</v>
      </c>
      <c r="B316" s="375" t="s">
        <v>127</v>
      </c>
      <c r="C316" s="38" t="s">
        <v>81</v>
      </c>
      <c r="D316" s="38" t="s">
        <v>34</v>
      </c>
      <c r="E316" s="38" t="s">
        <v>355</v>
      </c>
      <c r="F316" s="265" t="s">
        <v>160</v>
      </c>
      <c r="G316" s="209"/>
      <c r="H316" s="209"/>
      <c r="I316" s="293">
        <v>90.8</v>
      </c>
    </row>
    <row r="317" spans="1:9" ht="29.25" customHeight="1">
      <c r="A317" s="365" t="s">
        <v>396</v>
      </c>
      <c r="B317" s="375" t="s">
        <v>127</v>
      </c>
      <c r="C317" s="38" t="s">
        <v>81</v>
      </c>
      <c r="D317" s="38" t="s">
        <v>34</v>
      </c>
      <c r="E317" s="38" t="s">
        <v>399</v>
      </c>
      <c r="F317" s="265" t="s">
        <v>33</v>
      </c>
      <c r="G317" s="209"/>
      <c r="H317" s="209"/>
      <c r="I317" s="293">
        <f>I318+I319+I320</f>
        <v>479.2</v>
      </c>
    </row>
    <row r="318" spans="1:9" ht="29.25" customHeight="1">
      <c r="A318" s="364" t="s">
        <v>325</v>
      </c>
      <c r="B318" s="375" t="s">
        <v>127</v>
      </c>
      <c r="C318" s="38" t="s">
        <v>81</v>
      </c>
      <c r="D318" s="38" t="s">
        <v>34</v>
      </c>
      <c r="E318" s="38" t="s">
        <v>399</v>
      </c>
      <c r="F318" s="265" t="s">
        <v>327</v>
      </c>
      <c r="G318" s="209"/>
      <c r="H318" s="209"/>
      <c r="I318" s="293">
        <f>200+58+104</f>
        <v>362</v>
      </c>
    </row>
    <row r="319" spans="1:9" ht="29.25" customHeight="1">
      <c r="A319" s="365" t="s">
        <v>337</v>
      </c>
      <c r="B319" s="375" t="s">
        <v>127</v>
      </c>
      <c r="C319" s="38" t="s">
        <v>81</v>
      </c>
      <c r="D319" s="38" t="s">
        <v>34</v>
      </c>
      <c r="E319" s="38" t="s">
        <v>399</v>
      </c>
      <c r="F319" s="265" t="s">
        <v>320</v>
      </c>
      <c r="G319" s="209"/>
      <c r="H319" s="209"/>
      <c r="I319" s="293">
        <f>20.2+17</f>
        <v>37.2</v>
      </c>
    </row>
    <row r="320" spans="1:9" ht="43.5" customHeight="1">
      <c r="A320" s="365" t="s">
        <v>358</v>
      </c>
      <c r="B320" s="375" t="s">
        <v>127</v>
      </c>
      <c r="C320" s="38" t="s">
        <v>81</v>
      </c>
      <c r="D320" s="38" t="s">
        <v>34</v>
      </c>
      <c r="E320" s="38" t="s">
        <v>399</v>
      </c>
      <c r="F320" s="265" t="s">
        <v>334</v>
      </c>
      <c r="G320" s="209"/>
      <c r="H320" s="209"/>
      <c r="I320" s="293">
        <f>250-170</f>
        <v>80</v>
      </c>
    </row>
    <row r="321" spans="1:9" ht="29.25" customHeight="1">
      <c r="A321" s="420" t="s">
        <v>408</v>
      </c>
      <c r="B321" s="375" t="s">
        <v>127</v>
      </c>
      <c r="C321" s="38" t="s">
        <v>81</v>
      </c>
      <c r="D321" s="38" t="s">
        <v>34</v>
      </c>
      <c r="E321" s="38" t="s">
        <v>409</v>
      </c>
      <c r="F321" s="265" t="s">
        <v>33</v>
      </c>
      <c r="G321" s="209"/>
      <c r="H321" s="209"/>
      <c r="I321" s="293">
        <f>15.3+I326+I324</f>
        <v>545.3</v>
      </c>
    </row>
    <row r="322" spans="1:9" ht="30" customHeight="1">
      <c r="A322" s="365" t="s">
        <v>352</v>
      </c>
      <c r="B322" s="252" t="s">
        <v>127</v>
      </c>
      <c r="C322" s="265" t="s">
        <v>81</v>
      </c>
      <c r="D322" s="265" t="s">
        <v>34</v>
      </c>
      <c r="E322" s="265" t="s">
        <v>354</v>
      </c>
      <c r="F322" s="265" t="s">
        <v>33</v>
      </c>
      <c r="G322" s="209"/>
      <c r="H322" s="209"/>
      <c r="I322" s="293">
        <f>I323</f>
        <v>15.3</v>
      </c>
    </row>
    <row r="323" spans="1:9" ht="30.75" customHeight="1">
      <c r="A323" s="58" t="s">
        <v>357</v>
      </c>
      <c r="B323" s="252" t="s">
        <v>127</v>
      </c>
      <c r="C323" s="265" t="s">
        <v>81</v>
      </c>
      <c r="D323" s="265" t="s">
        <v>34</v>
      </c>
      <c r="E323" s="265" t="s">
        <v>354</v>
      </c>
      <c r="F323" s="265" t="s">
        <v>160</v>
      </c>
      <c r="G323" s="209"/>
      <c r="H323" s="209"/>
      <c r="I323" s="293">
        <v>15.3</v>
      </c>
    </row>
    <row r="324" spans="1:9" ht="44.25" customHeight="1">
      <c r="A324" s="389" t="s">
        <v>19</v>
      </c>
      <c r="B324" s="252" t="s">
        <v>127</v>
      </c>
      <c r="C324" s="265" t="s">
        <v>81</v>
      </c>
      <c r="D324" s="265" t="s">
        <v>34</v>
      </c>
      <c r="E324" s="265" t="s">
        <v>17</v>
      </c>
      <c r="F324" s="265" t="s">
        <v>33</v>
      </c>
      <c r="G324" s="209"/>
      <c r="H324" s="209"/>
      <c r="I324" s="293">
        <f>I325</f>
        <v>500</v>
      </c>
    </row>
    <row r="325" spans="1:9" ht="43.5" customHeight="1">
      <c r="A325" s="389" t="s">
        <v>393</v>
      </c>
      <c r="B325" s="252" t="s">
        <v>127</v>
      </c>
      <c r="C325" s="265" t="s">
        <v>81</v>
      </c>
      <c r="D325" s="265" t="s">
        <v>34</v>
      </c>
      <c r="E325" s="265" t="s">
        <v>17</v>
      </c>
      <c r="F325" s="265" t="s">
        <v>392</v>
      </c>
      <c r="G325" s="209"/>
      <c r="H325" s="209"/>
      <c r="I325" s="293">
        <v>500</v>
      </c>
    </row>
    <row r="326" spans="1:9" ht="36" customHeight="1">
      <c r="A326" s="389" t="s">
        <v>412</v>
      </c>
      <c r="B326" s="252" t="s">
        <v>127</v>
      </c>
      <c r="C326" s="265" t="s">
        <v>81</v>
      </c>
      <c r="D326" s="265" t="s">
        <v>34</v>
      </c>
      <c r="E326" s="265" t="s">
        <v>414</v>
      </c>
      <c r="F326" s="265" t="s">
        <v>33</v>
      </c>
      <c r="G326" s="209"/>
      <c r="H326" s="209"/>
      <c r="I326" s="293">
        <f>I327</f>
        <v>30</v>
      </c>
    </row>
    <row r="327" spans="1:9" ht="43.5" customHeight="1">
      <c r="A327" s="389" t="s">
        <v>413</v>
      </c>
      <c r="B327" s="252" t="s">
        <v>127</v>
      </c>
      <c r="C327" s="265" t="s">
        <v>81</v>
      </c>
      <c r="D327" s="265" t="s">
        <v>34</v>
      </c>
      <c r="E327" s="265" t="s">
        <v>415</v>
      </c>
      <c r="F327" s="265" t="s">
        <v>33</v>
      </c>
      <c r="G327" s="209"/>
      <c r="H327" s="209"/>
      <c r="I327" s="293">
        <f>I328</f>
        <v>30</v>
      </c>
    </row>
    <row r="328" spans="1:9" ht="48.75" customHeight="1">
      <c r="A328" s="389" t="s">
        <v>393</v>
      </c>
      <c r="B328" s="252" t="s">
        <v>127</v>
      </c>
      <c r="C328" s="265" t="s">
        <v>81</v>
      </c>
      <c r="D328" s="265" t="s">
        <v>34</v>
      </c>
      <c r="E328" s="265" t="s">
        <v>415</v>
      </c>
      <c r="F328" s="265" t="s">
        <v>392</v>
      </c>
      <c r="G328" s="209"/>
      <c r="H328" s="209"/>
      <c r="I328" s="293">
        <v>30</v>
      </c>
    </row>
    <row r="329" spans="1:9" ht="27" customHeight="1">
      <c r="A329" s="76" t="s">
        <v>301</v>
      </c>
      <c r="B329" s="318" t="s">
        <v>127</v>
      </c>
      <c r="C329" s="119" t="s">
        <v>81</v>
      </c>
      <c r="D329" s="119" t="s">
        <v>41</v>
      </c>
      <c r="E329" s="119" t="s">
        <v>56</v>
      </c>
      <c r="F329" s="119" t="s">
        <v>33</v>
      </c>
      <c r="G329" s="214">
        <f aca="true" t="shared" si="12" ref="G329:I330">G330</f>
        <v>0</v>
      </c>
      <c r="H329" s="214">
        <f t="shared" si="12"/>
        <v>416</v>
      </c>
      <c r="I329" s="295">
        <f t="shared" si="12"/>
        <v>596.0000000000001</v>
      </c>
    </row>
    <row r="330" spans="1:9" ht="63" customHeight="1">
      <c r="A330" s="18" t="s">
        <v>111</v>
      </c>
      <c r="B330" s="342" t="s">
        <v>127</v>
      </c>
      <c r="C330" s="191" t="s">
        <v>81</v>
      </c>
      <c r="D330" s="191" t="s">
        <v>41</v>
      </c>
      <c r="E330" s="191" t="s">
        <v>124</v>
      </c>
      <c r="F330" s="191" t="s">
        <v>33</v>
      </c>
      <c r="G330" s="207">
        <f t="shared" si="12"/>
        <v>0</v>
      </c>
      <c r="H330" s="207">
        <f t="shared" si="12"/>
        <v>416</v>
      </c>
      <c r="I330" s="297">
        <f t="shared" si="12"/>
        <v>596.0000000000001</v>
      </c>
    </row>
    <row r="331" spans="1:9" ht="30" customHeight="1">
      <c r="A331" s="18" t="s">
        <v>44</v>
      </c>
      <c r="B331" s="342" t="s">
        <v>127</v>
      </c>
      <c r="C331" s="191" t="s">
        <v>81</v>
      </c>
      <c r="D331" s="191" t="s">
        <v>41</v>
      </c>
      <c r="E331" s="191" t="s">
        <v>125</v>
      </c>
      <c r="F331" s="191" t="s">
        <v>33</v>
      </c>
      <c r="G331" s="207">
        <f>G338</f>
        <v>0</v>
      </c>
      <c r="H331" s="207">
        <f>H338</f>
        <v>416</v>
      </c>
      <c r="I331" s="297">
        <f>I334+I335+I336+I337+I338</f>
        <v>596.0000000000001</v>
      </c>
    </row>
    <row r="332" spans="1:9" ht="0.75" customHeight="1" hidden="1">
      <c r="A332" s="19" t="s">
        <v>134</v>
      </c>
      <c r="B332" s="342" t="s">
        <v>132</v>
      </c>
      <c r="C332" s="191" t="s">
        <v>81</v>
      </c>
      <c r="D332" s="191" t="s">
        <v>35</v>
      </c>
      <c r="E332" s="191" t="s">
        <v>125</v>
      </c>
      <c r="F332" s="191" t="s">
        <v>109</v>
      </c>
      <c r="G332" s="207"/>
      <c r="H332" s="207"/>
      <c r="I332" s="297"/>
    </row>
    <row r="333" spans="1:9" ht="10.5" customHeight="1" hidden="1">
      <c r="A333" s="7" t="s">
        <v>47</v>
      </c>
      <c r="B333" s="343" t="s">
        <v>46</v>
      </c>
      <c r="C333" s="191" t="s">
        <v>81</v>
      </c>
      <c r="D333" s="191" t="s">
        <v>34</v>
      </c>
      <c r="E333" s="191" t="s">
        <v>59</v>
      </c>
      <c r="F333" s="191" t="s">
        <v>58</v>
      </c>
      <c r="G333" s="215"/>
      <c r="H333" s="215"/>
      <c r="I333" s="297"/>
    </row>
    <row r="334" spans="1:9" ht="24" customHeight="1">
      <c r="A334" s="364" t="s">
        <v>325</v>
      </c>
      <c r="B334" s="342" t="s">
        <v>127</v>
      </c>
      <c r="C334" s="191" t="s">
        <v>81</v>
      </c>
      <c r="D334" s="191" t="s">
        <v>41</v>
      </c>
      <c r="E334" s="191" t="s">
        <v>125</v>
      </c>
      <c r="F334" s="367" t="s">
        <v>318</v>
      </c>
      <c r="G334" s="215"/>
      <c r="H334" s="215"/>
      <c r="I334" s="297">
        <f>372+56+33.2</f>
        <v>461.2</v>
      </c>
    </row>
    <row r="335" spans="1:9" ht="0.75" customHeight="1" hidden="1">
      <c r="A335" s="365" t="s">
        <v>324</v>
      </c>
      <c r="B335" s="342" t="s">
        <v>127</v>
      </c>
      <c r="C335" s="191" t="s">
        <v>81</v>
      </c>
      <c r="D335" s="191" t="s">
        <v>41</v>
      </c>
      <c r="E335" s="191" t="s">
        <v>125</v>
      </c>
      <c r="F335" s="367" t="s">
        <v>319</v>
      </c>
      <c r="G335" s="215"/>
      <c r="H335" s="215"/>
      <c r="I335" s="297"/>
    </row>
    <row r="336" spans="1:9" ht="30" customHeight="1">
      <c r="A336" s="365" t="s">
        <v>337</v>
      </c>
      <c r="B336" s="342" t="s">
        <v>127</v>
      </c>
      <c r="C336" s="191" t="s">
        <v>81</v>
      </c>
      <c r="D336" s="191" t="s">
        <v>41</v>
      </c>
      <c r="E336" s="191" t="s">
        <v>125</v>
      </c>
      <c r="F336" s="367" t="s">
        <v>320</v>
      </c>
      <c r="G336" s="215"/>
      <c r="H336" s="215"/>
      <c r="I336" s="297">
        <v>132</v>
      </c>
    </row>
    <row r="337" spans="1:9" ht="30.75" customHeight="1">
      <c r="A337" s="364" t="s">
        <v>322</v>
      </c>
      <c r="B337" s="342" t="s">
        <v>127</v>
      </c>
      <c r="C337" s="191" t="s">
        <v>81</v>
      </c>
      <c r="D337" s="191" t="s">
        <v>41</v>
      </c>
      <c r="E337" s="191" t="s">
        <v>125</v>
      </c>
      <c r="F337" s="367" t="s">
        <v>321</v>
      </c>
      <c r="G337" s="215"/>
      <c r="H337" s="215"/>
      <c r="I337" s="297">
        <v>0.1</v>
      </c>
    </row>
    <row r="338" spans="1:9" ht="30.75" customHeight="1">
      <c r="A338" s="364" t="s">
        <v>330</v>
      </c>
      <c r="B338" s="342" t="s">
        <v>127</v>
      </c>
      <c r="C338" s="191" t="s">
        <v>81</v>
      </c>
      <c r="D338" s="191" t="s">
        <v>41</v>
      </c>
      <c r="E338" s="191" t="s">
        <v>125</v>
      </c>
      <c r="F338" s="367" t="s">
        <v>329</v>
      </c>
      <c r="G338" s="207"/>
      <c r="H338" s="207">
        <v>416</v>
      </c>
      <c r="I338" s="297">
        <v>2.7</v>
      </c>
    </row>
    <row r="339" spans="1:9" ht="48.75" customHeight="1">
      <c r="A339" s="14" t="s">
        <v>234</v>
      </c>
      <c r="B339" s="317" t="s">
        <v>140</v>
      </c>
      <c r="C339" s="118" t="s">
        <v>42</v>
      </c>
      <c r="D339" s="118" t="s">
        <v>42</v>
      </c>
      <c r="E339" s="118" t="s">
        <v>56</v>
      </c>
      <c r="F339" s="118" t="s">
        <v>33</v>
      </c>
      <c r="G339" s="217" t="e">
        <f>G340+G474+#REF!</f>
        <v>#REF!</v>
      </c>
      <c r="H339" s="217">
        <v>35429</v>
      </c>
      <c r="I339" s="279">
        <f>I340+I474</f>
        <v>128811.93</v>
      </c>
    </row>
    <row r="340" spans="1:9" ht="18.75" customHeight="1">
      <c r="A340" s="89" t="s">
        <v>38</v>
      </c>
      <c r="B340" s="339" t="s">
        <v>140</v>
      </c>
      <c r="C340" s="85" t="s">
        <v>37</v>
      </c>
      <c r="D340" s="85" t="s">
        <v>53</v>
      </c>
      <c r="E340" s="85" t="s">
        <v>56</v>
      </c>
      <c r="F340" s="85" t="s">
        <v>33</v>
      </c>
      <c r="G340" s="203" t="e">
        <f>G341+G361+G425+G410</f>
        <v>#REF!</v>
      </c>
      <c r="H340" s="203" t="e">
        <f>H341+H361+H425+H410</f>
        <v>#REF!</v>
      </c>
      <c r="I340" s="280">
        <f>I341+I361+I410+I425</f>
        <v>113109.2</v>
      </c>
    </row>
    <row r="341" spans="1:9" ht="15.75">
      <c r="A341" s="9" t="s">
        <v>65</v>
      </c>
      <c r="B341" s="339" t="s">
        <v>140</v>
      </c>
      <c r="C341" s="85" t="s">
        <v>37</v>
      </c>
      <c r="D341" s="85" t="s">
        <v>34</v>
      </c>
      <c r="E341" s="85" t="s">
        <v>56</v>
      </c>
      <c r="F341" s="85" t="s">
        <v>33</v>
      </c>
      <c r="G341" s="214" t="e">
        <f>G342</f>
        <v>#REF!</v>
      </c>
      <c r="H341" s="214" t="e">
        <f>H342</f>
        <v>#REF!</v>
      </c>
      <c r="I341" s="295">
        <f>I342+I350+I354</f>
        <v>17389</v>
      </c>
    </row>
    <row r="342" spans="1:9" ht="13.5" customHeight="1">
      <c r="A342" s="2" t="s">
        <v>66</v>
      </c>
      <c r="B342" s="339" t="s">
        <v>140</v>
      </c>
      <c r="C342" s="85" t="s">
        <v>37</v>
      </c>
      <c r="D342" s="85" t="s">
        <v>34</v>
      </c>
      <c r="E342" s="85" t="s">
        <v>67</v>
      </c>
      <c r="F342" s="85" t="s">
        <v>33</v>
      </c>
      <c r="G342" s="151" t="e">
        <f>G343+#REF!</f>
        <v>#REF!</v>
      </c>
      <c r="H342" s="151" t="e">
        <f>H343+#REF!</f>
        <v>#REF!</v>
      </c>
      <c r="I342" s="293">
        <f>I343</f>
        <v>6006.4</v>
      </c>
    </row>
    <row r="343" spans="1:9" ht="25.5" customHeight="1">
      <c r="A343" s="80" t="s">
        <v>47</v>
      </c>
      <c r="B343" s="322" t="s">
        <v>140</v>
      </c>
      <c r="C343" s="130" t="s">
        <v>37</v>
      </c>
      <c r="D343" s="130" t="s">
        <v>34</v>
      </c>
      <c r="E343" s="130" t="s">
        <v>141</v>
      </c>
      <c r="F343" s="130" t="s">
        <v>33</v>
      </c>
      <c r="G343" s="157">
        <f>G344</f>
        <v>0</v>
      </c>
      <c r="H343" s="157">
        <f>H344</f>
        <v>14355.6</v>
      </c>
      <c r="I343" s="293">
        <f>I344+I345+I346+I347+I348+I349</f>
        <v>6006.4</v>
      </c>
    </row>
    <row r="344" spans="1:9" ht="20.25" customHeight="1">
      <c r="A344" s="364" t="s">
        <v>325</v>
      </c>
      <c r="B344" s="322" t="s">
        <v>140</v>
      </c>
      <c r="C344" s="130" t="s">
        <v>37</v>
      </c>
      <c r="D344" s="130" t="s">
        <v>34</v>
      </c>
      <c r="E344" s="130" t="s">
        <v>141</v>
      </c>
      <c r="F344" s="269" t="s">
        <v>327</v>
      </c>
      <c r="G344" s="157"/>
      <c r="H344" s="157">
        <v>14355.6</v>
      </c>
      <c r="I344" s="293">
        <f>267.5+617.9+100-100.6+56.5+63.9</f>
        <v>1005.1999999999999</v>
      </c>
    </row>
    <row r="345" spans="1:9" ht="27" customHeight="1">
      <c r="A345" s="365" t="s">
        <v>324</v>
      </c>
      <c r="B345" s="322" t="s">
        <v>140</v>
      </c>
      <c r="C345" s="130" t="s">
        <v>37</v>
      </c>
      <c r="D345" s="130" t="s">
        <v>34</v>
      </c>
      <c r="E345" s="130" t="s">
        <v>141</v>
      </c>
      <c r="F345" s="269" t="s">
        <v>328</v>
      </c>
      <c r="G345" s="157"/>
      <c r="H345" s="157"/>
      <c r="I345" s="293">
        <f>14.4-0.8</f>
        <v>13.6</v>
      </c>
    </row>
    <row r="346" spans="1:9" ht="27" customHeight="1">
      <c r="A346" s="365" t="s">
        <v>337</v>
      </c>
      <c r="B346" s="322" t="s">
        <v>140</v>
      </c>
      <c r="C346" s="130" t="s">
        <v>37</v>
      </c>
      <c r="D346" s="130" t="s">
        <v>34</v>
      </c>
      <c r="E346" s="130" t="s">
        <v>141</v>
      </c>
      <c r="F346" s="269" t="s">
        <v>320</v>
      </c>
      <c r="G346" s="157"/>
      <c r="H346" s="157"/>
      <c r="I346" s="293">
        <f>655.8-64.3+11.9+145+30+3.7-52-3.9-0.8-18.2-0.1</f>
        <v>707.1</v>
      </c>
    </row>
    <row r="347" spans="1:9" ht="38.25" customHeight="1">
      <c r="A347" s="365" t="s">
        <v>358</v>
      </c>
      <c r="B347" s="322" t="s">
        <v>140</v>
      </c>
      <c r="C347" s="130" t="s">
        <v>37</v>
      </c>
      <c r="D347" s="130" t="s">
        <v>34</v>
      </c>
      <c r="E347" s="130" t="s">
        <v>141</v>
      </c>
      <c r="F347" s="269" t="s">
        <v>334</v>
      </c>
      <c r="G347" s="157"/>
      <c r="H347" s="157"/>
      <c r="I347" s="293">
        <f>5379.5-199.5+230-459-829.9+65</f>
        <v>4186.1</v>
      </c>
    </row>
    <row r="348" spans="1:9" ht="29.25" customHeight="1">
      <c r="A348" s="364" t="s">
        <v>322</v>
      </c>
      <c r="B348" s="322" t="s">
        <v>140</v>
      </c>
      <c r="C348" s="130" t="s">
        <v>37</v>
      </c>
      <c r="D348" s="130" t="s">
        <v>34</v>
      </c>
      <c r="E348" s="130" t="s">
        <v>141</v>
      </c>
      <c r="F348" s="367" t="s">
        <v>321</v>
      </c>
      <c r="G348" s="157"/>
      <c r="H348" s="157"/>
      <c r="I348" s="293">
        <v>94.2</v>
      </c>
    </row>
    <row r="349" spans="1:9" ht="24" customHeight="1">
      <c r="A349" s="364" t="s">
        <v>330</v>
      </c>
      <c r="B349" s="322" t="s">
        <v>140</v>
      </c>
      <c r="C349" s="130" t="s">
        <v>37</v>
      </c>
      <c r="D349" s="130" t="s">
        <v>34</v>
      </c>
      <c r="E349" s="130" t="s">
        <v>141</v>
      </c>
      <c r="F349" s="367" t="s">
        <v>329</v>
      </c>
      <c r="G349" s="157"/>
      <c r="H349" s="157"/>
      <c r="I349" s="293">
        <v>0.2</v>
      </c>
    </row>
    <row r="350" spans="1:9" ht="39" customHeight="1">
      <c r="A350" s="378" t="s">
        <v>396</v>
      </c>
      <c r="B350" s="137">
        <v>574</v>
      </c>
      <c r="C350" s="302" t="s">
        <v>37</v>
      </c>
      <c r="D350" s="302" t="s">
        <v>34</v>
      </c>
      <c r="E350" s="302" t="s">
        <v>399</v>
      </c>
      <c r="F350" s="302" t="s">
        <v>33</v>
      </c>
      <c r="G350" s="157"/>
      <c r="H350" s="157"/>
      <c r="I350" s="293">
        <f>I351+I352+I353</f>
        <v>11223</v>
      </c>
    </row>
    <row r="351" spans="1:9" ht="32.25" customHeight="1">
      <c r="A351" s="364" t="s">
        <v>325</v>
      </c>
      <c r="B351" s="137">
        <v>574</v>
      </c>
      <c r="C351" s="302" t="s">
        <v>37</v>
      </c>
      <c r="D351" s="302" t="s">
        <v>34</v>
      </c>
      <c r="E351" s="302" t="s">
        <v>399</v>
      </c>
      <c r="F351" s="302" t="s">
        <v>327</v>
      </c>
      <c r="G351" s="157"/>
      <c r="H351" s="157"/>
      <c r="I351" s="293">
        <f>2322.7+255.8-341+478.8</f>
        <v>2716.3</v>
      </c>
    </row>
    <row r="352" spans="1:9" ht="32.25" customHeight="1">
      <c r="A352" s="365" t="s">
        <v>337</v>
      </c>
      <c r="B352" s="137">
        <v>574</v>
      </c>
      <c r="C352" s="302" t="s">
        <v>37</v>
      </c>
      <c r="D352" s="302" t="s">
        <v>34</v>
      </c>
      <c r="E352" s="302" t="s">
        <v>399</v>
      </c>
      <c r="F352" s="302" t="s">
        <v>320</v>
      </c>
      <c r="G352" s="157"/>
      <c r="H352" s="157"/>
      <c r="I352" s="293">
        <f>793.1-92.2-208.2+77.2+10.9</f>
        <v>580.8</v>
      </c>
    </row>
    <row r="353" spans="1:9" ht="51" customHeight="1">
      <c r="A353" s="365" t="s">
        <v>358</v>
      </c>
      <c r="B353" s="137">
        <v>574</v>
      </c>
      <c r="C353" s="302" t="s">
        <v>37</v>
      </c>
      <c r="D353" s="302" t="s">
        <v>34</v>
      </c>
      <c r="E353" s="302" t="s">
        <v>399</v>
      </c>
      <c r="F353" s="302" t="s">
        <v>334</v>
      </c>
      <c r="G353" s="157"/>
      <c r="H353" s="157"/>
      <c r="I353" s="293">
        <f>6666.7+1259.2</f>
        <v>7925.9</v>
      </c>
    </row>
    <row r="354" spans="1:9" ht="77.25" customHeight="1">
      <c r="A354" s="371" t="s">
        <v>342</v>
      </c>
      <c r="B354" s="372" t="s">
        <v>140</v>
      </c>
      <c r="C354" s="302" t="s">
        <v>37</v>
      </c>
      <c r="D354" s="302" t="s">
        <v>34</v>
      </c>
      <c r="E354" s="302" t="s">
        <v>188</v>
      </c>
      <c r="F354" s="367" t="s">
        <v>33</v>
      </c>
      <c r="G354" s="157"/>
      <c r="H354" s="157"/>
      <c r="I354" s="293">
        <f>I355+I358</f>
        <v>159.60000000000002</v>
      </c>
    </row>
    <row r="355" spans="1:9" ht="44.25" customHeight="1">
      <c r="A355" s="371" t="s">
        <v>156</v>
      </c>
      <c r="B355" s="372" t="s">
        <v>140</v>
      </c>
      <c r="C355" s="302" t="s">
        <v>37</v>
      </c>
      <c r="D355" s="302" t="s">
        <v>34</v>
      </c>
      <c r="E355" s="302" t="s">
        <v>343</v>
      </c>
      <c r="F355" s="367" t="s">
        <v>33</v>
      </c>
      <c r="G355" s="157"/>
      <c r="H355" s="157"/>
      <c r="I355" s="293">
        <f>I356+I357</f>
        <v>125.50000000000001</v>
      </c>
    </row>
    <row r="356" spans="1:9" ht="32.25" customHeight="1">
      <c r="A356" s="365" t="s">
        <v>337</v>
      </c>
      <c r="B356" s="372" t="s">
        <v>140</v>
      </c>
      <c r="C356" s="302" t="s">
        <v>37</v>
      </c>
      <c r="D356" s="302" t="s">
        <v>34</v>
      </c>
      <c r="E356" s="302" t="s">
        <v>343</v>
      </c>
      <c r="F356" s="367" t="s">
        <v>320</v>
      </c>
      <c r="G356" s="157"/>
      <c r="H356" s="157"/>
      <c r="I356" s="293">
        <f>33.6+29-15+15</f>
        <v>62.6</v>
      </c>
    </row>
    <row r="357" spans="1:9" ht="45" customHeight="1">
      <c r="A357" s="365" t="s">
        <v>358</v>
      </c>
      <c r="B357" s="372" t="s">
        <v>140</v>
      </c>
      <c r="C357" s="302" t="s">
        <v>37</v>
      </c>
      <c r="D357" s="302" t="s">
        <v>34</v>
      </c>
      <c r="E357" s="302" t="s">
        <v>343</v>
      </c>
      <c r="F357" s="367" t="s">
        <v>334</v>
      </c>
      <c r="G357" s="157"/>
      <c r="H357" s="157"/>
      <c r="I357" s="293">
        <f>33.6+58.3-29.3-14.3+14.6</f>
        <v>62.90000000000001</v>
      </c>
    </row>
    <row r="358" spans="1:9" ht="43.5" customHeight="1">
      <c r="A358" s="365" t="s">
        <v>21</v>
      </c>
      <c r="B358" s="372" t="s">
        <v>140</v>
      </c>
      <c r="C358" s="302" t="s">
        <v>37</v>
      </c>
      <c r="D358" s="302" t="s">
        <v>34</v>
      </c>
      <c r="E358" s="302" t="s">
        <v>22</v>
      </c>
      <c r="F358" s="367" t="s">
        <v>33</v>
      </c>
      <c r="G358" s="157"/>
      <c r="H358" s="157"/>
      <c r="I358" s="293">
        <f>I359+I360</f>
        <v>34.1</v>
      </c>
    </row>
    <row r="359" spans="1:9" ht="15" customHeight="1">
      <c r="A359" s="365" t="s">
        <v>364</v>
      </c>
      <c r="B359" s="372" t="s">
        <v>140</v>
      </c>
      <c r="C359" s="302" t="s">
        <v>37</v>
      </c>
      <c r="D359" s="302" t="s">
        <v>34</v>
      </c>
      <c r="E359" s="302" t="s">
        <v>22</v>
      </c>
      <c r="F359" s="367" t="s">
        <v>363</v>
      </c>
      <c r="G359" s="157"/>
      <c r="H359" s="157"/>
      <c r="I359" s="293">
        <v>3.1</v>
      </c>
    </row>
    <row r="360" spans="1:9" ht="51" customHeight="1">
      <c r="A360" s="365" t="s">
        <v>358</v>
      </c>
      <c r="B360" s="372" t="s">
        <v>140</v>
      </c>
      <c r="C360" s="302" t="s">
        <v>37</v>
      </c>
      <c r="D360" s="302" t="s">
        <v>34</v>
      </c>
      <c r="E360" s="302" t="s">
        <v>22</v>
      </c>
      <c r="F360" s="367" t="s">
        <v>334</v>
      </c>
      <c r="G360" s="157"/>
      <c r="H360" s="157"/>
      <c r="I360" s="293">
        <f>21.7+6.2+3.1</f>
        <v>31</v>
      </c>
    </row>
    <row r="361" spans="1:10" ht="15.75">
      <c r="A361" s="90" t="s">
        <v>39</v>
      </c>
      <c r="B361" s="322" t="s">
        <v>140</v>
      </c>
      <c r="C361" s="130" t="s">
        <v>37</v>
      </c>
      <c r="D361" s="130" t="s">
        <v>36</v>
      </c>
      <c r="E361" s="130" t="s">
        <v>56</v>
      </c>
      <c r="F361" s="130" t="s">
        <v>33</v>
      </c>
      <c r="G361" s="153" t="e">
        <f>G364+G372+G377+G389+G392+G380</f>
        <v>#REF!</v>
      </c>
      <c r="H361" s="153" t="e">
        <f>H364+H372+H377+H389+H392+H380</f>
        <v>#REF!</v>
      </c>
      <c r="I361" s="295">
        <f>I363+I364+I372+I392+I389+I383+I385</f>
        <v>92316.09999999999</v>
      </c>
      <c r="J361" s="72"/>
    </row>
    <row r="362" spans="1:10" ht="24">
      <c r="A362" s="394" t="s">
        <v>23</v>
      </c>
      <c r="B362" s="372" t="s">
        <v>140</v>
      </c>
      <c r="C362" s="302" t="s">
        <v>37</v>
      </c>
      <c r="D362" s="302" t="s">
        <v>36</v>
      </c>
      <c r="E362" s="302" t="s">
        <v>24</v>
      </c>
      <c r="F362" s="302" t="s">
        <v>33</v>
      </c>
      <c r="G362" s="153"/>
      <c r="H362" s="153"/>
      <c r="I362" s="293">
        <f>I363</f>
        <v>1341.3</v>
      </c>
      <c r="J362" s="396"/>
    </row>
    <row r="363" spans="1:10" ht="47.25">
      <c r="A363" s="389" t="s">
        <v>393</v>
      </c>
      <c r="B363" s="372" t="s">
        <v>140</v>
      </c>
      <c r="C363" s="302" t="s">
        <v>37</v>
      </c>
      <c r="D363" s="302" t="s">
        <v>36</v>
      </c>
      <c r="E363" s="302" t="s">
        <v>24</v>
      </c>
      <c r="F363" s="302" t="s">
        <v>392</v>
      </c>
      <c r="G363" s="153"/>
      <c r="H363" s="153"/>
      <c r="I363" s="293">
        <v>1341.3</v>
      </c>
      <c r="J363" s="396"/>
    </row>
    <row r="364" spans="1:9" ht="30" customHeight="1">
      <c r="A364" s="82" t="s">
        <v>68</v>
      </c>
      <c r="B364" s="322" t="s">
        <v>140</v>
      </c>
      <c r="C364" s="130" t="s">
        <v>37</v>
      </c>
      <c r="D364" s="130" t="s">
        <v>36</v>
      </c>
      <c r="E364" s="130" t="s">
        <v>69</v>
      </c>
      <c r="F364" s="130" t="s">
        <v>33</v>
      </c>
      <c r="G364" s="157">
        <f>G365</f>
        <v>0</v>
      </c>
      <c r="H364" s="157">
        <f>H365</f>
        <v>16672.2</v>
      </c>
      <c r="I364" s="295">
        <f>I365</f>
        <v>11323.200000000003</v>
      </c>
    </row>
    <row r="365" spans="1:9" ht="28.5" customHeight="1">
      <c r="A365" s="83" t="s">
        <v>47</v>
      </c>
      <c r="B365" s="252" t="s">
        <v>140</v>
      </c>
      <c r="C365" s="265" t="s">
        <v>37</v>
      </c>
      <c r="D365" s="265" t="s">
        <v>36</v>
      </c>
      <c r="E365" s="311" t="s">
        <v>142</v>
      </c>
      <c r="F365" s="311" t="s">
        <v>33</v>
      </c>
      <c r="G365" s="209">
        <f>G371</f>
        <v>0</v>
      </c>
      <c r="H365" s="209">
        <f>H371</f>
        <v>16672.2</v>
      </c>
      <c r="I365" s="293">
        <f>I366+I367+I368+I369+I370+I371</f>
        <v>11323.200000000003</v>
      </c>
    </row>
    <row r="366" spans="1:9" ht="28.5" customHeight="1">
      <c r="A366" s="364" t="s">
        <v>325</v>
      </c>
      <c r="B366" s="252" t="s">
        <v>140</v>
      </c>
      <c r="C366" s="265" t="s">
        <v>37</v>
      </c>
      <c r="D366" s="265" t="s">
        <v>36</v>
      </c>
      <c r="E366" s="311" t="s">
        <v>142</v>
      </c>
      <c r="F366" s="269" t="s">
        <v>327</v>
      </c>
      <c r="G366" s="209"/>
      <c r="H366" s="209"/>
      <c r="I366" s="293">
        <f>368.3+206.4+574.2-186.4-55.4</f>
        <v>907.1000000000001</v>
      </c>
    </row>
    <row r="367" spans="1:9" ht="28.5" customHeight="1">
      <c r="A367" s="365" t="s">
        <v>324</v>
      </c>
      <c r="B367" s="252" t="s">
        <v>140</v>
      </c>
      <c r="C367" s="265" t="s">
        <v>37</v>
      </c>
      <c r="D367" s="265" t="s">
        <v>36</v>
      </c>
      <c r="E367" s="311" t="s">
        <v>142</v>
      </c>
      <c r="F367" s="269" t="s">
        <v>328</v>
      </c>
      <c r="G367" s="209"/>
      <c r="H367" s="209"/>
      <c r="I367" s="293">
        <f>4.4+10-10</f>
        <v>4.4</v>
      </c>
    </row>
    <row r="368" spans="1:9" ht="28.5" customHeight="1">
      <c r="A368" s="365" t="s">
        <v>337</v>
      </c>
      <c r="B368" s="252" t="s">
        <v>140</v>
      </c>
      <c r="C368" s="265" t="s">
        <v>37</v>
      </c>
      <c r="D368" s="265" t="s">
        <v>36</v>
      </c>
      <c r="E368" s="311" t="s">
        <v>142</v>
      </c>
      <c r="F368" s="269" t="s">
        <v>320</v>
      </c>
      <c r="G368" s="209"/>
      <c r="H368" s="209"/>
      <c r="I368" s="293">
        <f>5483.8+188.8+10-3.7+56.5+10-2.1-3.7+95.7+10+93.6+76.3</f>
        <v>6015.200000000001</v>
      </c>
    </row>
    <row r="369" spans="1:9" ht="38.25" customHeight="1">
      <c r="A369" s="365" t="s">
        <v>358</v>
      </c>
      <c r="B369" s="252" t="s">
        <v>140</v>
      </c>
      <c r="C369" s="265" t="s">
        <v>37</v>
      </c>
      <c r="D369" s="265" t="s">
        <v>36</v>
      </c>
      <c r="E369" s="311" t="s">
        <v>142</v>
      </c>
      <c r="F369" s="269" t="s">
        <v>334</v>
      </c>
      <c r="G369" s="209"/>
      <c r="H369" s="209"/>
      <c r="I369" s="293">
        <f>3184.3+60-86.2+800.1+10+46.4-213.1-205.1+57.6-190.7</f>
        <v>3463.3000000000006</v>
      </c>
    </row>
    <row r="370" spans="1:9" ht="28.5" customHeight="1">
      <c r="A370" s="364" t="s">
        <v>322</v>
      </c>
      <c r="B370" s="252" t="s">
        <v>140</v>
      </c>
      <c r="C370" s="265" t="s">
        <v>37</v>
      </c>
      <c r="D370" s="265" t="s">
        <v>36</v>
      </c>
      <c r="E370" s="311" t="s">
        <v>142</v>
      </c>
      <c r="F370" s="367" t="s">
        <v>321</v>
      </c>
      <c r="G370" s="209"/>
      <c r="H370" s="209"/>
      <c r="I370" s="293">
        <f>794.1+28.8+100-30.9-2.5+31.2</f>
        <v>920.7</v>
      </c>
    </row>
    <row r="371" spans="1:9" ht="30" customHeight="1">
      <c r="A371" s="364" t="s">
        <v>330</v>
      </c>
      <c r="B371" s="252" t="s">
        <v>140</v>
      </c>
      <c r="C371" s="265" t="s">
        <v>37</v>
      </c>
      <c r="D371" s="265" t="s">
        <v>36</v>
      </c>
      <c r="E371" s="311" t="s">
        <v>142</v>
      </c>
      <c r="F371" s="367" t="s">
        <v>329</v>
      </c>
      <c r="G371" s="209"/>
      <c r="H371" s="209">
        <v>16672.2</v>
      </c>
      <c r="I371" s="293">
        <f>10+1.8+0.7</f>
        <v>12.5</v>
      </c>
    </row>
    <row r="372" spans="1:9" ht="17.25" customHeight="1">
      <c r="A372" s="5" t="s">
        <v>40</v>
      </c>
      <c r="B372" s="325" t="s">
        <v>140</v>
      </c>
      <c r="C372" s="64" t="s">
        <v>37</v>
      </c>
      <c r="D372" s="64" t="s">
        <v>36</v>
      </c>
      <c r="E372" s="64" t="s">
        <v>64</v>
      </c>
      <c r="F372" s="64" t="s">
        <v>33</v>
      </c>
      <c r="G372" s="206" t="e">
        <f>G373</f>
        <v>#REF!</v>
      </c>
      <c r="H372" s="206" t="e">
        <f>H373</f>
        <v>#REF!</v>
      </c>
      <c r="I372" s="295">
        <f>I373</f>
        <v>1604.8</v>
      </c>
    </row>
    <row r="373" spans="1:9" ht="26.25" customHeight="1">
      <c r="A373" s="1" t="s">
        <v>47</v>
      </c>
      <c r="B373" s="325" t="s">
        <v>140</v>
      </c>
      <c r="C373" s="64" t="s">
        <v>37</v>
      </c>
      <c r="D373" s="64" t="s">
        <v>36</v>
      </c>
      <c r="E373" s="64" t="s">
        <v>128</v>
      </c>
      <c r="F373" s="64" t="s">
        <v>33</v>
      </c>
      <c r="G373" s="216" t="e">
        <f>#REF!</f>
        <v>#REF!</v>
      </c>
      <c r="H373" s="216" t="e">
        <f>#REF!</f>
        <v>#REF!</v>
      </c>
      <c r="I373" s="295">
        <f>I374</f>
        <v>1604.8</v>
      </c>
    </row>
    <row r="374" spans="1:9" ht="44.25" customHeight="1">
      <c r="A374" s="365" t="s">
        <v>358</v>
      </c>
      <c r="B374" s="325" t="s">
        <v>140</v>
      </c>
      <c r="C374" s="64" t="s">
        <v>37</v>
      </c>
      <c r="D374" s="64" t="s">
        <v>36</v>
      </c>
      <c r="E374" s="64" t="s">
        <v>128</v>
      </c>
      <c r="F374" s="269" t="s">
        <v>334</v>
      </c>
      <c r="G374" s="216"/>
      <c r="H374" s="216"/>
      <c r="I374" s="293">
        <f>1230.8+40+334</f>
        <v>1604.8</v>
      </c>
    </row>
    <row r="375" spans="1:9" ht="1.5" customHeight="1" hidden="1">
      <c r="A375" s="41" t="s">
        <v>206</v>
      </c>
      <c r="B375" s="325"/>
      <c r="C375" s="64"/>
      <c r="D375" s="64"/>
      <c r="E375" s="64"/>
      <c r="F375" s="64"/>
      <c r="G375" s="216"/>
      <c r="H375" s="216"/>
      <c r="I375" s="295">
        <f aca="true" t="shared" si="13" ref="I375:I382">G375+H375</f>
        <v>0</v>
      </c>
    </row>
    <row r="376" spans="1:9" ht="39" customHeight="1" hidden="1">
      <c r="A376" s="41" t="s">
        <v>207</v>
      </c>
      <c r="B376" s="325"/>
      <c r="C376" s="64"/>
      <c r="D376" s="64"/>
      <c r="E376" s="64"/>
      <c r="F376" s="64"/>
      <c r="G376" s="216"/>
      <c r="H376" s="216"/>
      <c r="I376" s="295">
        <f t="shared" si="13"/>
        <v>0</v>
      </c>
    </row>
    <row r="377" spans="1:9" ht="3" customHeight="1" hidden="1">
      <c r="A377" s="16" t="s">
        <v>102</v>
      </c>
      <c r="B377" s="344" t="s">
        <v>140</v>
      </c>
      <c r="C377" s="271" t="s">
        <v>37</v>
      </c>
      <c r="D377" s="271" t="s">
        <v>36</v>
      </c>
      <c r="E377" s="271" t="s">
        <v>94</v>
      </c>
      <c r="F377" s="271" t="s">
        <v>33</v>
      </c>
      <c r="G377" s="208">
        <f>G378</f>
        <v>0</v>
      </c>
      <c r="H377" s="208"/>
      <c r="I377" s="295">
        <f t="shared" si="13"/>
        <v>0</v>
      </c>
    </row>
    <row r="378" spans="1:9" ht="36" customHeight="1" hidden="1">
      <c r="A378" s="22" t="s">
        <v>143</v>
      </c>
      <c r="B378" s="344" t="s">
        <v>140</v>
      </c>
      <c r="C378" s="271" t="s">
        <v>37</v>
      </c>
      <c r="D378" s="271" t="s">
        <v>36</v>
      </c>
      <c r="E378" s="271" t="s">
        <v>144</v>
      </c>
      <c r="F378" s="271" t="s">
        <v>33</v>
      </c>
      <c r="G378" s="218">
        <f>G379</f>
        <v>0</v>
      </c>
      <c r="H378" s="218"/>
      <c r="I378" s="295">
        <f t="shared" si="13"/>
        <v>0</v>
      </c>
    </row>
    <row r="379" spans="1:9" ht="18.75" customHeight="1" hidden="1">
      <c r="A379" s="22" t="s">
        <v>121</v>
      </c>
      <c r="B379" s="344" t="s">
        <v>140</v>
      </c>
      <c r="C379" s="271" t="s">
        <v>37</v>
      </c>
      <c r="D379" s="271" t="s">
        <v>36</v>
      </c>
      <c r="E379" s="271" t="s">
        <v>144</v>
      </c>
      <c r="F379" s="271" t="s">
        <v>122</v>
      </c>
      <c r="G379" s="218">
        <v>0</v>
      </c>
      <c r="H379" s="218"/>
      <c r="I379" s="295">
        <f t="shared" si="13"/>
        <v>0</v>
      </c>
    </row>
    <row r="380" spans="1:9" ht="18.75" customHeight="1" hidden="1">
      <c r="A380" s="106" t="s">
        <v>262</v>
      </c>
      <c r="B380" s="345" t="s">
        <v>140</v>
      </c>
      <c r="C380" s="272" t="s">
        <v>37</v>
      </c>
      <c r="D380" s="272" t="s">
        <v>36</v>
      </c>
      <c r="E380" s="272" t="s">
        <v>263</v>
      </c>
      <c r="F380" s="272" t="s">
        <v>33</v>
      </c>
      <c r="G380" s="219">
        <f>G381</f>
        <v>0</v>
      </c>
      <c r="H380" s="219"/>
      <c r="I380" s="293">
        <f t="shared" si="13"/>
        <v>0</v>
      </c>
    </row>
    <row r="381" spans="1:9" ht="45" customHeight="1" hidden="1">
      <c r="A381" s="81" t="s">
        <v>264</v>
      </c>
      <c r="B381" s="345" t="s">
        <v>140</v>
      </c>
      <c r="C381" s="272" t="s">
        <v>37</v>
      </c>
      <c r="D381" s="272" t="s">
        <v>36</v>
      </c>
      <c r="E381" s="272" t="s">
        <v>265</v>
      </c>
      <c r="F381" s="272" t="s">
        <v>33</v>
      </c>
      <c r="G381" s="219">
        <f>G382</f>
        <v>0</v>
      </c>
      <c r="H381" s="219"/>
      <c r="I381" s="293">
        <f t="shared" si="13"/>
        <v>0</v>
      </c>
    </row>
    <row r="382" spans="1:9" ht="18" customHeight="1" hidden="1">
      <c r="A382" s="81" t="s">
        <v>121</v>
      </c>
      <c r="B382" s="345" t="s">
        <v>140</v>
      </c>
      <c r="C382" s="272" t="s">
        <v>37</v>
      </c>
      <c r="D382" s="272" t="s">
        <v>36</v>
      </c>
      <c r="E382" s="272" t="s">
        <v>265</v>
      </c>
      <c r="F382" s="272" t="s">
        <v>122</v>
      </c>
      <c r="G382" s="219"/>
      <c r="H382" s="219"/>
      <c r="I382" s="293">
        <f t="shared" si="13"/>
        <v>0</v>
      </c>
    </row>
    <row r="383" spans="1:9" ht="18" customHeight="1">
      <c r="A383" s="397" t="s">
        <v>25</v>
      </c>
      <c r="B383" s="345" t="s">
        <v>140</v>
      </c>
      <c r="C383" s="272" t="s">
        <v>37</v>
      </c>
      <c r="D383" s="272" t="s">
        <v>36</v>
      </c>
      <c r="E383" s="272" t="s">
        <v>26</v>
      </c>
      <c r="F383" s="272" t="s">
        <v>33</v>
      </c>
      <c r="G383" s="219"/>
      <c r="H383" s="219"/>
      <c r="I383" s="293">
        <f>I384</f>
        <v>8001.6</v>
      </c>
    </row>
    <row r="384" spans="1:9" ht="18" customHeight="1">
      <c r="A384" s="365" t="s">
        <v>364</v>
      </c>
      <c r="B384" s="345" t="s">
        <v>140</v>
      </c>
      <c r="C384" s="272" t="s">
        <v>37</v>
      </c>
      <c r="D384" s="272" t="s">
        <v>36</v>
      </c>
      <c r="E384" s="272" t="s">
        <v>26</v>
      </c>
      <c r="F384" s="272" t="s">
        <v>363</v>
      </c>
      <c r="G384" s="219"/>
      <c r="H384" s="219"/>
      <c r="I384" s="293">
        <f>5440.3+2561.3</f>
        <v>8001.6</v>
      </c>
    </row>
    <row r="385" spans="1:9" ht="37.5" customHeight="1">
      <c r="A385" s="378" t="s">
        <v>396</v>
      </c>
      <c r="B385" s="345" t="s">
        <v>140</v>
      </c>
      <c r="C385" s="272" t="s">
        <v>37</v>
      </c>
      <c r="D385" s="272" t="s">
        <v>36</v>
      </c>
      <c r="E385" s="272" t="s">
        <v>20</v>
      </c>
      <c r="F385" s="272" t="s">
        <v>33</v>
      </c>
      <c r="G385" s="219"/>
      <c r="H385" s="219"/>
      <c r="I385" s="293">
        <f>I386+I387+I388</f>
        <v>10186.7</v>
      </c>
    </row>
    <row r="386" spans="1:9" ht="18" customHeight="1">
      <c r="A386" s="364" t="s">
        <v>325</v>
      </c>
      <c r="B386" s="345" t="s">
        <v>140</v>
      </c>
      <c r="C386" s="272" t="s">
        <v>37</v>
      </c>
      <c r="D386" s="272" t="s">
        <v>36</v>
      </c>
      <c r="E386" s="272" t="s">
        <v>20</v>
      </c>
      <c r="F386" s="272" t="s">
        <v>327</v>
      </c>
      <c r="G386" s="219"/>
      <c r="H386" s="219"/>
      <c r="I386" s="293">
        <f>3981.1-604-154.9-752.4+549.9-43.8</f>
        <v>2975.8999999999996</v>
      </c>
    </row>
    <row r="387" spans="1:9" ht="33" customHeight="1">
      <c r="A387" s="365" t="s">
        <v>337</v>
      </c>
      <c r="B387" s="345" t="s">
        <v>140</v>
      </c>
      <c r="C387" s="272" t="s">
        <v>37</v>
      </c>
      <c r="D387" s="272" t="s">
        <v>36</v>
      </c>
      <c r="E387" s="272" t="s">
        <v>20</v>
      </c>
      <c r="F387" s="272" t="s">
        <v>320</v>
      </c>
      <c r="G387" s="219"/>
      <c r="H387" s="219"/>
      <c r="I387" s="293">
        <f>2706.4+389.3-423.7+619.4-47.8</f>
        <v>3243.6000000000004</v>
      </c>
    </row>
    <row r="388" spans="1:9" ht="42.75" customHeight="1">
      <c r="A388" s="365" t="s">
        <v>358</v>
      </c>
      <c r="B388" s="345" t="s">
        <v>140</v>
      </c>
      <c r="C388" s="272" t="s">
        <v>37</v>
      </c>
      <c r="D388" s="272" t="s">
        <v>36</v>
      </c>
      <c r="E388" s="272" t="s">
        <v>20</v>
      </c>
      <c r="F388" s="272" t="s">
        <v>334</v>
      </c>
      <c r="G388" s="219"/>
      <c r="H388" s="219"/>
      <c r="I388" s="293">
        <f>4067.7-499.9+300.4+22+77</f>
        <v>3967.2</v>
      </c>
    </row>
    <row r="389" spans="1:9" ht="18.75" customHeight="1">
      <c r="A389" s="74" t="s">
        <v>102</v>
      </c>
      <c r="B389" s="346" t="s">
        <v>140</v>
      </c>
      <c r="C389" s="315" t="s">
        <v>37</v>
      </c>
      <c r="D389" s="315" t="s">
        <v>36</v>
      </c>
      <c r="E389" s="315" t="s">
        <v>94</v>
      </c>
      <c r="F389" s="315" t="s">
        <v>33</v>
      </c>
      <c r="G389" s="207">
        <f>G390</f>
        <v>364.3</v>
      </c>
      <c r="H389" s="207"/>
      <c r="I389" s="295">
        <f>I390</f>
        <v>1117.2</v>
      </c>
    </row>
    <row r="390" spans="1:9" ht="33" customHeight="1">
      <c r="A390" s="22" t="s">
        <v>407</v>
      </c>
      <c r="B390" s="347" t="s">
        <v>140</v>
      </c>
      <c r="C390" s="310" t="s">
        <v>37</v>
      </c>
      <c r="D390" s="310" t="s">
        <v>36</v>
      </c>
      <c r="E390" s="310" t="s">
        <v>144</v>
      </c>
      <c r="F390" s="310" t="s">
        <v>33</v>
      </c>
      <c r="G390" s="218">
        <f>G391</f>
        <v>364.3</v>
      </c>
      <c r="H390" s="218"/>
      <c r="I390" s="293">
        <f>I391</f>
        <v>1117.2</v>
      </c>
    </row>
    <row r="391" spans="1:9" ht="22.5" customHeight="1">
      <c r="A391" s="364" t="s">
        <v>325</v>
      </c>
      <c r="B391" s="347" t="s">
        <v>140</v>
      </c>
      <c r="C391" s="310" t="s">
        <v>37</v>
      </c>
      <c r="D391" s="310" t="s">
        <v>36</v>
      </c>
      <c r="E391" s="310" t="s">
        <v>144</v>
      </c>
      <c r="F391" s="310" t="s">
        <v>327</v>
      </c>
      <c r="G391" s="218">
        <v>364.3</v>
      </c>
      <c r="H391" s="218"/>
      <c r="I391" s="293">
        <f>355.5+761.7</f>
        <v>1117.2</v>
      </c>
    </row>
    <row r="392" spans="1:9" ht="78" customHeight="1">
      <c r="A392" s="371" t="s">
        <v>342</v>
      </c>
      <c r="B392" s="348" t="s">
        <v>140</v>
      </c>
      <c r="C392" s="309" t="s">
        <v>37</v>
      </c>
      <c r="D392" s="309" t="s">
        <v>36</v>
      </c>
      <c r="E392" s="309" t="s">
        <v>188</v>
      </c>
      <c r="F392" s="310" t="s">
        <v>33</v>
      </c>
      <c r="G392" s="218" t="e">
        <f>G393+#REF!+G398+G401+G403</f>
        <v>#REF!</v>
      </c>
      <c r="H392" s="218"/>
      <c r="I392" s="295">
        <f>I393+I401+I403+I405+I407</f>
        <v>58741.299999999996</v>
      </c>
    </row>
    <row r="393" spans="1:9" ht="89.25" customHeight="1">
      <c r="A393" s="35" t="s">
        <v>189</v>
      </c>
      <c r="B393" s="348" t="s">
        <v>140</v>
      </c>
      <c r="C393" s="309" t="s">
        <v>37</v>
      </c>
      <c r="D393" s="309" t="s">
        <v>36</v>
      </c>
      <c r="E393" s="309" t="s">
        <v>349</v>
      </c>
      <c r="F393" s="310" t="s">
        <v>33</v>
      </c>
      <c r="G393" s="218">
        <v>42102.9</v>
      </c>
      <c r="H393" s="218"/>
      <c r="I393" s="295">
        <f>I394</f>
        <v>58228.299999999996</v>
      </c>
    </row>
    <row r="394" spans="1:9" ht="46.5" customHeight="1">
      <c r="A394" s="363" t="s">
        <v>238</v>
      </c>
      <c r="B394" s="348" t="s">
        <v>140</v>
      </c>
      <c r="C394" s="309" t="s">
        <v>37</v>
      </c>
      <c r="D394" s="309" t="s">
        <v>36</v>
      </c>
      <c r="E394" s="309" t="s">
        <v>349</v>
      </c>
      <c r="F394" s="310" t="s">
        <v>33</v>
      </c>
      <c r="G394" s="218"/>
      <c r="H394" s="218"/>
      <c r="I394" s="295">
        <f>I395+I396+I397+I400</f>
        <v>58228.299999999996</v>
      </c>
    </row>
    <row r="395" spans="1:9" ht="29.25" customHeight="1">
      <c r="A395" s="364" t="s">
        <v>325</v>
      </c>
      <c r="B395" s="348" t="s">
        <v>140</v>
      </c>
      <c r="C395" s="309" t="s">
        <v>37</v>
      </c>
      <c r="D395" s="309" t="s">
        <v>36</v>
      </c>
      <c r="E395" s="309" t="s">
        <v>349</v>
      </c>
      <c r="F395" s="310" t="s">
        <v>327</v>
      </c>
      <c r="G395" s="218"/>
      <c r="H395" s="218"/>
      <c r="I395" s="293">
        <f>31246.8+1302+909.4+2787.7</f>
        <v>36245.899999999994</v>
      </c>
    </row>
    <row r="396" spans="1:9" ht="27.75" customHeight="1">
      <c r="A396" s="365" t="s">
        <v>324</v>
      </c>
      <c r="B396" s="348" t="s">
        <v>140</v>
      </c>
      <c r="C396" s="309" t="s">
        <v>37</v>
      </c>
      <c r="D396" s="309" t="s">
        <v>36</v>
      </c>
      <c r="E396" s="309" t="s">
        <v>349</v>
      </c>
      <c r="F396" s="310" t="s">
        <v>328</v>
      </c>
      <c r="G396" s="218"/>
      <c r="H396" s="218"/>
      <c r="I396" s="293">
        <f>182+35.7+29.9-28.5</f>
        <v>219.1</v>
      </c>
    </row>
    <row r="397" spans="1:9" ht="27" customHeight="1">
      <c r="A397" s="365" t="s">
        <v>337</v>
      </c>
      <c r="B397" s="348" t="s">
        <v>140</v>
      </c>
      <c r="C397" s="309" t="s">
        <v>37</v>
      </c>
      <c r="D397" s="309" t="s">
        <v>36</v>
      </c>
      <c r="E397" s="309" t="s">
        <v>349</v>
      </c>
      <c r="F397" s="310" t="s">
        <v>320</v>
      </c>
      <c r="G397" s="218"/>
      <c r="H397" s="218"/>
      <c r="I397" s="293">
        <f>1375.4+864.6+323.6-817.4-428.9</f>
        <v>1317.2999999999997</v>
      </c>
    </row>
    <row r="398" spans="1:9" ht="45" customHeight="1" hidden="1">
      <c r="A398" s="88" t="s">
        <v>238</v>
      </c>
      <c r="B398" s="252" t="s">
        <v>140</v>
      </c>
      <c r="C398" s="265" t="s">
        <v>37</v>
      </c>
      <c r="D398" s="265" t="s">
        <v>36</v>
      </c>
      <c r="E398" s="265" t="s">
        <v>239</v>
      </c>
      <c r="F398" s="265" t="s">
        <v>33</v>
      </c>
      <c r="G398" s="209">
        <f>G399</f>
        <v>0</v>
      </c>
      <c r="H398" s="209"/>
      <c r="I398" s="295">
        <f>G398+H398</f>
        <v>0</v>
      </c>
    </row>
    <row r="399" spans="1:9" ht="21" customHeight="1" hidden="1">
      <c r="A399" s="81" t="s">
        <v>121</v>
      </c>
      <c r="B399" s="252" t="s">
        <v>140</v>
      </c>
      <c r="C399" s="265" t="s">
        <v>37</v>
      </c>
      <c r="D399" s="265" t="s">
        <v>36</v>
      </c>
      <c r="E399" s="265" t="s">
        <v>239</v>
      </c>
      <c r="F399" s="265" t="s">
        <v>122</v>
      </c>
      <c r="G399" s="209"/>
      <c r="H399" s="209"/>
      <c r="I399" s="293">
        <f>G399+H399</f>
        <v>0</v>
      </c>
    </row>
    <row r="400" spans="1:9" ht="41.25" customHeight="1">
      <c r="A400" s="365" t="s">
        <v>358</v>
      </c>
      <c r="B400" s="348" t="s">
        <v>140</v>
      </c>
      <c r="C400" s="309" t="s">
        <v>37</v>
      </c>
      <c r="D400" s="309" t="s">
        <v>36</v>
      </c>
      <c r="E400" s="309" t="s">
        <v>349</v>
      </c>
      <c r="F400" s="265" t="s">
        <v>334</v>
      </c>
      <c r="G400" s="209"/>
      <c r="H400" s="209"/>
      <c r="I400" s="293">
        <f>16517.4+1075.5+353.8+2499.3</f>
        <v>20446</v>
      </c>
    </row>
    <row r="401" spans="1:11" ht="44.25" customHeight="1">
      <c r="A401" s="81" t="s">
        <v>283</v>
      </c>
      <c r="B401" s="168" t="s">
        <v>140</v>
      </c>
      <c r="C401" s="309" t="s">
        <v>37</v>
      </c>
      <c r="D401" s="309" t="s">
        <v>36</v>
      </c>
      <c r="E401" s="309" t="s">
        <v>350</v>
      </c>
      <c r="F401" s="309" t="s">
        <v>33</v>
      </c>
      <c r="G401" s="220">
        <f>G402</f>
        <v>48.5</v>
      </c>
      <c r="H401" s="220"/>
      <c r="I401" s="295">
        <f>I402</f>
        <v>31.4</v>
      </c>
      <c r="J401" s="49"/>
      <c r="K401" s="49"/>
    </row>
    <row r="402" spans="1:11" ht="18" customHeight="1">
      <c r="A402" s="364" t="s">
        <v>325</v>
      </c>
      <c r="B402" s="168" t="s">
        <v>140</v>
      </c>
      <c r="C402" s="309" t="s">
        <v>37</v>
      </c>
      <c r="D402" s="309" t="s">
        <v>36</v>
      </c>
      <c r="E402" s="309" t="s">
        <v>350</v>
      </c>
      <c r="F402" s="309" t="s">
        <v>327</v>
      </c>
      <c r="G402" s="220">
        <v>48.5</v>
      </c>
      <c r="H402" s="220"/>
      <c r="I402" s="293">
        <f>47.1-0.2-15.7+0.2</f>
        <v>31.4</v>
      </c>
      <c r="J402" s="50"/>
      <c r="K402" s="50"/>
    </row>
    <row r="403" spans="1:11" ht="93.75" customHeight="1">
      <c r="A403" s="88" t="s">
        <v>235</v>
      </c>
      <c r="B403" s="168" t="s">
        <v>140</v>
      </c>
      <c r="C403" s="309" t="s">
        <v>37</v>
      </c>
      <c r="D403" s="309" t="s">
        <v>36</v>
      </c>
      <c r="E403" s="309" t="s">
        <v>351</v>
      </c>
      <c r="F403" s="309" t="s">
        <v>33</v>
      </c>
      <c r="G403" s="220">
        <f>G404</f>
        <v>100.5</v>
      </c>
      <c r="H403" s="220"/>
      <c r="I403" s="295">
        <f>I404</f>
        <v>100.00000000000001</v>
      </c>
      <c r="J403" s="50"/>
      <c r="K403" s="50"/>
    </row>
    <row r="404" spans="1:11" ht="38.25" customHeight="1">
      <c r="A404" s="368" t="s">
        <v>335</v>
      </c>
      <c r="B404" s="168" t="s">
        <v>140</v>
      </c>
      <c r="C404" s="309" t="s">
        <v>37</v>
      </c>
      <c r="D404" s="309" t="s">
        <v>36</v>
      </c>
      <c r="E404" s="309" t="s">
        <v>351</v>
      </c>
      <c r="F404" s="309" t="s">
        <v>336</v>
      </c>
      <c r="G404" s="220">
        <v>100.5</v>
      </c>
      <c r="H404" s="220"/>
      <c r="I404" s="293">
        <f>100+60.3-60.3</f>
        <v>100.00000000000001</v>
      </c>
      <c r="J404" s="50"/>
      <c r="K404" s="50"/>
    </row>
    <row r="405" spans="1:11" ht="63.75" customHeight="1">
      <c r="A405" s="368" t="s">
        <v>338</v>
      </c>
      <c r="B405" s="168" t="s">
        <v>140</v>
      </c>
      <c r="C405" s="309" t="s">
        <v>37</v>
      </c>
      <c r="D405" s="309" t="s">
        <v>36</v>
      </c>
      <c r="E405" s="309" t="s">
        <v>339</v>
      </c>
      <c r="F405" s="309" t="s">
        <v>33</v>
      </c>
      <c r="G405" s="220"/>
      <c r="H405" s="220"/>
      <c r="I405" s="293">
        <f>I406</f>
        <v>336</v>
      </c>
      <c r="J405" s="50"/>
      <c r="K405" s="50"/>
    </row>
    <row r="406" spans="1:11" ht="23.25" customHeight="1">
      <c r="A406" s="368" t="s">
        <v>340</v>
      </c>
      <c r="B406" s="168" t="s">
        <v>140</v>
      </c>
      <c r="C406" s="309" t="s">
        <v>37</v>
      </c>
      <c r="D406" s="309" t="s">
        <v>36</v>
      </c>
      <c r="E406" s="309" t="s">
        <v>339</v>
      </c>
      <c r="F406" s="309" t="s">
        <v>341</v>
      </c>
      <c r="G406" s="220"/>
      <c r="H406" s="220"/>
      <c r="I406" s="293">
        <f>236+100</f>
        <v>336</v>
      </c>
      <c r="J406" s="50"/>
      <c r="K406" s="50"/>
    </row>
    <row r="407" spans="1:11" ht="23.25" customHeight="1">
      <c r="A407" s="365" t="s">
        <v>21</v>
      </c>
      <c r="B407" s="372" t="s">
        <v>140</v>
      </c>
      <c r="C407" s="302" t="s">
        <v>37</v>
      </c>
      <c r="D407" s="302" t="s">
        <v>36</v>
      </c>
      <c r="E407" s="302" t="s">
        <v>22</v>
      </c>
      <c r="F407" s="367" t="s">
        <v>33</v>
      </c>
      <c r="G407" s="220"/>
      <c r="H407" s="220"/>
      <c r="I407" s="293">
        <f>I408+I409</f>
        <v>45.599999999999994</v>
      </c>
      <c r="J407" s="50"/>
      <c r="K407" s="50"/>
    </row>
    <row r="408" spans="1:11" ht="23.25" customHeight="1">
      <c r="A408" s="365" t="s">
        <v>364</v>
      </c>
      <c r="B408" s="372" t="s">
        <v>140</v>
      </c>
      <c r="C408" s="302" t="s">
        <v>37</v>
      </c>
      <c r="D408" s="302" t="s">
        <v>36</v>
      </c>
      <c r="E408" s="302" t="s">
        <v>22</v>
      </c>
      <c r="F408" s="367" t="s">
        <v>363</v>
      </c>
      <c r="G408" s="220"/>
      <c r="H408" s="220"/>
      <c r="I408" s="293">
        <v>16.6</v>
      </c>
      <c r="J408" s="50"/>
      <c r="K408" s="50"/>
    </row>
    <row r="409" spans="1:11" ht="23.25" customHeight="1">
      <c r="A409" s="365" t="s">
        <v>358</v>
      </c>
      <c r="B409" s="372" t="s">
        <v>140</v>
      </c>
      <c r="C409" s="302" t="s">
        <v>37</v>
      </c>
      <c r="D409" s="302" t="s">
        <v>36</v>
      </c>
      <c r="E409" s="302" t="s">
        <v>22</v>
      </c>
      <c r="F409" s="367" t="s">
        <v>334</v>
      </c>
      <c r="G409" s="220"/>
      <c r="H409" s="220"/>
      <c r="I409" s="293">
        <f>41.4-6.2-3.1-3.1</f>
        <v>28.999999999999993</v>
      </c>
      <c r="J409" s="50"/>
      <c r="K409" s="50"/>
    </row>
    <row r="410" spans="1:11" ht="18" customHeight="1">
      <c r="A410" s="91" t="s">
        <v>54</v>
      </c>
      <c r="B410" s="332" t="s">
        <v>140</v>
      </c>
      <c r="C410" s="270" t="s">
        <v>37</v>
      </c>
      <c r="D410" s="85" t="s">
        <v>37</v>
      </c>
      <c r="E410" s="85" t="s">
        <v>104</v>
      </c>
      <c r="F410" s="85" t="s">
        <v>33</v>
      </c>
      <c r="G410" s="208">
        <f>G411+G414+G417</f>
        <v>1016.3</v>
      </c>
      <c r="H410" s="208"/>
      <c r="I410" s="280">
        <f>I417</f>
        <v>1178</v>
      </c>
      <c r="J410" s="50"/>
      <c r="K410" s="50"/>
    </row>
    <row r="411" spans="1:11" ht="51" customHeight="1" hidden="1">
      <c r="A411" s="31" t="s">
        <v>111</v>
      </c>
      <c r="B411" s="349" t="s">
        <v>140</v>
      </c>
      <c r="C411" s="269" t="s">
        <v>37</v>
      </c>
      <c r="D411" s="221" t="s">
        <v>37</v>
      </c>
      <c r="E411" s="221" t="s">
        <v>104</v>
      </c>
      <c r="F411" s="221" t="s">
        <v>33</v>
      </c>
      <c r="G411" s="208">
        <f>G412</f>
        <v>0</v>
      </c>
      <c r="H411" s="208"/>
      <c r="I411" s="295">
        <f aca="true" t="shared" si="14" ref="I411:I416">G411+H411</f>
        <v>0</v>
      </c>
      <c r="J411" s="50"/>
      <c r="K411" s="50"/>
    </row>
    <row r="412" spans="1:11" ht="19.5" customHeight="1" hidden="1">
      <c r="A412" s="10" t="s">
        <v>44</v>
      </c>
      <c r="B412" s="349" t="s">
        <v>140</v>
      </c>
      <c r="C412" s="269" t="s">
        <v>37</v>
      </c>
      <c r="D412" s="221" t="s">
        <v>37</v>
      </c>
      <c r="E412" s="221" t="s">
        <v>112</v>
      </c>
      <c r="F412" s="221" t="s">
        <v>33</v>
      </c>
      <c r="G412" s="218">
        <f>G413</f>
        <v>0</v>
      </c>
      <c r="H412" s="218"/>
      <c r="I412" s="295">
        <f t="shared" si="14"/>
        <v>0</v>
      </c>
      <c r="J412" s="50"/>
      <c r="K412" s="50"/>
    </row>
    <row r="413" spans="1:11" ht="25.5" customHeight="1" hidden="1">
      <c r="A413" s="26" t="s">
        <v>108</v>
      </c>
      <c r="B413" s="349" t="s">
        <v>140</v>
      </c>
      <c r="C413" s="184" t="s">
        <v>37</v>
      </c>
      <c r="D413" s="184" t="s">
        <v>37</v>
      </c>
      <c r="E413" s="184" t="s">
        <v>113</v>
      </c>
      <c r="F413" s="184" t="s">
        <v>109</v>
      </c>
      <c r="G413" s="218"/>
      <c r="H413" s="218"/>
      <c r="I413" s="295">
        <f t="shared" si="14"/>
        <v>0</v>
      </c>
      <c r="J413" s="50"/>
      <c r="K413" s="50"/>
    </row>
    <row r="414" spans="1:11" ht="0.75" customHeight="1" hidden="1">
      <c r="A414" s="27" t="s">
        <v>60</v>
      </c>
      <c r="B414" s="349" t="s">
        <v>140</v>
      </c>
      <c r="C414" s="184" t="s">
        <v>37</v>
      </c>
      <c r="D414" s="184" t="s">
        <v>37</v>
      </c>
      <c r="E414" s="184" t="s">
        <v>178</v>
      </c>
      <c r="F414" s="184" t="s">
        <v>33</v>
      </c>
      <c r="G414" s="208">
        <f>G415</f>
        <v>0</v>
      </c>
      <c r="H414" s="208"/>
      <c r="I414" s="295">
        <f t="shared" si="14"/>
        <v>0</v>
      </c>
      <c r="J414" s="50"/>
      <c r="K414" s="50"/>
    </row>
    <row r="415" spans="1:11" ht="17.25" customHeight="1" hidden="1">
      <c r="A415" s="24" t="s">
        <v>70</v>
      </c>
      <c r="B415" s="349" t="s">
        <v>140</v>
      </c>
      <c r="C415" s="184" t="s">
        <v>37</v>
      </c>
      <c r="D415" s="184" t="s">
        <v>37</v>
      </c>
      <c r="E415" s="184" t="s">
        <v>179</v>
      </c>
      <c r="F415" s="184" t="s">
        <v>33</v>
      </c>
      <c r="G415" s="218">
        <f>G416</f>
        <v>0</v>
      </c>
      <c r="H415" s="218"/>
      <c r="I415" s="295">
        <f t="shared" si="14"/>
        <v>0</v>
      </c>
      <c r="J415" s="50"/>
      <c r="K415" s="50"/>
    </row>
    <row r="416" spans="1:11" ht="15" customHeight="1" hidden="1">
      <c r="A416" s="21" t="s">
        <v>121</v>
      </c>
      <c r="B416" s="349" t="s">
        <v>140</v>
      </c>
      <c r="C416" s="184" t="s">
        <v>37</v>
      </c>
      <c r="D416" s="184" t="s">
        <v>37</v>
      </c>
      <c r="E416" s="184" t="s">
        <v>179</v>
      </c>
      <c r="F416" s="184" t="s">
        <v>122</v>
      </c>
      <c r="G416" s="218"/>
      <c r="H416" s="218"/>
      <c r="I416" s="295">
        <f t="shared" si="14"/>
        <v>0</v>
      </c>
      <c r="J416" s="50"/>
      <c r="K416" s="50"/>
    </row>
    <row r="417" spans="1:11" ht="28.5" customHeight="1">
      <c r="A417" s="30" t="s">
        <v>266</v>
      </c>
      <c r="B417" s="334" t="s">
        <v>140</v>
      </c>
      <c r="C417" s="196" t="s">
        <v>37</v>
      </c>
      <c r="D417" s="196" t="s">
        <v>37</v>
      </c>
      <c r="E417" s="196" t="s">
        <v>267</v>
      </c>
      <c r="F417" s="196" t="s">
        <v>33</v>
      </c>
      <c r="G417" s="222">
        <f>G420+G422+G423</f>
        <v>1016.3</v>
      </c>
      <c r="H417" s="222"/>
      <c r="I417" s="280">
        <f>I422+I420+I418</f>
        <v>1178</v>
      </c>
      <c r="J417" s="50"/>
      <c r="K417" s="50"/>
    </row>
    <row r="418" spans="1:11" ht="28.5" customHeight="1">
      <c r="A418" s="30" t="s">
        <v>411</v>
      </c>
      <c r="B418" s="334" t="s">
        <v>140</v>
      </c>
      <c r="C418" s="196" t="s">
        <v>37</v>
      </c>
      <c r="D418" s="196" t="s">
        <v>37</v>
      </c>
      <c r="E418" s="196" t="s">
        <v>410</v>
      </c>
      <c r="F418" s="196" t="s">
        <v>33</v>
      </c>
      <c r="G418" s="222"/>
      <c r="H418" s="222"/>
      <c r="I418" s="280">
        <f>I419</f>
        <v>41.6</v>
      </c>
      <c r="J418" s="50"/>
      <c r="K418" s="50"/>
    </row>
    <row r="419" spans="1:11" ht="28.5" customHeight="1">
      <c r="A419" s="365" t="s">
        <v>337</v>
      </c>
      <c r="B419" s="333" t="s">
        <v>140</v>
      </c>
      <c r="C419" s="191" t="s">
        <v>37</v>
      </c>
      <c r="D419" s="191" t="s">
        <v>37</v>
      </c>
      <c r="E419" s="191" t="s">
        <v>410</v>
      </c>
      <c r="F419" s="191" t="s">
        <v>320</v>
      </c>
      <c r="G419" s="415"/>
      <c r="H419" s="415"/>
      <c r="I419" s="282">
        <v>41.6</v>
      </c>
      <c r="J419" s="50"/>
      <c r="K419" s="50"/>
    </row>
    <row r="420" spans="1:11" ht="78.75" customHeight="1">
      <c r="A420" s="107" t="s">
        <v>280</v>
      </c>
      <c r="B420" s="168" t="s">
        <v>140</v>
      </c>
      <c r="C420" s="167" t="s">
        <v>37</v>
      </c>
      <c r="D420" s="167" t="s">
        <v>37</v>
      </c>
      <c r="E420" s="403" t="s">
        <v>268</v>
      </c>
      <c r="F420" s="176" t="s">
        <v>33</v>
      </c>
      <c r="G420" s="223">
        <v>165.5</v>
      </c>
      <c r="H420" s="223"/>
      <c r="I420" s="282">
        <f>I421</f>
        <v>235.5</v>
      </c>
      <c r="J420" s="50"/>
      <c r="K420" s="50"/>
    </row>
    <row r="421" spans="1:11" ht="32.25" customHeight="1">
      <c r="A421" s="368" t="s">
        <v>335</v>
      </c>
      <c r="B421" s="168" t="s">
        <v>140</v>
      </c>
      <c r="C421" s="167" t="s">
        <v>37</v>
      </c>
      <c r="D421" s="167" t="s">
        <v>37</v>
      </c>
      <c r="E421" s="403" t="s">
        <v>268</v>
      </c>
      <c r="F421" s="176" t="s">
        <v>336</v>
      </c>
      <c r="G421" s="223"/>
      <c r="H421" s="223"/>
      <c r="I421" s="282">
        <f>236-0.5</f>
        <v>235.5</v>
      </c>
      <c r="J421" s="50"/>
      <c r="K421" s="50"/>
    </row>
    <row r="422" spans="1:11" ht="82.5" customHeight="1">
      <c r="A422" s="107" t="s">
        <v>281</v>
      </c>
      <c r="B422" s="168" t="s">
        <v>140</v>
      </c>
      <c r="C422" s="167" t="s">
        <v>37</v>
      </c>
      <c r="D422" s="167" t="s">
        <v>37</v>
      </c>
      <c r="E422" s="176" t="s">
        <v>269</v>
      </c>
      <c r="F422" s="176" t="s">
        <v>33</v>
      </c>
      <c r="G422" s="224">
        <v>850.8</v>
      </c>
      <c r="H422" s="224"/>
      <c r="I422" s="293">
        <f>I424</f>
        <v>900.9</v>
      </c>
      <c r="J422" s="50"/>
      <c r="K422" s="50"/>
    </row>
    <row r="423" spans="1:11" ht="42.75" customHeight="1" hidden="1">
      <c r="A423" s="107" t="s">
        <v>282</v>
      </c>
      <c r="B423" s="168" t="s">
        <v>140</v>
      </c>
      <c r="C423" s="167" t="s">
        <v>37</v>
      </c>
      <c r="D423" s="167" t="s">
        <v>37</v>
      </c>
      <c r="E423" s="176" t="s">
        <v>273</v>
      </c>
      <c r="F423" s="176" t="s">
        <v>122</v>
      </c>
      <c r="G423" s="224"/>
      <c r="H423" s="224"/>
      <c r="I423" s="295">
        <f>G423+H423</f>
        <v>0</v>
      </c>
      <c r="J423" s="50"/>
      <c r="K423" s="50"/>
    </row>
    <row r="424" spans="1:11" ht="27.75" customHeight="1">
      <c r="A424" s="365" t="s">
        <v>337</v>
      </c>
      <c r="B424" s="168" t="s">
        <v>140</v>
      </c>
      <c r="C424" s="167" t="s">
        <v>37</v>
      </c>
      <c r="D424" s="167" t="s">
        <v>37</v>
      </c>
      <c r="E424" s="176" t="s">
        <v>269</v>
      </c>
      <c r="F424" s="176" t="s">
        <v>320</v>
      </c>
      <c r="G424" s="224"/>
      <c r="H424" s="224"/>
      <c r="I424" s="293">
        <v>900.9</v>
      </c>
      <c r="J424" s="50"/>
      <c r="K424" s="50"/>
    </row>
    <row r="425" spans="1:11" ht="21" customHeight="1">
      <c r="A425" s="9" t="s">
        <v>71</v>
      </c>
      <c r="B425" s="332" t="s">
        <v>140</v>
      </c>
      <c r="C425" s="195" t="s">
        <v>37</v>
      </c>
      <c r="D425" s="195" t="s">
        <v>49</v>
      </c>
      <c r="E425" s="195" t="s">
        <v>56</v>
      </c>
      <c r="F425" s="195" t="s">
        <v>33</v>
      </c>
      <c r="G425" s="225" t="e">
        <f>G426+G436+#REF!+#REF!+#REF!+#REF!+#REF!+#REF!+#REF!+#REF!+#REF!+#REF!+#REF!+#REF!</f>
        <v>#REF!</v>
      </c>
      <c r="H425" s="225" t="e">
        <f>H426+H437</f>
        <v>#REF!</v>
      </c>
      <c r="I425" s="280">
        <f>I426+I431+I434+I436+I443+I446+I449+I452</f>
        <v>2226.1</v>
      </c>
      <c r="J425" s="51"/>
      <c r="K425" s="51"/>
    </row>
    <row r="426" spans="1:11" ht="52.5" customHeight="1">
      <c r="A426" s="28" t="s">
        <v>111</v>
      </c>
      <c r="B426" s="325" t="s">
        <v>140</v>
      </c>
      <c r="C426" s="64" t="s">
        <v>37</v>
      </c>
      <c r="D426" s="64" t="s">
        <v>49</v>
      </c>
      <c r="E426" s="64" t="s">
        <v>124</v>
      </c>
      <c r="F426" s="64" t="s">
        <v>33</v>
      </c>
      <c r="G426" s="216" t="e">
        <f>G427</f>
        <v>#REF!</v>
      </c>
      <c r="H426" s="216" t="e">
        <f>H427</f>
        <v>#REF!</v>
      </c>
      <c r="I426" s="295">
        <f>I427</f>
        <v>828.7</v>
      </c>
      <c r="J426" s="48"/>
      <c r="K426" s="48"/>
    </row>
    <row r="427" spans="1:11" ht="17.25" customHeight="1">
      <c r="A427" s="10" t="s">
        <v>44</v>
      </c>
      <c r="B427" s="325" t="s">
        <v>140</v>
      </c>
      <c r="C427" s="64" t="s">
        <v>37</v>
      </c>
      <c r="D427" s="64" t="s">
        <v>49</v>
      </c>
      <c r="E427" s="64" t="s">
        <v>125</v>
      </c>
      <c r="F427" s="64" t="s">
        <v>33</v>
      </c>
      <c r="G427" s="216" t="e">
        <f>#REF!</f>
        <v>#REF!</v>
      </c>
      <c r="H427" s="216" t="e">
        <f>#REF!</f>
        <v>#REF!</v>
      </c>
      <c r="I427" s="293">
        <f>I428+I429+I430</f>
        <v>828.7</v>
      </c>
      <c r="J427" s="48"/>
      <c r="K427" s="48"/>
    </row>
    <row r="428" spans="1:11" ht="17.25" customHeight="1">
      <c r="A428" s="364" t="s">
        <v>325</v>
      </c>
      <c r="B428" s="325" t="s">
        <v>140</v>
      </c>
      <c r="C428" s="64" t="s">
        <v>37</v>
      </c>
      <c r="D428" s="64" t="s">
        <v>49</v>
      </c>
      <c r="E428" s="64" t="s">
        <v>125</v>
      </c>
      <c r="F428" s="367" t="s">
        <v>318</v>
      </c>
      <c r="G428" s="216"/>
      <c r="H428" s="216"/>
      <c r="I428" s="293">
        <f>538.8+56.7</f>
        <v>595.5</v>
      </c>
      <c r="J428" s="48"/>
      <c r="K428" s="48"/>
    </row>
    <row r="429" spans="1:11" ht="27.75" customHeight="1">
      <c r="A429" s="365" t="s">
        <v>337</v>
      </c>
      <c r="B429" s="325" t="s">
        <v>140</v>
      </c>
      <c r="C429" s="64" t="s">
        <v>37</v>
      </c>
      <c r="D429" s="64" t="s">
        <v>49</v>
      </c>
      <c r="E429" s="64" t="s">
        <v>125</v>
      </c>
      <c r="F429" s="367" t="s">
        <v>320</v>
      </c>
      <c r="G429" s="216"/>
      <c r="H429" s="216"/>
      <c r="I429" s="293">
        <v>137</v>
      </c>
      <c r="J429" s="48"/>
      <c r="K429" s="48"/>
    </row>
    <row r="430" spans="1:11" ht="34.5" customHeight="1">
      <c r="A430" s="368" t="s">
        <v>335</v>
      </c>
      <c r="B430" s="325" t="s">
        <v>140</v>
      </c>
      <c r="C430" s="64" t="s">
        <v>37</v>
      </c>
      <c r="D430" s="64" t="s">
        <v>49</v>
      </c>
      <c r="E430" s="64" t="s">
        <v>125</v>
      </c>
      <c r="F430" s="367" t="s">
        <v>336</v>
      </c>
      <c r="G430" s="216"/>
      <c r="H430" s="216"/>
      <c r="I430" s="293">
        <v>96.2</v>
      </c>
      <c r="J430" s="48"/>
      <c r="K430" s="48"/>
    </row>
    <row r="431" spans="1:11" ht="27.75" customHeight="1">
      <c r="A431" s="379" t="s">
        <v>266</v>
      </c>
      <c r="B431" s="381" t="s">
        <v>140</v>
      </c>
      <c r="C431" s="307" t="s">
        <v>37</v>
      </c>
      <c r="D431" s="307" t="s">
        <v>49</v>
      </c>
      <c r="E431" s="307" t="s">
        <v>370</v>
      </c>
      <c r="F431" s="367" t="s">
        <v>33</v>
      </c>
      <c r="G431" s="216"/>
      <c r="H431" s="216"/>
      <c r="I431" s="295">
        <f>I432+I433</f>
        <v>11.4</v>
      </c>
      <c r="J431" s="48"/>
      <c r="K431" s="48"/>
    </row>
    <row r="432" spans="1:11" ht="103.5" customHeight="1">
      <c r="A432" s="380" t="s">
        <v>280</v>
      </c>
      <c r="B432" s="381" t="s">
        <v>140</v>
      </c>
      <c r="C432" s="307" t="s">
        <v>37</v>
      </c>
      <c r="D432" s="307" t="s">
        <v>49</v>
      </c>
      <c r="E432" s="307" t="s">
        <v>369</v>
      </c>
      <c r="F432" s="367" t="s">
        <v>320</v>
      </c>
      <c r="G432" s="216"/>
      <c r="H432" s="216"/>
      <c r="I432" s="293">
        <f>1.9+0.5</f>
        <v>2.4</v>
      </c>
      <c r="J432" s="48"/>
      <c r="K432" s="48"/>
    </row>
    <row r="433" spans="1:11" ht="102" customHeight="1">
      <c r="A433" s="380" t="s">
        <v>281</v>
      </c>
      <c r="B433" s="381" t="s">
        <v>140</v>
      </c>
      <c r="C433" s="307" t="s">
        <v>37</v>
      </c>
      <c r="D433" s="307" t="s">
        <v>49</v>
      </c>
      <c r="E433" s="307" t="s">
        <v>371</v>
      </c>
      <c r="F433" s="367" t="s">
        <v>320</v>
      </c>
      <c r="G433" s="216"/>
      <c r="H433" s="216"/>
      <c r="I433" s="293">
        <v>9</v>
      </c>
      <c r="J433" s="48"/>
      <c r="K433" s="48"/>
    </row>
    <row r="434" spans="1:11" ht="27" customHeight="1">
      <c r="A434" s="397" t="s">
        <v>25</v>
      </c>
      <c r="B434" s="381" t="s">
        <v>140</v>
      </c>
      <c r="C434" s="307" t="s">
        <v>37</v>
      </c>
      <c r="D434" s="307" t="s">
        <v>49</v>
      </c>
      <c r="E434" s="307" t="s">
        <v>26</v>
      </c>
      <c r="F434" s="367" t="s">
        <v>33</v>
      </c>
      <c r="G434" s="216"/>
      <c r="H434" s="216"/>
      <c r="I434" s="295">
        <f>I435</f>
        <v>8</v>
      </c>
      <c r="J434" s="48"/>
      <c r="K434" s="48"/>
    </row>
    <row r="435" spans="1:11" ht="27" customHeight="1">
      <c r="A435" s="365" t="s">
        <v>337</v>
      </c>
      <c r="B435" s="381" t="s">
        <v>140</v>
      </c>
      <c r="C435" s="307" t="s">
        <v>37</v>
      </c>
      <c r="D435" s="307" t="s">
        <v>49</v>
      </c>
      <c r="E435" s="307" t="s">
        <v>26</v>
      </c>
      <c r="F435" s="367" t="s">
        <v>320</v>
      </c>
      <c r="G435" s="216"/>
      <c r="H435" s="216"/>
      <c r="I435" s="293">
        <f>5.4+2.6</f>
        <v>8</v>
      </c>
      <c r="J435" s="48"/>
      <c r="K435" s="48"/>
    </row>
    <row r="436" spans="1:9" ht="45.75" customHeight="1">
      <c r="A436" s="62" t="s">
        <v>48</v>
      </c>
      <c r="B436" s="325" t="s">
        <v>140</v>
      </c>
      <c r="C436" s="64" t="s">
        <v>37</v>
      </c>
      <c r="D436" s="64" t="s">
        <v>49</v>
      </c>
      <c r="E436" s="64" t="s">
        <v>59</v>
      </c>
      <c r="F436" s="64" t="s">
        <v>33</v>
      </c>
      <c r="G436" s="216" t="e">
        <f>G437</f>
        <v>#REF!</v>
      </c>
      <c r="H436" s="216"/>
      <c r="I436" s="295">
        <f>I437</f>
        <v>251.89999999999998</v>
      </c>
    </row>
    <row r="437" spans="1:9" ht="26.25" customHeight="1">
      <c r="A437" s="1" t="s">
        <v>47</v>
      </c>
      <c r="B437" s="325" t="s">
        <v>140</v>
      </c>
      <c r="C437" s="64" t="s">
        <v>37</v>
      </c>
      <c r="D437" s="64" t="s">
        <v>49</v>
      </c>
      <c r="E437" s="64" t="s">
        <v>145</v>
      </c>
      <c r="F437" s="64" t="s">
        <v>33</v>
      </c>
      <c r="G437" s="216" t="e">
        <f>#REF!</f>
        <v>#REF!</v>
      </c>
      <c r="H437" s="216">
        <v>860</v>
      </c>
      <c r="I437" s="293">
        <f>I438+I439+I440+I441+I442</f>
        <v>251.89999999999998</v>
      </c>
    </row>
    <row r="438" spans="1:9" ht="26.25" customHeight="1">
      <c r="A438" s="364" t="s">
        <v>325</v>
      </c>
      <c r="B438" s="325" t="s">
        <v>140</v>
      </c>
      <c r="C438" s="64" t="s">
        <v>37</v>
      </c>
      <c r="D438" s="64" t="s">
        <v>49</v>
      </c>
      <c r="E438" s="64" t="s">
        <v>145</v>
      </c>
      <c r="F438" s="269" t="s">
        <v>327</v>
      </c>
      <c r="G438" s="216"/>
      <c r="H438" s="216"/>
      <c r="I438" s="293">
        <f>59.4+15</f>
        <v>74.4</v>
      </c>
    </row>
    <row r="439" spans="1:9" ht="27.75" customHeight="1">
      <c r="A439" s="365" t="s">
        <v>337</v>
      </c>
      <c r="B439" s="325" t="s">
        <v>140</v>
      </c>
      <c r="C439" s="64" t="s">
        <v>37</v>
      </c>
      <c r="D439" s="64" t="s">
        <v>49</v>
      </c>
      <c r="E439" s="64" t="s">
        <v>145</v>
      </c>
      <c r="F439" s="269" t="s">
        <v>320</v>
      </c>
      <c r="G439" s="216"/>
      <c r="H439" s="216"/>
      <c r="I439" s="293">
        <f>162.5-11-13</f>
        <v>138.5</v>
      </c>
    </row>
    <row r="440" spans="1:9" ht="49.5" customHeight="1">
      <c r="A440" s="389" t="s">
        <v>393</v>
      </c>
      <c r="B440" s="325" t="s">
        <v>140</v>
      </c>
      <c r="C440" s="64" t="s">
        <v>37</v>
      </c>
      <c r="D440" s="64" t="s">
        <v>49</v>
      </c>
      <c r="E440" s="64" t="s">
        <v>145</v>
      </c>
      <c r="F440" s="269" t="s">
        <v>392</v>
      </c>
      <c r="G440" s="216"/>
      <c r="H440" s="216"/>
      <c r="I440" s="293">
        <v>15.7</v>
      </c>
    </row>
    <row r="441" spans="1:9" ht="24" customHeight="1">
      <c r="A441" s="364" t="s">
        <v>322</v>
      </c>
      <c r="B441" s="325" t="s">
        <v>140</v>
      </c>
      <c r="C441" s="64" t="s">
        <v>37</v>
      </c>
      <c r="D441" s="64" t="s">
        <v>49</v>
      </c>
      <c r="E441" s="64" t="s">
        <v>145</v>
      </c>
      <c r="F441" s="367" t="s">
        <v>321</v>
      </c>
      <c r="G441" s="216"/>
      <c r="H441" s="216"/>
      <c r="I441" s="293">
        <v>19.7</v>
      </c>
    </row>
    <row r="442" spans="1:9" ht="24" customHeight="1">
      <c r="A442" s="364" t="s">
        <v>330</v>
      </c>
      <c r="B442" s="325" t="s">
        <v>140</v>
      </c>
      <c r="C442" s="64" t="s">
        <v>37</v>
      </c>
      <c r="D442" s="64" t="s">
        <v>49</v>
      </c>
      <c r="E442" s="64" t="s">
        <v>145</v>
      </c>
      <c r="F442" s="367" t="s">
        <v>329</v>
      </c>
      <c r="G442" s="216"/>
      <c r="H442" s="216"/>
      <c r="I442" s="293">
        <v>3.6</v>
      </c>
    </row>
    <row r="443" spans="1:9" ht="24" customHeight="1">
      <c r="A443" s="410" t="s">
        <v>146</v>
      </c>
      <c r="B443" s="411" t="s">
        <v>140</v>
      </c>
      <c r="C443" s="412" t="s">
        <v>37</v>
      </c>
      <c r="D443" s="412" t="s">
        <v>49</v>
      </c>
      <c r="E443" s="412" t="s">
        <v>149</v>
      </c>
      <c r="F443" s="413" t="s">
        <v>33</v>
      </c>
      <c r="G443" s="414"/>
      <c r="H443" s="414"/>
      <c r="I443" s="421">
        <f>I444</f>
        <v>24.6</v>
      </c>
    </row>
    <row r="444" spans="1:9" ht="51" customHeight="1">
      <c r="A444" s="28" t="s">
        <v>147</v>
      </c>
      <c r="B444" s="381" t="s">
        <v>140</v>
      </c>
      <c r="C444" s="307" t="s">
        <v>37</v>
      </c>
      <c r="D444" s="307" t="s">
        <v>49</v>
      </c>
      <c r="E444" s="307" t="s">
        <v>421</v>
      </c>
      <c r="F444" s="367" t="s">
        <v>33</v>
      </c>
      <c r="G444" s="216"/>
      <c r="H444" s="216"/>
      <c r="I444" s="293">
        <f>I445</f>
        <v>24.6</v>
      </c>
    </row>
    <row r="445" spans="1:9" ht="30.75" customHeight="1">
      <c r="A445" s="365" t="s">
        <v>337</v>
      </c>
      <c r="B445" s="381" t="s">
        <v>140</v>
      </c>
      <c r="C445" s="307" t="s">
        <v>37</v>
      </c>
      <c r="D445" s="307" t="s">
        <v>49</v>
      </c>
      <c r="E445" s="307" t="s">
        <v>421</v>
      </c>
      <c r="F445" s="367" t="s">
        <v>320</v>
      </c>
      <c r="G445" s="216"/>
      <c r="H445" s="216"/>
      <c r="I445" s="293">
        <f>26-1.4</f>
        <v>24.6</v>
      </c>
    </row>
    <row r="446" spans="1:9" ht="41.25" customHeight="1">
      <c r="A446" s="378" t="s">
        <v>396</v>
      </c>
      <c r="B446" s="345" t="s">
        <v>140</v>
      </c>
      <c r="C446" s="272" t="s">
        <v>37</v>
      </c>
      <c r="D446" s="272" t="s">
        <v>49</v>
      </c>
      <c r="E446" s="272" t="s">
        <v>20</v>
      </c>
      <c r="F446" s="272" t="s">
        <v>33</v>
      </c>
      <c r="G446" s="216"/>
      <c r="H446" s="216"/>
      <c r="I446" s="295">
        <f>I447+I448</f>
        <v>738.9000000000001</v>
      </c>
    </row>
    <row r="447" spans="1:9" ht="30.75" customHeight="1">
      <c r="A447" s="364" t="s">
        <v>325</v>
      </c>
      <c r="B447" s="345" t="s">
        <v>140</v>
      </c>
      <c r="C447" s="272" t="s">
        <v>37</v>
      </c>
      <c r="D447" s="272" t="s">
        <v>49</v>
      </c>
      <c r="E447" s="272" t="s">
        <v>20</v>
      </c>
      <c r="F447" s="272" t="s">
        <v>327</v>
      </c>
      <c r="G447" s="216"/>
      <c r="H447" s="216"/>
      <c r="I447" s="293">
        <f>644.2-1</f>
        <v>643.2</v>
      </c>
    </row>
    <row r="448" spans="1:9" ht="30.75" customHeight="1">
      <c r="A448" s="365" t="s">
        <v>337</v>
      </c>
      <c r="B448" s="345" t="s">
        <v>140</v>
      </c>
      <c r="C448" s="272" t="s">
        <v>37</v>
      </c>
      <c r="D448" s="272" t="s">
        <v>49</v>
      </c>
      <c r="E448" s="272" t="s">
        <v>20</v>
      </c>
      <c r="F448" s="272" t="s">
        <v>320</v>
      </c>
      <c r="G448" s="216"/>
      <c r="H448" s="216"/>
      <c r="I448" s="293">
        <f>90.9+4.8</f>
        <v>95.7</v>
      </c>
    </row>
    <row r="449" spans="1:9" ht="30.75" customHeight="1">
      <c r="A449" s="384" t="s">
        <v>102</v>
      </c>
      <c r="B449" s="381" t="s">
        <v>140</v>
      </c>
      <c r="C449" s="307" t="s">
        <v>37</v>
      </c>
      <c r="D449" s="307" t="s">
        <v>49</v>
      </c>
      <c r="E449" s="307" t="s">
        <v>94</v>
      </c>
      <c r="F449" s="367" t="s">
        <v>33</v>
      </c>
      <c r="G449" s="216"/>
      <c r="H449" s="216"/>
      <c r="I449" s="295">
        <f>I450</f>
        <v>5.6</v>
      </c>
    </row>
    <row r="450" spans="1:9" ht="30.75" customHeight="1">
      <c r="A450" s="384" t="s">
        <v>8</v>
      </c>
      <c r="B450" s="381" t="s">
        <v>140</v>
      </c>
      <c r="C450" s="307" t="s">
        <v>37</v>
      </c>
      <c r="D450" s="307" t="s">
        <v>49</v>
      </c>
      <c r="E450" s="307" t="s">
        <v>144</v>
      </c>
      <c r="F450" s="367" t="s">
        <v>33</v>
      </c>
      <c r="G450" s="216"/>
      <c r="H450" s="216"/>
      <c r="I450" s="293">
        <f>I451</f>
        <v>5.6</v>
      </c>
    </row>
    <row r="451" spans="1:9" ht="30.75" customHeight="1">
      <c r="A451" s="365" t="s">
        <v>337</v>
      </c>
      <c r="B451" s="381" t="s">
        <v>140</v>
      </c>
      <c r="C451" s="307" t="s">
        <v>37</v>
      </c>
      <c r="D451" s="307" t="s">
        <v>49</v>
      </c>
      <c r="E451" s="307" t="s">
        <v>144</v>
      </c>
      <c r="F451" s="367" t="s">
        <v>320</v>
      </c>
      <c r="G451" s="216"/>
      <c r="H451" s="216"/>
      <c r="I451" s="293">
        <v>5.6</v>
      </c>
    </row>
    <row r="452" spans="1:9" ht="74.25" customHeight="1">
      <c r="A452" s="408" t="s">
        <v>342</v>
      </c>
      <c r="B452" s="381" t="s">
        <v>140</v>
      </c>
      <c r="C452" s="307" t="s">
        <v>37</v>
      </c>
      <c r="D452" s="307" t="s">
        <v>49</v>
      </c>
      <c r="E452" s="307" t="s">
        <v>188</v>
      </c>
      <c r="F452" s="367" t="s">
        <v>33</v>
      </c>
      <c r="G452" s="216"/>
      <c r="H452" s="216"/>
      <c r="I452" s="295">
        <f>I453+I455+I457+I461+I466+I468+I472+I470</f>
        <v>357</v>
      </c>
    </row>
    <row r="453" spans="1:9" ht="45.75" customHeight="1">
      <c r="A453" s="371" t="s">
        <v>156</v>
      </c>
      <c r="B453" s="381" t="s">
        <v>140</v>
      </c>
      <c r="C453" s="307" t="s">
        <v>37</v>
      </c>
      <c r="D453" s="307" t="s">
        <v>49</v>
      </c>
      <c r="E453" s="307" t="s">
        <v>343</v>
      </c>
      <c r="F453" s="367" t="s">
        <v>33</v>
      </c>
      <c r="G453" s="216"/>
      <c r="H453" s="216"/>
      <c r="I453" s="293">
        <f>I454</f>
        <v>0.3</v>
      </c>
    </row>
    <row r="454" spans="1:9" ht="29.25" customHeight="1">
      <c r="A454" s="365" t="s">
        <v>337</v>
      </c>
      <c r="B454" s="381" t="s">
        <v>140</v>
      </c>
      <c r="C454" s="307" t="s">
        <v>37</v>
      </c>
      <c r="D454" s="307" t="s">
        <v>49</v>
      </c>
      <c r="E454" s="307" t="s">
        <v>343</v>
      </c>
      <c r="F454" s="367" t="s">
        <v>320</v>
      </c>
      <c r="G454" s="216"/>
      <c r="H454" s="216"/>
      <c r="I454" s="293">
        <f>0.3+0.3-0.3</f>
        <v>0.3</v>
      </c>
    </row>
    <row r="455" spans="1:9" ht="98.25" customHeight="1">
      <c r="A455" s="383" t="s">
        <v>287</v>
      </c>
      <c r="B455" s="75" t="s">
        <v>140</v>
      </c>
      <c r="C455" s="309" t="s">
        <v>37</v>
      </c>
      <c r="D455" s="311" t="s">
        <v>49</v>
      </c>
      <c r="E455" s="311" t="s">
        <v>155</v>
      </c>
      <c r="F455" s="367" t="s">
        <v>33</v>
      </c>
      <c r="G455" s="216"/>
      <c r="H455" s="216"/>
      <c r="I455" s="293">
        <f>I456</f>
        <v>1.5</v>
      </c>
    </row>
    <row r="456" spans="1:9" ht="33" customHeight="1">
      <c r="A456" s="365" t="s">
        <v>337</v>
      </c>
      <c r="B456" s="75" t="s">
        <v>140</v>
      </c>
      <c r="C456" s="309" t="s">
        <v>37</v>
      </c>
      <c r="D456" s="311" t="s">
        <v>49</v>
      </c>
      <c r="E456" s="311" t="s">
        <v>155</v>
      </c>
      <c r="F456" s="367" t="s">
        <v>320</v>
      </c>
      <c r="G456" s="216"/>
      <c r="H456" s="216"/>
      <c r="I456" s="293">
        <f>1.3+0.3-0.1</f>
        <v>1.5</v>
      </c>
    </row>
    <row r="457" spans="1:9" ht="48.75" customHeight="1">
      <c r="A457" s="363" t="s">
        <v>238</v>
      </c>
      <c r="B457" s="75" t="s">
        <v>140</v>
      </c>
      <c r="C457" s="309" t="s">
        <v>37</v>
      </c>
      <c r="D457" s="311" t="s">
        <v>49</v>
      </c>
      <c r="E457" s="311" t="s">
        <v>349</v>
      </c>
      <c r="F457" s="367" t="s">
        <v>33</v>
      </c>
      <c r="G457" s="216"/>
      <c r="H457" s="216"/>
      <c r="I457" s="293">
        <f>I458+I460+I459</f>
        <v>291</v>
      </c>
    </row>
    <row r="458" spans="1:9" ht="33" customHeight="1">
      <c r="A458" s="364" t="s">
        <v>325</v>
      </c>
      <c r="B458" s="75" t="s">
        <v>140</v>
      </c>
      <c r="C458" s="309" t="s">
        <v>37</v>
      </c>
      <c r="D458" s="311" t="s">
        <v>49</v>
      </c>
      <c r="E458" s="311" t="s">
        <v>349</v>
      </c>
      <c r="F458" s="367" t="s">
        <v>327</v>
      </c>
      <c r="G458" s="216"/>
      <c r="H458" s="216"/>
      <c r="I458" s="293">
        <f>171.9+14.4+1.7</f>
        <v>188</v>
      </c>
    </row>
    <row r="459" spans="1:9" ht="33" customHeight="1">
      <c r="A459" s="365" t="s">
        <v>324</v>
      </c>
      <c r="B459" s="75" t="s">
        <v>140</v>
      </c>
      <c r="C459" s="309" t="s">
        <v>37</v>
      </c>
      <c r="D459" s="311" t="s">
        <v>49</v>
      </c>
      <c r="E459" s="311" t="s">
        <v>349</v>
      </c>
      <c r="F459" s="367" t="s">
        <v>328</v>
      </c>
      <c r="G459" s="216"/>
      <c r="H459" s="216"/>
      <c r="I459" s="293">
        <v>12.4</v>
      </c>
    </row>
    <row r="460" spans="1:9" ht="33" customHeight="1">
      <c r="A460" s="365" t="s">
        <v>337</v>
      </c>
      <c r="B460" s="75" t="s">
        <v>140</v>
      </c>
      <c r="C460" s="309" t="s">
        <v>37</v>
      </c>
      <c r="D460" s="311" t="s">
        <v>49</v>
      </c>
      <c r="E460" s="311" t="s">
        <v>349</v>
      </c>
      <c r="F460" s="367" t="s">
        <v>320</v>
      </c>
      <c r="G460" s="216"/>
      <c r="H460" s="216"/>
      <c r="I460" s="293">
        <v>90.6</v>
      </c>
    </row>
    <row r="461" spans="1:9" ht="33" customHeight="1">
      <c r="A461" s="382" t="s">
        <v>151</v>
      </c>
      <c r="B461" s="381" t="s">
        <v>140</v>
      </c>
      <c r="C461" s="307" t="s">
        <v>37</v>
      </c>
      <c r="D461" s="307" t="s">
        <v>49</v>
      </c>
      <c r="E461" s="307" t="s">
        <v>372</v>
      </c>
      <c r="F461" s="367" t="s">
        <v>33</v>
      </c>
      <c r="G461" s="216"/>
      <c r="H461" s="216"/>
      <c r="I461" s="293">
        <f>I462+I464</f>
        <v>59.7</v>
      </c>
    </row>
    <row r="462" spans="1:9" ht="33" customHeight="1">
      <c r="A462" s="382" t="s">
        <v>153</v>
      </c>
      <c r="B462" s="381" t="s">
        <v>140</v>
      </c>
      <c r="C462" s="307" t="s">
        <v>37</v>
      </c>
      <c r="D462" s="307" t="s">
        <v>49</v>
      </c>
      <c r="E462" s="307" t="s">
        <v>373</v>
      </c>
      <c r="F462" s="367" t="s">
        <v>33</v>
      </c>
      <c r="G462" s="216"/>
      <c r="H462" s="216"/>
      <c r="I462" s="293">
        <f>I463</f>
        <v>29.7</v>
      </c>
    </row>
    <row r="463" spans="1:9" ht="33" customHeight="1">
      <c r="A463" s="365" t="s">
        <v>337</v>
      </c>
      <c r="B463" s="381" t="s">
        <v>140</v>
      </c>
      <c r="C463" s="307" t="s">
        <v>37</v>
      </c>
      <c r="D463" s="307" t="s">
        <v>49</v>
      </c>
      <c r="E463" s="307" t="s">
        <v>373</v>
      </c>
      <c r="F463" s="367" t="s">
        <v>320</v>
      </c>
      <c r="G463" s="216"/>
      <c r="H463" s="216"/>
      <c r="I463" s="293">
        <f>44.9-15.2</f>
        <v>29.7</v>
      </c>
    </row>
    <row r="464" spans="1:9" ht="33" customHeight="1">
      <c r="A464" s="382" t="s">
        <v>107</v>
      </c>
      <c r="B464" s="381" t="s">
        <v>140</v>
      </c>
      <c r="C464" s="307" t="s">
        <v>37</v>
      </c>
      <c r="D464" s="307" t="s">
        <v>49</v>
      </c>
      <c r="E464" s="307" t="s">
        <v>374</v>
      </c>
      <c r="F464" s="367" t="s">
        <v>33</v>
      </c>
      <c r="G464" s="216"/>
      <c r="H464" s="216"/>
      <c r="I464" s="293">
        <f>I465</f>
        <v>30</v>
      </c>
    </row>
    <row r="465" spans="1:9" ht="33" customHeight="1">
      <c r="A465" s="365" t="s">
        <v>337</v>
      </c>
      <c r="B465" s="381" t="s">
        <v>140</v>
      </c>
      <c r="C465" s="307" t="s">
        <v>37</v>
      </c>
      <c r="D465" s="307" t="s">
        <v>49</v>
      </c>
      <c r="E465" s="307" t="s">
        <v>374</v>
      </c>
      <c r="F465" s="367" t="s">
        <v>320</v>
      </c>
      <c r="G465" s="216"/>
      <c r="H465" s="216"/>
      <c r="I465" s="293">
        <v>30</v>
      </c>
    </row>
    <row r="466" spans="1:9" ht="78.75" customHeight="1">
      <c r="A466" s="88" t="s">
        <v>235</v>
      </c>
      <c r="B466" s="168" t="s">
        <v>140</v>
      </c>
      <c r="C466" s="309" t="s">
        <v>37</v>
      </c>
      <c r="D466" s="309" t="s">
        <v>49</v>
      </c>
      <c r="E466" s="309" t="s">
        <v>351</v>
      </c>
      <c r="F466" s="367" t="s">
        <v>33</v>
      </c>
      <c r="G466" s="216"/>
      <c r="H466" s="216"/>
      <c r="I466" s="293">
        <f>I467</f>
        <v>0.5</v>
      </c>
    </row>
    <row r="467" spans="1:9" ht="32.25" customHeight="1">
      <c r="A467" s="365" t="s">
        <v>337</v>
      </c>
      <c r="B467" s="168" t="s">
        <v>140</v>
      </c>
      <c r="C467" s="309" t="s">
        <v>37</v>
      </c>
      <c r="D467" s="309" t="s">
        <v>49</v>
      </c>
      <c r="E467" s="309" t="s">
        <v>351</v>
      </c>
      <c r="F467" s="367" t="s">
        <v>320</v>
      </c>
      <c r="G467" s="216"/>
      <c r="H467" s="216"/>
      <c r="I467" s="293">
        <v>0.5</v>
      </c>
    </row>
    <row r="468" spans="1:9" ht="70.5" customHeight="1">
      <c r="A468" s="382" t="s">
        <v>150</v>
      </c>
      <c r="B468" s="168" t="s">
        <v>140</v>
      </c>
      <c r="C468" s="309" t="s">
        <v>37</v>
      </c>
      <c r="D468" s="309" t="s">
        <v>49</v>
      </c>
      <c r="E468" s="309" t="s">
        <v>375</v>
      </c>
      <c r="F468" s="367" t="s">
        <v>33</v>
      </c>
      <c r="G468" s="216"/>
      <c r="H468" s="216"/>
      <c r="I468" s="293">
        <f>I469</f>
        <v>2.3000000000000003</v>
      </c>
    </row>
    <row r="469" spans="1:9" ht="30.75" customHeight="1">
      <c r="A469" s="365" t="s">
        <v>337</v>
      </c>
      <c r="B469" s="168" t="s">
        <v>140</v>
      </c>
      <c r="C469" s="309" t="s">
        <v>37</v>
      </c>
      <c r="D469" s="309" t="s">
        <v>49</v>
      </c>
      <c r="E469" s="309" t="s">
        <v>375</v>
      </c>
      <c r="F469" s="367" t="s">
        <v>320</v>
      </c>
      <c r="G469" s="216"/>
      <c r="H469" s="216"/>
      <c r="I469" s="293">
        <f>2.1+0.2</f>
        <v>2.3000000000000003</v>
      </c>
    </row>
    <row r="470" spans="1:9" ht="60.75" customHeight="1">
      <c r="A470" s="368" t="s">
        <v>338</v>
      </c>
      <c r="B470" s="168" t="s">
        <v>140</v>
      </c>
      <c r="C470" s="309" t="s">
        <v>37</v>
      </c>
      <c r="D470" s="309" t="s">
        <v>49</v>
      </c>
      <c r="E470" s="309" t="s">
        <v>339</v>
      </c>
      <c r="F470" s="367" t="s">
        <v>33</v>
      </c>
      <c r="G470" s="216"/>
      <c r="H470" s="216"/>
      <c r="I470" s="293">
        <f>I471</f>
        <v>1.3</v>
      </c>
    </row>
    <row r="471" spans="1:9" ht="30.75" customHeight="1">
      <c r="A471" s="365" t="s">
        <v>337</v>
      </c>
      <c r="B471" s="168" t="s">
        <v>140</v>
      </c>
      <c r="C471" s="309" t="s">
        <v>37</v>
      </c>
      <c r="D471" s="309" t="s">
        <v>49</v>
      </c>
      <c r="E471" s="309" t="s">
        <v>339</v>
      </c>
      <c r="F471" s="367" t="s">
        <v>320</v>
      </c>
      <c r="G471" s="216"/>
      <c r="H471" s="216"/>
      <c r="I471" s="293">
        <v>1.3</v>
      </c>
    </row>
    <row r="472" spans="1:9" ht="42" customHeight="1">
      <c r="A472" s="365" t="s">
        <v>21</v>
      </c>
      <c r="B472" s="168" t="s">
        <v>140</v>
      </c>
      <c r="C472" s="309" t="s">
        <v>37</v>
      </c>
      <c r="D472" s="309" t="s">
        <v>49</v>
      </c>
      <c r="E472" s="309" t="s">
        <v>22</v>
      </c>
      <c r="F472" s="367" t="s">
        <v>33</v>
      </c>
      <c r="G472" s="216"/>
      <c r="H472" s="216"/>
      <c r="I472" s="293">
        <f>I473</f>
        <v>0.4</v>
      </c>
    </row>
    <row r="473" spans="1:9" ht="30.75" customHeight="1">
      <c r="A473" s="365" t="s">
        <v>337</v>
      </c>
      <c r="B473" s="168" t="s">
        <v>140</v>
      </c>
      <c r="C473" s="309" t="s">
        <v>37</v>
      </c>
      <c r="D473" s="309" t="s">
        <v>49</v>
      </c>
      <c r="E473" s="309" t="s">
        <v>22</v>
      </c>
      <c r="F473" s="367" t="s">
        <v>320</v>
      </c>
      <c r="G473" s="216"/>
      <c r="H473" s="216"/>
      <c r="I473" s="293">
        <v>0.4</v>
      </c>
    </row>
    <row r="474" spans="1:9" ht="21.75" customHeight="1">
      <c r="A474" s="89" t="s">
        <v>72</v>
      </c>
      <c r="B474" s="350" t="s">
        <v>140</v>
      </c>
      <c r="C474" s="313" t="s">
        <v>50</v>
      </c>
      <c r="D474" s="313" t="s">
        <v>42</v>
      </c>
      <c r="E474" s="312" t="s">
        <v>56</v>
      </c>
      <c r="F474" s="313" t="s">
        <v>33</v>
      </c>
      <c r="G474" s="314" t="e">
        <f>G479+#REF!+#REF!</f>
        <v>#REF!</v>
      </c>
      <c r="H474" s="314"/>
      <c r="I474" s="295">
        <f>I479+I475</f>
        <v>15702.73</v>
      </c>
    </row>
    <row r="475" spans="1:9" ht="21.75" customHeight="1">
      <c r="A475" s="103" t="s">
        <v>73</v>
      </c>
      <c r="B475" s="350" t="s">
        <v>140</v>
      </c>
      <c r="C475" s="313" t="s">
        <v>50</v>
      </c>
      <c r="D475" s="313" t="s">
        <v>51</v>
      </c>
      <c r="E475" s="312" t="s">
        <v>56</v>
      </c>
      <c r="F475" s="313" t="s">
        <v>33</v>
      </c>
      <c r="G475" s="314"/>
      <c r="H475" s="314"/>
      <c r="I475" s="295">
        <f>I477</f>
        <v>74.3</v>
      </c>
    </row>
    <row r="476" spans="1:9" ht="21.75" customHeight="1">
      <c r="A476" s="239" t="s">
        <v>146</v>
      </c>
      <c r="B476" s="350" t="s">
        <v>140</v>
      </c>
      <c r="C476" s="313" t="s">
        <v>50</v>
      </c>
      <c r="D476" s="313" t="s">
        <v>51</v>
      </c>
      <c r="E476" s="312" t="s">
        <v>95</v>
      </c>
      <c r="F476" s="313" t="s">
        <v>33</v>
      </c>
      <c r="G476" s="314"/>
      <c r="H476" s="314"/>
      <c r="I476" s="295">
        <f>I477</f>
        <v>74.3</v>
      </c>
    </row>
    <row r="477" spans="1:9" ht="34.5" customHeight="1">
      <c r="A477" s="402" t="s">
        <v>400</v>
      </c>
      <c r="B477" s="398" t="s">
        <v>140</v>
      </c>
      <c r="C477" s="399" t="s">
        <v>50</v>
      </c>
      <c r="D477" s="399" t="s">
        <v>51</v>
      </c>
      <c r="E477" s="400" t="s">
        <v>18</v>
      </c>
      <c r="F477" s="399" t="s">
        <v>33</v>
      </c>
      <c r="G477" s="401"/>
      <c r="H477" s="401"/>
      <c r="I477" s="293">
        <f>I478</f>
        <v>74.3</v>
      </c>
    </row>
    <row r="478" spans="1:9" ht="53.25" customHeight="1">
      <c r="A478" s="389" t="s">
        <v>393</v>
      </c>
      <c r="B478" s="398" t="s">
        <v>140</v>
      </c>
      <c r="C478" s="399" t="s">
        <v>50</v>
      </c>
      <c r="D478" s="399" t="s">
        <v>51</v>
      </c>
      <c r="E478" s="400" t="s">
        <v>18</v>
      </c>
      <c r="F478" s="399" t="s">
        <v>392</v>
      </c>
      <c r="G478" s="401"/>
      <c r="H478" s="401"/>
      <c r="I478" s="293">
        <f>33.8+40.5</f>
        <v>74.3</v>
      </c>
    </row>
    <row r="479" spans="1:9" ht="15.75" customHeight="1">
      <c r="A479" s="316" t="s">
        <v>148</v>
      </c>
      <c r="B479" s="351" t="s">
        <v>140</v>
      </c>
      <c r="C479" s="312" t="s">
        <v>50</v>
      </c>
      <c r="D479" s="312" t="s">
        <v>41</v>
      </c>
      <c r="E479" s="312" t="s">
        <v>56</v>
      </c>
      <c r="F479" s="312" t="s">
        <v>33</v>
      </c>
      <c r="G479" s="151" t="e">
        <f>#REF!</f>
        <v>#REF!</v>
      </c>
      <c r="H479" s="151"/>
      <c r="I479" s="295">
        <f>I480+I483</f>
        <v>15628.43</v>
      </c>
    </row>
    <row r="480" spans="1:9" ht="20.25" customHeight="1">
      <c r="A480" s="2" t="s">
        <v>146</v>
      </c>
      <c r="B480" s="325" t="s">
        <v>140</v>
      </c>
      <c r="C480" s="85" t="s">
        <v>50</v>
      </c>
      <c r="D480" s="64" t="s">
        <v>41</v>
      </c>
      <c r="E480" s="85" t="s">
        <v>95</v>
      </c>
      <c r="F480" s="85" t="s">
        <v>33</v>
      </c>
      <c r="G480" s="151">
        <f>G481</f>
        <v>1129</v>
      </c>
      <c r="H480" s="151"/>
      <c r="I480" s="293">
        <f>I481</f>
        <v>2457.0000000000005</v>
      </c>
    </row>
    <row r="481" spans="1:9" ht="48.75" customHeight="1">
      <c r="A481" s="23" t="s">
        <v>147</v>
      </c>
      <c r="B481" s="339" t="s">
        <v>140</v>
      </c>
      <c r="C481" s="221" t="s">
        <v>50</v>
      </c>
      <c r="D481" s="64" t="s">
        <v>41</v>
      </c>
      <c r="E481" s="221" t="s">
        <v>7</v>
      </c>
      <c r="F481" s="221" t="s">
        <v>33</v>
      </c>
      <c r="G481" s="151">
        <f>G482</f>
        <v>1129</v>
      </c>
      <c r="H481" s="151"/>
      <c r="I481" s="293">
        <f>I482</f>
        <v>2457.0000000000005</v>
      </c>
    </row>
    <row r="482" spans="1:9" ht="38.25" customHeight="1">
      <c r="A482" s="368" t="s">
        <v>335</v>
      </c>
      <c r="B482" s="339" t="s">
        <v>140</v>
      </c>
      <c r="C482" s="221" t="s">
        <v>50</v>
      </c>
      <c r="D482" s="64" t="s">
        <v>41</v>
      </c>
      <c r="E482" s="221" t="s">
        <v>7</v>
      </c>
      <c r="F482" s="167" t="s">
        <v>336</v>
      </c>
      <c r="G482" s="226">
        <v>1129</v>
      </c>
      <c r="H482" s="226"/>
      <c r="I482" s="293">
        <f>2634.3-26-152.7+1.4</f>
        <v>2457.0000000000005</v>
      </c>
    </row>
    <row r="483" spans="1:9" ht="63.75" customHeight="1">
      <c r="A483" s="408" t="s">
        <v>342</v>
      </c>
      <c r="B483" s="349" t="s">
        <v>140</v>
      </c>
      <c r="C483" s="85" t="s">
        <v>50</v>
      </c>
      <c r="D483" s="85" t="s">
        <v>41</v>
      </c>
      <c r="E483" s="85" t="s">
        <v>188</v>
      </c>
      <c r="F483" s="85" t="s">
        <v>33</v>
      </c>
      <c r="G483" s="204" t="e">
        <f>#REF!+#REF!</f>
        <v>#REF!</v>
      </c>
      <c r="H483" s="204"/>
      <c r="I483" s="293">
        <f>I484+I487+I495+I509</f>
        <v>13171.43</v>
      </c>
    </row>
    <row r="484" spans="1:9" ht="63.75" customHeight="1">
      <c r="A484" s="370" t="s">
        <v>189</v>
      </c>
      <c r="B484" s="348" t="s">
        <v>140</v>
      </c>
      <c r="C484" s="309" t="s">
        <v>50</v>
      </c>
      <c r="D484" s="309" t="s">
        <v>41</v>
      </c>
      <c r="E484" s="309" t="s">
        <v>190</v>
      </c>
      <c r="F484" s="310" t="s">
        <v>33</v>
      </c>
      <c r="G484" s="226"/>
      <c r="H484" s="226"/>
      <c r="I484" s="297">
        <f>I485</f>
        <v>299.4</v>
      </c>
    </row>
    <row r="485" spans="1:9" ht="63.75" customHeight="1">
      <c r="A485" s="112" t="s">
        <v>287</v>
      </c>
      <c r="B485" s="75" t="s">
        <v>140</v>
      </c>
      <c r="C485" s="309" t="s">
        <v>50</v>
      </c>
      <c r="D485" s="311" t="s">
        <v>41</v>
      </c>
      <c r="E485" s="311" t="s">
        <v>155</v>
      </c>
      <c r="F485" s="311" t="s">
        <v>33</v>
      </c>
      <c r="G485" s="226"/>
      <c r="H485" s="226"/>
      <c r="I485" s="297">
        <f>I486</f>
        <v>299.4</v>
      </c>
    </row>
    <row r="486" spans="1:9" ht="63.75" customHeight="1">
      <c r="A486" s="369" t="s">
        <v>335</v>
      </c>
      <c r="B486" s="75" t="s">
        <v>140</v>
      </c>
      <c r="C486" s="309" t="s">
        <v>50</v>
      </c>
      <c r="D486" s="311" t="s">
        <v>41</v>
      </c>
      <c r="E486" s="311" t="s">
        <v>155</v>
      </c>
      <c r="F486" s="311" t="s">
        <v>336</v>
      </c>
      <c r="G486" s="226"/>
      <c r="H486" s="226"/>
      <c r="I486" s="297">
        <f>262.4-1.3+67.8-0.3-29.2</f>
        <v>299.4</v>
      </c>
    </row>
    <row r="487" spans="1:9" ht="36" customHeight="1">
      <c r="A487" s="42" t="s">
        <v>151</v>
      </c>
      <c r="B487" s="325" t="s">
        <v>140</v>
      </c>
      <c r="C487" s="167" t="s">
        <v>50</v>
      </c>
      <c r="D487" s="167" t="s">
        <v>41</v>
      </c>
      <c r="E487" s="227" t="s">
        <v>372</v>
      </c>
      <c r="F487" s="167" t="s">
        <v>33</v>
      </c>
      <c r="G487" s="226"/>
      <c r="H487" s="226"/>
      <c r="I487" s="293">
        <f>I488+I493</f>
        <v>11918.630000000001</v>
      </c>
    </row>
    <row r="488" spans="1:9" ht="36" customHeight="1">
      <c r="A488" s="42" t="s">
        <v>152</v>
      </c>
      <c r="B488" s="247">
        <v>574</v>
      </c>
      <c r="C488" s="167" t="s">
        <v>50</v>
      </c>
      <c r="D488" s="167" t="s">
        <v>41</v>
      </c>
      <c r="E488" s="227" t="s">
        <v>377</v>
      </c>
      <c r="F488" s="167" t="s">
        <v>33</v>
      </c>
      <c r="G488" s="226"/>
      <c r="H488" s="226"/>
      <c r="I488" s="293">
        <f>I489+I491</f>
        <v>8158.3</v>
      </c>
    </row>
    <row r="489" spans="1:9" ht="36" customHeight="1">
      <c r="A489" s="73" t="s">
        <v>208</v>
      </c>
      <c r="B489" s="247">
        <v>574</v>
      </c>
      <c r="C489" s="167" t="s">
        <v>50</v>
      </c>
      <c r="D489" s="167" t="s">
        <v>41</v>
      </c>
      <c r="E489" s="227" t="s">
        <v>376</v>
      </c>
      <c r="F489" s="167" t="s">
        <v>33</v>
      </c>
      <c r="G489" s="226"/>
      <c r="H489" s="226"/>
      <c r="I489" s="293">
        <f>I490</f>
        <v>2596.7</v>
      </c>
    </row>
    <row r="490" spans="1:9" ht="36" customHeight="1">
      <c r="A490" s="369" t="s">
        <v>335</v>
      </c>
      <c r="B490" s="247">
        <v>574</v>
      </c>
      <c r="C490" s="167" t="s">
        <v>50</v>
      </c>
      <c r="D490" s="167" t="s">
        <v>41</v>
      </c>
      <c r="E490" s="227" t="s">
        <v>376</v>
      </c>
      <c r="F490" s="167" t="s">
        <v>336</v>
      </c>
      <c r="G490" s="226"/>
      <c r="H490" s="226"/>
      <c r="I490" s="293">
        <f>3779.4-2744+2744-1182.7</f>
        <v>2596.7</v>
      </c>
    </row>
    <row r="491" spans="1:9" ht="36" customHeight="1">
      <c r="A491" s="73" t="s">
        <v>153</v>
      </c>
      <c r="B491" s="168" t="s">
        <v>140</v>
      </c>
      <c r="C491" s="167" t="s">
        <v>50</v>
      </c>
      <c r="D491" s="167" t="s">
        <v>41</v>
      </c>
      <c r="E491" s="227" t="s">
        <v>373</v>
      </c>
      <c r="F491" s="167" t="s">
        <v>33</v>
      </c>
      <c r="G491" s="226"/>
      <c r="H491" s="226"/>
      <c r="I491" s="293">
        <f>I492</f>
        <v>5561.6</v>
      </c>
    </row>
    <row r="492" spans="1:9" ht="36" customHeight="1">
      <c r="A492" s="369" t="s">
        <v>335</v>
      </c>
      <c r="B492" s="168" t="s">
        <v>140</v>
      </c>
      <c r="C492" s="167" t="s">
        <v>50</v>
      </c>
      <c r="D492" s="167" t="s">
        <v>41</v>
      </c>
      <c r="E492" s="227" t="s">
        <v>373</v>
      </c>
      <c r="F492" s="176" t="s">
        <v>336</v>
      </c>
      <c r="G492" s="226"/>
      <c r="H492" s="226"/>
      <c r="I492" s="293">
        <v>5561.6</v>
      </c>
    </row>
    <row r="493" spans="1:9" ht="36" customHeight="1">
      <c r="A493" s="43" t="s">
        <v>107</v>
      </c>
      <c r="B493" s="168" t="s">
        <v>140</v>
      </c>
      <c r="C493" s="167" t="s">
        <v>50</v>
      </c>
      <c r="D493" s="167" t="s">
        <v>41</v>
      </c>
      <c r="E493" s="227" t="s">
        <v>374</v>
      </c>
      <c r="F493" s="167" t="s">
        <v>33</v>
      </c>
      <c r="G493" s="226"/>
      <c r="H493" s="226"/>
      <c r="I493" s="293">
        <f>I494</f>
        <v>3760.3300000000004</v>
      </c>
    </row>
    <row r="494" spans="1:9" ht="36" customHeight="1">
      <c r="A494" s="369" t="s">
        <v>335</v>
      </c>
      <c r="B494" s="168" t="s">
        <v>140</v>
      </c>
      <c r="C494" s="167" t="s">
        <v>50</v>
      </c>
      <c r="D494" s="167" t="s">
        <v>41</v>
      </c>
      <c r="E494" s="227" t="s">
        <v>374</v>
      </c>
      <c r="F494" s="167" t="s">
        <v>336</v>
      </c>
      <c r="G494" s="226"/>
      <c r="H494" s="226"/>
      <c r="I494" s="293">
        <f>5319.6-30-1571.4+42.13</f>
        <v>3760.3300000000004</v>
      </c>
    </row>
    <row r="495" spans="1:9" ht="35.25" customHeight="1">
      <c r="A495" s="22" t="s">
        <v>288</v>
      </c>
      <c r="B495" s="168" t="s">
        <v>140</v>
      </c>
      <c r="C495" s="271" t="s">
        <v>50</v>
      </c>
      <c r="D495" s="221" t="s">
        <v>41</v>
      </c>
      <c r="E495" s="272" t="s">
        <v>378</v>
      </c>
      <c r="F495" s="271" t="s">
        <v>33</v>
      </c>
      <c r="G495" s="218" t="e">
        <f>#REF!</f>
        <v>#REF!</v>
      </c>
      <c r="H495" s="218"/>
      <c r="I495" s="293">
        <f>I500+I501+I502+I508</f>
        <v>499.6</v>
      </c>
    </row>
    <row r="496" spans="1:9" ht="71.25" customHeight="1" hidden="1">
      <c r="A496" s="33" t="s">
        <v>156</v>
      </c>
      <c r="B496" s="168" t="s">
        <v>140</v>
      </c>
      <c r="C496" s="271" t="s">
        <v>50</v>
      </c>
      <c r="D496" s="271" t="s">
        <v>41</v>
      </c>
      <c r="E496" s="272" t="s">
        <v>182</v>
      </c>
      <c r="F496" s="230" t="s">
        <v>33</v>
      </c>
      <c r="G496" s="147"/>
      <c r="H496" s="147"/>
      <c r="I496" s="293">
        <f>G496+H496</f>
        <v>0</v>
      </c>
    </row>
    <row r="497" spans="1:9" ht="20.25" customHeight="1" hidden="1">
      <c r="A497" s="34" t="s">
        <v>139</v>
      </c>
      <c r="B497" s="339" t="s">
        <v>140</v>
      </c>
      <c r="C497" s="271" t="s">
        <v>50</v>
      </c>
      <c r="D497" s="271" t="s">
        <v>41</v>
      </c>
      <c r="E497" s="272" t="s">
        <v>182</v>
      </c>
      <c r="F497" s="230" t="s">
        <v>57</v>
      </c>
      <c r="G497" s="147"/>
      <c r="H497" s="147"/>
      <c r="I497" s="293">
        <f>G497+H497</f>
        <v>0</v>
      </c>
    </row>
    <row r="498" spans="1:9" ht="118.5" customHeight="1" hidden="1">
      <c r="A498" s="22" t="s">
        <v>154</v>
      </c>
      <c r="B498" s="352" t="s">
        <v>140</v>
      </c>
      <c r="C498" s="271" t="s">
        <v>50</v>
      </c>
      <c r="D498" s="271" t="s">
        <v>41</v>
      </c>
      <c r="E498" s="272" t="s">
        <v>155</v>
      </c>
      <c r="F498" s="230" t="s">
        <v>33</v>
      </c>
      <c r="G498" s="147"/>
      <c r="H498" s="147"/>
      <c r="I498" s="293">
        <f>G498+H498</f>
        <v>0</v>
      </c>
    </row>
    <row r="499" spans="1:9" ht="17.25" customHeight="1" hidden="1">
      <c r="A499" s="28" t="s">
        <v>139</v>
      </c>
      <c r="B499" s="344" t="s">
        <v>140</v>
      </c>
      <c r="C499" s="271" t="s">
        <v>50</v>
      </c>
      <c r="D499" s="271" t="s">
        <v>41</v>
      </c>
      <c r="E499" s="272" t="s">
        <v>155</v>
      </c>
      <c r="F499" s="230" t="s">
        <v>57</v>
      </c>
      <c r="G499" s="147"/>
      <c r="H499" s="147"/>
      <c r="I499" s="293">
        <f>G499+H499</f>
        <v>0</v>
      </c>
    </row>
    <row r="500" spans="1:9" ht="17.25" customHeight="1">
      <c r="A500" s="364" t="s">
        <v>325</v>
      </c>
      <c r="B500" s="344" t="s">
        <v>140</v>
      </c>
      <c r="C500" s="271" t="s">
        <v>50</v>
      </c>
      <c r="D500" s="221" t="s">
        <v>41</v>
      </c>
      <c r="E500" s="272" t="s">
        <v>378</v>
      </c>
      <c r="F500" s="230" t="s">
        <v>327</v>
      </c>
      <c r="G500" s="147"/>
      <c r="H500" s="147"/>
      <c r="I500" s="293">
        <f>479.1-5.528</f>
        <v>473.572</v>
      </c>
    </row>
    <row r="501" spans="1:9" ht="24.75" customHeight="1">
      <c r="A501" s="365" t="s">
        <v>324</v>
      </c>
      <c r="B501" s="344" t="s">
        <v>140</v>
      </c>
      <c r="C501" s="271" t="s">
        <v>50</v>
      </c>
      <c r="D501" s="221" t="s">
        <v>41</v>
      </c>
      <c r="E501" s="272" t="s">
        <v>378</v>
      </c>
      <c r="F501" s="230" t="s">
        <v>328</v>
      </c>
      <c r="G501" s="147"/>
      <c r="H501" s="147"/>
      <c r="I501" s="293">
        <f>3+2</f>
        <v>5</v>
      </c>
    </row>
    <row r="502" spans="1:9" ht="29.25" customHeight="1">
      <c r="A502" s="365" t="s">
        <v>337</v>
      </c>
      <c r="B502" s="344" t="s">
        <v>140</v>
      </c>
      <c r="C502" s="230" t="s">
        <v>50</v>
      </c>
      <c r="D502" s="230" t="s">
        <v>41</v>
      </c>
      <c r="E502" s="272" t="s">
        <v>378</v>
      </c>
      <c r="F502" s="230" t="s">
        <v>320</v>
      </c>
      <c r="G502" s="229">
        <v>514.9</v>
      </c>
      <c r="H502" s="229"/>
      <c r="I502" s="293">
        <f>15.5+7.1-3.572</f>
        <v>19.028000000000002</v>
      </c>
    </row>
    <row r="503" spans="1:9" ht="25.5" customHeight="1" hidden="1">
      <c r="A503" s="2" t="s">
        <v>97</v>
      </c>
      <c r="B503" s="353">
        <v>585</v>
      </c>
      <c r="C503" s="64" t="s">
        <v>41</v>
      </c>
      <c r="D503" s="64" t="s">
        <v>79</v>
      </c>
      <c r="E503" s="64" t="s">
        <v>98</v>
      </c>
      <c r="F503" s="64" t="s">
        <v>33</v>
      </c>
      <c r="G503" s="151"/>
      <c r="H503" s="151"/>
      <c r="I503" s="298"/>
    </row>
    <row r="504" spans="1:9" ht="38.25" customHeight="1" hidden="1">
      <c r="A504" s="3" t="s">
        <v>99</v>
      </c>
      <c r="B504" s="353">
        <v>585</v>
      </c>
      <c r="C504" s="64" t="s">
        <v>41</v>
      </c>
      <c r="D504" s="64" t="s">
        <v>79</v>
      </c>
      <c r="E504" s="64" t="s">
        <v>100</v>
      </c>
      <c r="F504" s="64" t="s">
        <v>33</v>
      </c>
      <c r="G504" s="151"/>
      <c r="H504" s="151"/>
      <c r="I504" s="298"/>
    </row>
    <row r="505" spans="1:9" ht="25.5" customHeight="1" hidden="1">
      <c r="A505" s="1" t="s">
        <v>101</v>
      </c>
      <c r="B505" s="353">
        <v>585</v>
      </c>
      <c r="C505" s="85" t="s">
        <v>41</v>
      </c>
      <c r="D505" s="85" t="s">
        <v>79</v>
      </c>
      <c r="E505" s="64" t="s">
        <v>100</v>
      </c>
      <c r="F505" s="64" t="s">
        <v>96</v>
      </c>
      <c r="G505" s="151"/>
      <c r="H505" s="151"/>
      <c r="I505" s="298"/>
    </row>
    <row r="506" spans="1:9" ht="27" customHeight="1" hidden="1">
      <c r="A506" s="2" t="s">
        <v>97</v>
      </c>
      <c r="B506" s="325" t="s">
        <v>90</v>
      </c>
      <c r="C506" s="64" t="s">
        <v>41</v>
      </c>
      <c r="D506" s="64" t="s">
        <v>79</v>
      </c>
      <c r="E506" s="64" t="s">
        <v>98</v>
      </c>
      <c r="F506" s="64" t="s">
        <v>33</v>
      </c>
      <c r="G506" s="151"/>
      <c r="H506" s="151"/>
      <c r="I506" s="298"/>
    </row>
    <row r="507" spans="1:9" ht="42.75" customHeight="1" hidden="1">
      <c r="A507" s="3" t="s">
        <v>99</v>
      </c>
      <c r="B507" s="325" t="s">
        <v>90</v>
      </c>
      <c r="C507" s="64" t="s">
        <v>41</v>
      </c>
      <c r="D507" s="64" t="s">
        <v>79</v>
      </c>
      <c r="E507" s="64" t="s">
        <v>100</v>
      </c>
      <c r="F507" s="64" t="s">
        <v>33</v>
      </c>
      <c r="G507" s="151"/>
      <c r="H507" s="151"/>
      <c r="I507" s="298"/>
    </row>
    <row r="508" spans="1:9" ht="33" customHeight="1">
      <c r="A508" s="364" t="s">
        <v>330</v>
      </c>
      <c r="B508" s="381" t="s">
        <v>140</v>
      </c>
      <c r="C508" s="307" t="s">
        <v>50</v>
      </c>
      <c r="D508" s="307" t="s">
        <v>41</v>
      </c>
      <c r="E508" s="307" t="s">
        <v>378</v>
      </c>
      <c r="F508" s="307" t="s">
        <v>329</v>
      </c>
      <c r="G508" s="151"/>
      <c r="H508" s="151"/>
      <c r="I508" s="298">
        <v>2</v>
      </c>
    </row>
    <row r="509" spans="1:9" ht="70.5" customHeight="1">
      <c r="A509" s="382" t="s">
        <v>150</v>
      </c>
      <c r="B509" s="349" t="s">
        <v>140</v>
      </c>
      <c r="C509" s="167" t="s">
        <v>50</v>
      </c>
      <c r="D509" s="167" t="s">
        <v>41</v>
      </c>
      <c r="E509" s="227" t="s">
        <v>375</v>
      </c>
      <c r="F509" s="167" t="s">
        <v>33</v>
      </c>
      <c r="G509" s="228">
        <f>G510</f>
        <v>484.5</v>
      </c>
      <c r="H509" s="228"/>
      <c r="I509" s="293">
        <f>I510</f>
        <v>453.79999999999995</v>
      </c>
    </row>
    <row r="510" spans="1:9" ht="36" customHeight="1">
      <c r="A510" s="368" t="s">
        <v>335</v>
      </c>
      <c r="B510" s="339" t="s">
        <v>140</v>
      </c>
      <c r="C510" s="221" t="s">
        <v>50</v>
      </c>
      <c r="D510" s="221" t="s">
        <v>41</v>
      </c>
      <c r="E510" s="227" t="s">
        <v>375</v>
      </c>
      <c r="F510" s="167" t="s">
        <v>336</v>
      </c>
      <c r="G510" s="226">
        <v>484.5</v>
      </c>
      <c r="H510" s="226"/>
      <c r="I510" s="293">
        <f>415.4-2.1+35.5+5</f>
        <v>453.79999999999995</v>
      </c>
    </row>
    <row r="511" spans="1:9" ht="21.75" customHeight="1">
      <c r="A511" s="84" t="s">
        <v>105</v>
      </c>
      <c r="B511" s="354"/>
      <c r="C511" s="231"/>
      <c r="D511" s="231"/>
      <c r="E511" s="231"/>
      <c r="F511" s="231"/>
      <c r="G511" s="232" t="e">
        <f>G15+G197+G266+G280+#REF!+G339</f>
        <v>#REF!</v>
      </c>
      <c r="H511" s="232" t="e">
        <f>H15+H197+H266+H280+#REF!+H339</f>
        <v>#REF!</v>
      </c>
      <c r="I511" s="288">
        <f>I15+I197+I266+I280+I339</f>
        <v>207414.47999999998</v>
      </c>
    </row>
    <row r="513" spans="1:9" ht="31.5" customHeight="1">
      <c r="A513" s="436"/>
      <c r="B513" s="436"/>
      <c r="C513" s="436"/>
      <c r="D513" s="436"/>
      <c r="E513" s="436"/>
      <c r="F513" s="436"/>
      <c r="G513" s="436"/>
      <c r="H513" s="436"/>
      <c r="I513" s="436"/>
    </row>
  </sheetData>
  <sheetProtection/>
  <mergeCells count="15">
    <mergeCell ref="J135:K135"/>
    <mergeCell ref="A513:I513"/>
    <mergeCell ref="C1:I1"/>
    <mergeCell ref="B4:I7"/>
    <mergeCell ref="A9:I11"/>
    <mergeCell ref="A12:A14"/>
    <mergeCell ref="B12:B14"/>
    <mergeCell ref="C12:C14"/>
    <mergeCell ref="D12:D14"/>
    <mergeCell ref="E12:E14"/>
    <mergeCell ref="F12:F14"/>
    <mergeCell ref="G12:G13"/>
    <mergeCell ref="H12:H13"/>
    <mergeCell ref="I12:I13"/>
    <mergeCell ref="J28:O28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a</cp:lastModifiedBy>
  <cp:lastPrinted>2013-02-05T07:15:28Z</cp:lastPrinted>
  <dcterms:created xsi:type="dcterms:W3CDTF">2005-02-21T06:34:52Z</dcterms:created>
  <dcterms:modified xsi:type="dcterms:W3CDTF">2013-02-05T10:10:29Z</dcterms:modified>
  <cp:category/>
  <cp:version/>
  <cp:contentType/>
  <cp:contentStatus/>
</cp:coreProperties>
</file>