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5"/>
  </bookViews>
  <sheets>
    <sheet name="09.06.2010   № 54     " sheetId="1" r:id="rId1"/>
    <sheet name="с расшифровкой " sheetId="2" r:id="rId2"/>
    <sheet name="к 1 чтению" sheetId="3" r:id="rId3"/>
    <sheet name="ко 2 чтению с прогр" sheetId="4" r:id="rId4"/>
    <sheet name="в казнач" sheetId="5" r:id="rId5"/>
    <sheet name="в казнач (2)" sheetId="6" r:id="rId6"/>
  </sheets>
  <definedNames>
    <definedName name="_xlnm.Print_Area" localSheetId="0">'09.06.2010   № 54     '!$A$1:$G$322</definedName>
    <definedName name="_xlnm.Print_Area" localSheetId="4">'в казнач'!$A$1:$I$499</definedName>
    <definedName name="_xlnm.Print_Area" localSheetId="5">'в казнач (2)'!$A$1:$I$501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<sst xmlns="http://schemas.openxmlformats.org/spreadsheetml/2006/main" count="13690" uniqueCount="572">
  <si>
    <t>Субсидии в целях софинансированияих расходных обязательств, возникающих в связи с реализацией мероприятий, предусмотренных муниципальными программами развития малого и среднего предпринимательства</t>
  </si>
  <si>
    <t>5222522</t>
  </si>
  <si>
    <t>Расходы по РЦП "Молодежь Павловского района"</t>
  </si>
  <si>
    <t>убрали из УФ с программы 18,0</t>
  </si>
  <si>
    <t>Федеральная целевая программа "Социальное развитие села до 2012 года"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</si>
  <si>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</si>
  <si>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</si>
  <si>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1001105</t>
  </si>
  <si>
    <t>5052102</t>
  </si>
  <si>
    <t>Ежемесячное денежное вознаграждение за классное руководство.</t>
  </si>
  <si>
    <t>на сертиф в здравоохранение   -10,0   из ост +300</t>
  </si>
  <si>
    <t>из ост +230,0</t>
  </si>
  <si>
    <t>из период печати     -97,392   из ост +100,0</t>
  </si>
  <si>
    <t>из ост   +310,0</t>
  </si>
  <si>
    <t>из ост +140,0</t>
  </si>
  <si>
    <t>из ост +50,0</t>
  </si>
  <si>
    <t>из ост +100,0</t>
  </si>
  <si>
    <t>для поселен на выборы    -88,0;из 0106 в программу  из прогр -288,0</t>
  </si>
  <si>
    <t>из прогр +100,0</t>
  </si>
  <si>
    <t>092 03 06</t>
  </si>
  <si>
    <t>из прогр +70,0</t>
  </si>
  <si>
    <t>для поселен выборы -50,0; из Услуг +640,0; +22,0  из прогр восстановл по целев набору +18,0  из прогр на телевизор +10,0</t>
  </si>
  <si>
    <t>из ост +11,9 из ост +145,0 из прогр +30,0</t>
  </si>
  <si>
    <t>Субсидии на осуществление мероприятий по обеспечению жильем  граждан, проживающих и работающих в сельской местности</t>
  </si>
  <si>
    <t>5222105</t>
  </si>
  <si>
    <t>Дорожное хозяйство</t>
  </si>
  <si>
    <t>Областная целевая программа "Развитие системы дорожного хозяйства Ульяновской области в 2009-2015 годах."</t>
  </si>
  <si>
    <t>5227500</t>
  </si>
  <si>
    <t>Субсидии бюджетам муниципальных районов и городских округов Ульяновской области на подготовку к отопительному сезону 2011-2012 годов</t>
  </si>
  <si>
    <t>6520000</t>
  </si>
  <si>
    <t>522 35 02</t>
  </si>
  <si>
    <t>505 97 00</t>
  </si>
  <si>
    <t>Организация системы мобильного библиотечного обслуживания населённых пунктов Ульяновской области.</t>
  </si>
  <si>
    <t>518 01 00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</si>
  <si>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</si>
  <si>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</si>
  <si>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Государственная программа "Доступная среда  на 2011-2015 годы"</t>
  </si>
  <si>
    <t>1009000</t>
  </si>
  <si>
    <t>Модернизация региональных систем общего образования</t>
  </si>
  <si>
    <t>436 21 00</t>
  </si>
  <si>
    <t>505 21 00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</si>
  <si>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</si>
  <si>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</si>
  <si>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</si>
  <si>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</si>
  <si>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</si>
  <si>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</si>
  <si>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</si>
  <si>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</si>
  <si>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</si>
  <si>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</si>
  <si>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</si>
  <si>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</si>
  <si>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</si>
  <si>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</si>
  <si>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</si>
  <si>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</si>
  <si>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</si>
  <si>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</si>
  <si>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</si>
  <si>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</si>
  <si>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</si>
  <si>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</si>
  <si>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</si>
  <si>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</si>
  <si>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</si>
  <si>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</si>
  <si>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</si>
  <si>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</si>
  <si>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</si>
  <si>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</si>
  <si>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</si>
  <si>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</si>
  <si>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</si>
  <si>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</si>
  <si>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</si>
  <si>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</si>
  <si>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</si>
  <si>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</si>
  <si>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</si>
  <si>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</si>
  <si>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</si>
  <si>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</si>
  <si>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</si>
  <si>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</si>
  <si>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</si>
  <si>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</si>
  <si>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</si>
  <si>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</si>
  <si>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</si>
  <si>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</si>
  <si>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</si>
  <si>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</si>
  <si>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</si>
  <si>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</si>
  <si>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</si>
  <si>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</si>
  <si>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</si>
  <si>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</si>
  <si>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</si>
  <si>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</si>
  <si>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</si>
  <si>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</si>
  <si>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</si>
  <si>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</si>
  <si>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</si>
  <si>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</si>
  <si>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</si>
  <si>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</si>
  <si>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</si>
  <si>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</si>
  <si>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</si>
  <si>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</si>
  <si>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</si>
  <si>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</si>
  <si>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</si>
  <si>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</si>
  <si>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</si>
  <si>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</si>
  <si>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</si>
  <si>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</si>
  <si>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</si>
  <si>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</si>
  <si>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</si>
  <si>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</si>
  <si>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</si>
  <si>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</si>
  <si>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</si>
  <si>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</si>
  <si>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</si>
  <si>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</si>
  <si>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</si>
  <si>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</si>
  <si>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</si>
  <si>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</si>
  <si>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</si>
  <si>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</si>
  <si>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</si>
  <si>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</si>
  <si>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</si>
  <si>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</si>
  <si>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</si>
  <si>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</si>
  <si>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</si>
  <si>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</si>
  <si>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</si>
  <si>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</si>
  <si>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</si>
  <si>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</si>
  <si>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</si>
  <si>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</si>
  <si>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</si>
  <si>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</si>
  <si>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</si>
  <si>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</si>
  <si>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</si>
  <si>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</si>
  <si>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</si>
  <si>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</si>
  <si>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</si>
  <si>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</si>
  <si>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</si>
  <si>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</si>
  <si>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</si>
  <si>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</si>
  <si>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</si>
  <si>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</si>
  <si>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</si>
  <si>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</si>
  <si>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</si>
  <si>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</si>
  <si>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</si>
  <si>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</si>
  <si>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</si>
  <si>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</si>
  <si>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</si>
  <si>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</si>
  <si>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</si>
  <si>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</si>
  <si>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</si>
  <si>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</si>
  <si>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</si>
  <si>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</si>
  <si>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</si>
  <si>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</si>
  <si>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</si>
  <si>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</si>
  <si>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</si>
  <si>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</si>
  <si>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</si>
  <si>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</si>
  <si>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</si>
  <si>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</si>
  <si>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</si>
  <si>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</si>
  <si>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</si>
  <si>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</si>
  <si>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</si>
  <si>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</si>
  <si>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</si>
  <si>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</si>
  <si>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</si>
  <si>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</si>
  <si>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</si>
  <si>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</si>
  <si>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</si>
  <si>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</si>
  <si>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</si>
  <si>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</si>
  <si>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</si>
  <si>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</si>
  <si>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</si>
  <si>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</si>
  <si>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</si>
  <si>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</si>
  <si>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</si>
  <si>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</si>
  <si>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</si>
  <si>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</si>
  <si>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</si>
  <si>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</si>
  <si>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</si>
  <si>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</si>
  <si>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</si>
  <si>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</si>
  <si>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</si>
  <si>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</si>
  <si>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</si>
  <si>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</si>
  <si>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</si>
  <si>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</si>
  <si>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</si>
  <si>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</si>
  <si>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</si>
  <si>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</si>
  <si>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</si>
  <si>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</si>
  <si>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</si>
  <si>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</si>
  <si>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</si>
  <si>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</si>
  <si>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</si>
  <si>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</si>
  <si>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</si>
  <si>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</si>
  <si>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</si>
  <si>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</si>
  <si>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</si>
  <si>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</si>
  <si>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</si>
  <si>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</si>
  <si>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</si>
  <si>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</si>
  <si>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</si>
  <si>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</si>
  <si>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</si>
  <si>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</si>
  <si>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</si>
  <si>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</si>
  <si>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</si>
  <si>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</si>
  <si>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</si>
  <si>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</si>
  <si>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</si>
  <si>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</si>
  <si>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</si>
  <si>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</si>
  <si>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</si>
  <si>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</si>
  <si>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</si>
  <si>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</si>
  <si>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</si>
  <si>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</si>
  <si>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</si>
  <si>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</si>
  <si>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</si>
  <si>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</si>
  <si>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</si>
  <si>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</si>
  <si>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</si>
  <si>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</si>
  <si>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</si>
  <si>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</si>
  <si>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</si>
  <si>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</si>
  <si>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</si>
  <si>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</si>
  <si>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</si>
  <si>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</si>
  <si>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</si>
  <si>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</si>
  <si>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</si>
  <si>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</si>
  <si>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</si>
  <si>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</si>
  <si>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</si>
  <si>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</si>
  <si>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</si>
  <si>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</si>
  <si>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</si>
  <si>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</si>
  <si>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</si>
  <si>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</si>
  <si>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</si>
  <si>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</si>
  <si>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</si>
  <si>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</si>
  <si>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</si>
  <si>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</si>
  <si>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</si>
  <si>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</si>
  <si>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</si>
  <si>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</si>
  <si>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</si>
  <si>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</si>
  <si>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</si>
  <si>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</si>
  <si>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</si>
  <si>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</si>
  <si>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</si>
  <si>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</si>
  <si>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</si>
  <si>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</si>
  <si>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</si>
  <si>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</si>
  <si>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</si>
  <si>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</si>
  <si>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</si>
  <si>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</si>
  <si>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</si>
  <si>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</si>
  <si>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</si>
  <si>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</si>
  <si>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</si>
  <si>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</si>
  <si>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</si>
  <si>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</si>
  <si>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</si>
  <si>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</si>
  <si>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</si>
  <si>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</si>
  <si>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</si>
  <si>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</si>
  <si>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</si>
  <si>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</si>
  <si>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</si>
  <si>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</si>
  <si>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</si>
  <si>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</si>
  <si>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</si>
  <si>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</si>
  <si>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</si>
  <si>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</si>
  <si>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</si>
  <si>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</si>
  <si>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</si>
  <si>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</si>
  <si>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</si>
  <si>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</si>
  <si>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</si>
  <si>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</si>
  <si>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</si>
  <si>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</si>
  <si>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</si>
  <si>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</si>
  <si>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</si>
  <si>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</si>
  <si>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</si>
  <si>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</si>
  <si>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</si>
  <si>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</si>
  <si>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</si>
  <si>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</si>
  <si>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</si>
  <si>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</si>
  <si>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</si>
  <si>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</si>
  <si>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</si>
  <si>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</si>
  <si>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</si>
  <si>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</si>
  <si>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</si>
  <si>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</si>
  <si>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</si>
  <si>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</si>
  <si>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</si>
  <si>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</si>
  <si>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</si>
  <si>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</si>
  <si>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</si>
  <si>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</si>
  <si>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</si>
  <si>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</si>
  <si>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</si>
  <si>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</si>
  <si>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</si>
  <si>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</si>
  <si>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</si>
  <si>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 xml:space="preserve">Местный бюдж + 3 дотации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</si>
  <si>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</si>
  <si>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</si>
  <si>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</si>
  <si>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</si>
  <si>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</si>
  <si>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</si>
  <si>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</si>
  <si>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</si>
  <si>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</si>
  <si>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</si>
  <si>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</si>
  <si>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</si>
  <si>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</si>
  <si>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</si>
  <si>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</si>
  <si>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</si>
  <si>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</si>
  <si>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</si>
  <si>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</si>
  <si>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</si>
  <si>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</si>
  <si>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</si>
  <si>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</si>
  <si>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</si>
  <si>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</si>
  <si>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</si>
  <si>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</si>
  <si>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</si>
  <si>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</si>
  <si>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</si>
  <si>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 xml:space="preserve">                                                                                                           "Павловский район"</t>
  </si>
  <si>
    <t xml:space="preserve">                                                                                                                        на 2011 год»</t>
  </si>
  <si>
    <t xml:space="preserve">Распределение дотаций бюджетам поселений на выравнивание бюджетной обеспеченности на 2011 год                                                                                             </t>
  </si>
  <si>
    <r>
      <t xml:space="preserve">                                                                                                   </t>
    </r>
    <r>
      <rPr>
        <sz val="12"/>
        <rFont val="Times New Roman"/>
        <family val="1"/>
      </rPr>
      <t>(тыс. рублей)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</si>
  <si>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</si>
  <si>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</si>
  <si>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</si>
  <si>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</si>
  <si>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</si>
  <si>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</si>
  <si>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</si>
  <si>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 xml:space="preserve">                                                                              к Решению совета Депутатов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</si>
  <si>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«О бюджете муниципального</t>
  </si>
  <si>
    <t xml:space="preserve">                                                                                                                                           образования "Павловский район"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</si>
  <si>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</si>
  <si>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</si>
  <si>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</si>
  <si>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</si>
  <si>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</si>
  <si>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</si>
  <si>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</si>
  <si>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</si>
  <si>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</si>
  <si>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</si>
  <si>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</si>
  <si>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</si>
  <si>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</si>
  <si>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 xml:space="preserve">                                                                                                                      Приложение 8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</si>
  <si>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</si>
  <si>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</si>
  <si>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Дотации бюджетам поселений на выравнивание бюджетной обеспечености   - всего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</si>
  <si>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</si>
  <si>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</si>
  <si>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</si>
  <si>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</si>
  <si>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</si>
  <si>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</si>
  <si>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</si>
  <si>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</si>
  <si>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</si>
  <si>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</si>
  <si>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</si>
  <si>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</si>
  <si>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</si>
  <si>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</si>
  <si>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</si>
  <si>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</si>
  <si>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</si>
  <si>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</si>
  <si>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</si>
  <si>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</si>
  <si>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</si>
  <si>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</si>
  <si>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</si>
  <si>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</si>
  <si>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</si>
  <si>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</si>
  <si>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</si>
  <si>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</si>
  <si>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</si>
  <si>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</si>
  <si>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</si>
  <si>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</si>
  <si>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</si>
  <si>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521 02 22</t>
  </si>
  <si>
    <t xml:space="preserve">521 02 22 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</si>
  <si>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</si>
  <si>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</si>
  <si>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</si>
  <si>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</si>
  <si>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</si>
  <si>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</si>
  <si>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</si>
  <si>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531</t>
  </si>
  <si>
    <t>511</t>
  </si>
  <si>
    <t>Выполнение функций  органами местного самоуправления</t>
  </si>
  <si>
    <t>631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</si>
  <si>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</si>
  <si>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</si>
  <si>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</si>
  <si>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</si>
  <si>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Областная целевая программа "Чистая вода" на 2011-2015 годы</t>
  </si>
  <si>
    <t>5229001</t>
  </si>
  <si>
    <t>Резервные средства</t>
  </si>
  <si>
    <t>530</t>
  </si>
  <si>
    <t>Субвенции</t>
  </si>
  <si>
    <t>5210700</t>
  </si>
  <si>
    <t>521 14 00</t>
  </si>
  <si>
    <t xml:space="preserve">521 14 00 </t>
  </si>
  <si>
    <t>521 12 00</t>
  </si>
  <si>
    <t>521 01 03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</si>
  <si>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</si>
  <si>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</si>
  <si>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</si>
  <si>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</si>
  <si>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</si>
  <si>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</si>
  <si>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</si>
  <si>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</si>
  <si>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</si>
  <si>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</si>
  <si>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спонс пом +60,0</t>
  </si>
  <si>
    <t>спонс пом +40,0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</si>
  <si>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</si>
  <si>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</si>
  <si>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</si>
  <si>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</si>
  <si>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</si>
  <si>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</si>
  <si>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>из Услуг +50,0</t>
  </si>
  <si>
    <t xml:space="preserve"> СовДеп -50,0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</si>
  <si>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</si>
  <si>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</si>
  <si>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</si>
  <si>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</si>
  <si>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</si>
  <si>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</si>
  <si>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</si>
  <si>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</si>
  <si>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</si>
  <si>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</si>
  <si>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</si>
  <si>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</si>
  <si>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>льготы по комм услугам на ЦРБ +400,0</t>
  </si>
  <si>
    <t xml:space="preserve">503 </t>
  </si>
  <si>
    <t>4859700</t>
  </si>
  <si>
    <t>5180100</t>
  </si>
  <si>
    <t>в админ,-640,0;   -40,0 в админ на компъютер</t>
  </si>
  <si>
    <t>Организация оздоровления работников бюджетной сферы на территории Ульяновской области</t>
  </si>
  <si>
    <t>Разработка стратегии развития МО "Павловский район"</t>
  </si>
  <si>
    <t>092 00 00</t>
  </si>
  <si>
    <t>Прочие выплаты по обязательствам муниципального образования</t>
  </si>
  <si>
    <t>521 03 00</t>
  </si>
  <si>
    <t>6.Приложение  № 8  к решению Совета Депутатов № 169 от 15. 12. 2011 г.  изложить в следующей редакции.</t>
  </si>
  <si>
    <t>поселениям на проектно сметн документацию    -100,0</t>
  </si>
  <si>
    <t>из прогр на Баклуши +60,0;   +100,0 поселениям</t>
  </si>
  <si>
    <t>Коммунально хозяйство</t>
  </si>
  <si>
    <t>Мероприятия в области здравоохранения, спорта и физической культуры, туризма</t>
  </si>
  <si>
    <t xml:space="preserve">Ежемесячное денежное вознаграждение за классное руководство  </t>
  </si>
  <si>
    <t>5741</t>
  </si>
  <si>
    <t>Областные целевые программы</t>
  </si>
  <si>
    <t>522 00 00</t>
  </si>
  <si>
    <t>в админ,-640,0;   -40,0 в админ на компъютер;   -42,0 на архив местн бюджет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</si>
</sst>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9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1" applyNumberFormat="0" applyAlignment="0" applyProtection="0"/>
    <xf numFmtId="0" fontId="113" fillId="27" borderId="2" applyNumberFormat="0" applyAlignment="0" applyProtection="0"/>
    <xf numFmtId="0" fontId="114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8" borderId="7" applyNumberFormat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6" fillId="32" borderId="0" applyNumberFormat="0" applyBorder="0" applyAlignment="0" applyProtection="0"/>
  </cellStyleXfs>
  <cellXfs count="830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82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0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4" fillId="34" borderId="10" xfId="0" applyNumberFormat="1" applyFont="1" applyFill="1" applyBorder="1" applyAlignment="1">
      <alignment horizontal="center"/>
    </xf>
    <xf numFmtId="49" fontId="54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83" fillId="35" borderId="10" xfId="0" applyNumberFormat="1" applyFont="1" applyFill="1" applyBorder="1" applyAlignment="1">
      <alignment horizontal="center"/>
    </xf>
    <xf numFmtId="0" fontId="84" fillId="35" borderId="10" xfId="0" applyFont="1" applyFill="1" applyBorder="1" applyAlignment="1">
      <alignment wrapText="1"/>
    </xf>
    <xf numFmtId="0" fontId="85" fillId="35" borderId="11" xfId="0" applyFont="1" applyFill="1" applyBorder="1" applyAlignment="1">
      <alignment horizontal="center"/>
    </xf>
    <xf numFmtId="49" fontId="86" fillId="35" borderId="10" xfId="0" applyNumberFormat="1" applyFont="1" applyFill="1" applyBorder="1" applyAlignment="1">
      <alignment horizontal="center"/>
    </xf>
    <xf numFmtId="49" fontId="86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left" vertical="justify" wrapText="1"/>
    </xf>
    <xf numFmtId="49" fontId="28" fillId="38" borderId="13" xfId="57" applyNumberFormat="1" applyFont="1" applyFill="1" applyBorder="1" applyAlignment="1">
      <alignment horizontal="right"/>
    </xf>
    <xf numFmtId="49" fontId="28" fillId="38" borderId="10" xfId="0" applyNumberFormat="1" applyFont="1" applyFill="1" applyBorder="1" applyAlignment="1">
      <alignment horizontal="center"/>
    </xf>
    <xf numFmtId="166" fontId="28" fillId="38" borderId="13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 horizontal="left" wrapText="1"/>
    </xf>
    <xf numFmtId="166" fontId="28" fillId="38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3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6" fontId="4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86" fillId="35" borderId="10" xfId="0" applyNumberFormat="1" applyFont="1" applyFill="1" applyBorder="1" applyAlignment="1">
      <alignment horizontal="right"/>
    </xf>
    <xf numFmtId="166" fontId="83" fillId="35" borderId="10" xfId="0" applyNumberFormat="1" applyFont="1" applyFill="1" applyBorder="1" applyAlignment="1">
      <alignment horizontal="right"/>
    </xf>
    <xf numFmtId="49" fontId="86" fillId="35" borderId="11" xfId="0" applyNumberFormat="1" applyFont="1" applyFill="1" applyBorder="1" applyAlignment="1">
      <alignment horizontal="right"/>
    </xf>
    <xf numFmtId="2" fontId="2" fillId="35" borderId="19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7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32" fillId="34" borderId="11" xfId="0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right"/>
    </xf>
    <xf numFmtId="2" fontId="32" fillId="34" borderId="10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right" wrapText="1"/>
    </xf>
    <xf numFmtId="166" fontId="13" fillId="0" borderId="10" xfId="0" applyNumberFormat="1" applyFont="1" applyBorder="1" applyAlignment="1">
      <alignment horizontal="right" wrapText="1"/>
    </xf>
    <xf numFmtId="49" fontId="32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2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166" fontId="52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166" fontId="28" fillId="35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63" fillId="34" borderId="10" xfId="0" applyNumberFormat="1" applyFont="1" applyFill="1" applyBorder="1" applyAlignment="1">
      <alignment horizontal="right"/>
    </xf>
    <xf numFmtId="166" fontId="10" fillId="34" borderId="10" xfId="0" applyNumberFormat="1" applyFont="1" applyFill="1" applyBorder="1" applyAlignment="1">
      <alignment horizontal="right"/>
    </xf>
    <xf numFmtId="166" fontId="28" fillId="38" borderId="13" xfId="0" applyNumberFormat="1" applyFont="1" applyFill="1" applyBorder="1" applyAlignment="1">
      <alignment horizontal="right"/>
    </xf>
    <xf numFmtId="166" fontId="28" fillId="38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1" fillId="33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49" fontId="6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justify"/>
    </xf>
    <xf numFmtId="0" fontId="10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65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0" fontId="67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 wrapText="1"/>
    </xf>
    <xf numFmtId="49" fontId="58" fillId="34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 wrapText="1"/>
    </xf>
    <xf numFmtId="49" fontId="6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7" fillId="38" borderId="13" xfId="57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86" fillId="35" borderId="11" xfId="0" applyFont="1" applyFill="1" applyBorder="1" applyAlignment="1">
      <alignment horizontal="right"/>
    </xf>
    <xf numFmtId="49" fontId="0" fillId="35" borderId="11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58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68" fillId="34" borderId="11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49" fontId="27" fillId="38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9" fillId="34" borderId="0" xfId="0" applyFont="1" applyFill="1" applyAlignment="1">
      <alignment horizontal="left" vertical="justify"/>
    </xf>
    <xf numFmtId="0" fontId="11" fillId="33" borderId="10" xfId="0" applyFont="1" applyFill="1" applyBorder="1" applyAlignment="1">
      <alignment horizontal="left" wrapText="1"/>
    </xf>
    <xf numFmtId="49" fontId="1" fillId="39" borderId="10" xfId="0" applyNumberFormat="1" applyFont="1" applyFill="1" applyBorder="1" applyAlignment="1">
      <alignment horizontal="right"/>
    </xf>
    <xf numFmtId="0" fontId="43" fillId="39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/>
    </xf>
    <xf numFmtId="165" fontId="74" fillId="34" borderId="10" xfId="0" applyNumberFormat="1" applyFont="1" applyFill="1" applyBorder="1" applyAlignment="1">
      <alignment horizontal="right"/>
    </xf>
    <xf numFmtId="165" fontId="75" fillId="34" borderId="10" xfId="0" applyNumberFormat="1" applyFont="1" applyFill="1" applyBorder="1" applyAlignment="1">
      <alignment horizontal="right"/>
    </xf>
    <xf numFmtId="2" fontId="74" fillId="33" borderId="10" xfId="0" applyNumberFormat="1" applyFont="1" applyFill="1" applyBorder="1" applyAlignment="1">
      <alignment horizontal="right"/>
    </xf>
    <xf numFmtId="2" fontId="74" fillId="34" borderId="10" xfId="0" applyNumberFormat="1" applyFont="1" applyFill="1" applyBorder="1" applyAlignment="1">
      <alignment horizontal="right"/>
    </xf>
    <xf numFmtId="2" fontId="75" fillId="0" borderId="10" xfId="0" applyNumberFormat="1" applyFont="1" applyBorder="1" applyAlignment="1">
      <alignment horizontal="right"/>
    </xf>
    <xf numFmtId="2" fontId="75" fillId="34" borderId="10" xfId="0" applyNumberFormat="1" applyFont="1" applyFill="1" applyBorder="1" applyAlignment="1">
      <alignment horizontal="right"/>
    </xf>
    <xf numFmtId="2" fontId="76" fillId="34" borderId="10" xfId="0" applyNumberFormat="1" applyFont="1" applyFill="1" applyBorder="1" applyAlignment="1">
      <alignment horizontal="right"/>
    </xf>
    <xf numFmtId="2" fontId="77" fillId="34" borderId="10" xfId="0" applyNumberFormat="1" applyFont="1" applyFill="1" applyBorder="1" applyAlignment="1">
      <alignment horizontal="right"/>
    </xf>
    <xf numFmtId="2" fontId="77" fillId="39" borderId="10" xfId="0" applyNumberFormat="1" applyFont="1" applyFill="1" applyBorder="1" applyAlignment="1">
      <alignment horizontal="right"/>
    </xf>
    <xf numFmtId="2" fontId="74" fillId="0" borderId="10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166" fontId="74" fillId="33" borderId="10" xfId="0" applyNumberFormat="1" applyFont="1" applyFill="1" applyBorder="1" applyAlignment="1">
      <alignment horizontal="right"/>
    </xf>
    <xf numFmtId="166" fontId="74" fillId="0" borderId="10" xfId="0" applyNumberFormat="1" applyFont="1" applyFill="1" applyBorder="1" applyAlignment="1">
      <alignment horizontal="right"/>
    </xf>
    <xf numFmtId="166" fontId="74" fillId="0" borderId="10" xfId="0" applyNumberFormat="1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166" fontId="76" fillId="0" borderId="10" xfId="0" applyNumberFormat="1" applyFont="1" applyBorder="1" applyAlignment="1">
      <alignment horizontal="right"/>
    </xf>
    <xf numFmtId="166" fontId="75" fillId="34" borderId="10" xfId="0" applyNumberFormat="1" applyFont="1" applyFill="1" applyBorder="1" applyAlignment="1">
      <alignment horizontal="right"/>
    </xf>
    <xf numFmtId="166" fontId="75" fillId="35" borderId="10" xfId="0" applyNumberFormat="1" applyFont="1" applyFill="1" applyBorder="1" applyAlignment="1">
      <alignment horizontal="right"/>
    </xf>
    <xf numFmtId="166" fontId="74" fillId="34" borderId="10" xfId="0" applyNumberFormat="1" applyFont="1" applyFill="1" applyBorder="1" applyAlignment="1">
      <alignment horizontal="right"/>
    </xf>
    <xf numFmtId="166" fontId="36" fillId="34" borderId="10" xfId="0" applyNumberFormat="1" applyFont="1" applyFill="1" applyBorder="1" applyAlignment="1">
      <alignment horizontal="right"/>
    </xf>
    <xf numFmtId="166" fontId="75" fillId="38" borderId="13" xfId="0" applyNumberFormat="1" applyFont="1" applyFill="1" applyBorder="1" applyAlignment="1">
      <alignment horizontal="right"/>
    </xf>
    <xf numFmtId="166" fontId="75" fillId="38" borderId="10" xfId="0" applyNumberFormat="1" applyFont="1" applyFill="1" applyBorder="1" applyAlignment="1">
      <alignment horizontal="right"/>
    </xf>
    <xf numFmtId="166" fontId="75" fillId="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166" fontId="37" fillId="0" borderId="10" xfId="0" applyNumberFormat="1" applyFont="1" applyBorder="1" applyAlignment="1">
      <alignment horizontal="right"/>
    </xf>
    <xf numFmtId="166" fontId="37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40" borderId="10" xfId="0" applyNumberFormat="1" applyFont="1" applyFill="1" applyBorder="1" applyAlignment="1">
      <alignment/>
    </xf>
    <xf numFmtId="166" fontId="5" fillId="41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2" fontId="26" fillId="3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7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28" fillId="34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40" borderId="10" xfId="0" applyNumberFormat="1" applyFont="1" applyFill="1" applyBorder="1" applyAlignment="1">
      <alignment horizontal="center"/>
    </xf>
    <xf numFmtId="166" fontId="5" fillId="40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1" fillId="34" borderId="13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68" fillId="34" borderId="13" xfId="0" applyNumberFormat="1" applyFont="1" applyFill="1" applyBorder="1" applyAlignment="1">
      <alignment horizontal="right"/>
    </xf>
    <xf numFmtId="49" fontId="32" fillId="34" borderId="13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3" fillId="35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27" fillId="0" borderId="13" xfId="57" applyNumberFormat="1" applyFont="1" applyFill="1" applyBorder="1" applyAlignment="1">
      <alignment horizontal="right"/>
    </xf>
    <xf numFmtId="49" fontId="46" fillId="0" borderId="13" xfId="57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0" fillId="0" borderId="13" xfId="57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32" fillId="34" borderId="13" xfId="0" applyFont="1" applyFill="1" applyBorder="1" applyAlignment="1">
      <alignment horizontal="right" wrapText="1"/>
    </xf>
    <xf numFmtId="49" fontId="27" fillId="0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8" fillId="3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/>
    </xf>
    <xf numFmtId="49" fontId="1" fillId="39" borderId="13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justify"/>
    </xf>
    <xf numFmtId="0" fontId="64" fillId="0" borderId="10" xfId="0" applyFont="1" applyBorder="1" applyAlignment="1">
      <alignment/>
    </xf>
    <xf numFmtId="0" fontId="6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1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left" vertical="justify"/>
    </xf>
    <xf numFmtId="0" fontId="22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horizontal="left" vertical="justify"/>
    </xf>
    <xf numFmtId="0" fontId="87" fillId="0" borderId="10" xfId="0" applyFont="1" applyBorder="1" applyAlignment="1">
      <alignment wrapText="1"/>
    </xf>
    <xf numFmtId="0" fontId="87" fillId="0" borderId="10" xfId="0" applyFont="1" applyBorder="1" applyAlignment="1">
      <alignment horizontal="left" vertical="justify"/>
    </xf>
    <xf numFmtId="0" fontId="87" fillId="0" borderId="10" xfId="0" applyFont="1" applyBorder="1" applyAlignment="1">
      <alignment horizontal="justify"/>
    </xf>
    <xf numFmtId="0" fontId="88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89" fillId="0" borderId="10" xfId="0" applyFont="1" applyBorder="1" applyAlignment="1">
      <alignment horizontal="left" vertical="justify"/>
    </xf>
    <xf numFmtId="49" fontId="90" fillId="34" borderId="11" xfId="0" applyNumberFormat="1" applyFont="1" applyFill="1" applyBorder="1" applyAlignment="1">
      <alignment horizontal="right"/>
    </xf>
    <xf numFmtId="0" fontId="89" fillId="34" borderId="10" xfId="0" applyFont="1" applyFill="1" applyBorder="1" applyAlignment="1">
      <alignment horizontal="left" vertical="justify"/>
    </xf>
    <xf numFmtId="0" fontId="37" fillId="34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49" fontId="0" fillId="34" borderId="13" xfId="0" applyNumberFormat="1" applyFill="1" applyBorder="1" applyAlignment="1">
      <alignment horizontal="right"/>
    </xf>
    <xf numFmtId="0" fontId="28" fillId="34" borderId="10" xfId="0" applyFont="1" applyFill="1" applyBorder="1" applyAlignment="1">
      <alignment horizontal="left" vertical="justify" wrapText="1"/>
    </xf>
    <xf numFmtId="0" fontId="28" fillId="34" borderId="10" xfId="0" applyFont="1" applyFill="1" applyBorder="1" applyAlignment="1">
      <alignment horizontal="center"/>
    </xf>
    <xf numFmtId="49" fontId="28" fillId="0" borderId="13" xfId="57" applyNumberFormat="1" applyFont="1" applyFill="1" applyBorder="1" applyAlignment="1">
      <alignment horizontal="center"/>
    </xf>
    <xf numFmtId="49" fontId="32" fillId="34" borderId="10" xfId="0" applyNumberFormat="1" applyFont="1" applyFill="1" applyBorder="1" applyAlignment="1">
      <alignment horizontal="center"/>
    </xf>
    <xf numFmtId="49" fontId="32" fillId="34" borderId="12" xfId="0" applyNumberFormat="1" applyFont="1" applyFill="1" applyBorder="1" applyAlignment="1">
      <alignment horizontal="right"/>
    </xf>
    <xf numFmtId="49" fontId="90" fillId="34" borderId="10" xfId="0" applyNumberFormat="1" applyFont="1" applyFill="1" applyBorder="1" applyAlignment="1">
      <alignment horizontal="right"/>
    </xf>
    <xf numFmtId="0" fontId="91" fillId="0" borderId="10" xfId="0" applyFont="1" applyBorder="1" applyAlignment="1">
      <alignment horizontal="left" vertical="justify"/>
    </xf>
    <xf numFmtId="0" fontId="80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horizontal="left" vertical="justify" wrapText="1"/>
    </xf>
    <xf numFmtId="49" fontId="0" fillId="0" borderId="13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left" vertical="justify"/>
    </xf>
    <xf numFmtId="0" fontId="63" fillId="0" borderId="10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right"/>
    </xf>
    <xf numFmtId="0" fontId="53" fillId="0" borderId="0" xfId="0" applyFont="1" applyAlignment="1">
      <alignment horizontal="left" vertical="justify"/>
    </xf>
    <xf numFmtId="0" fontId="23" fillId="34" borderId="10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3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66" fillId="34" borderId="10" xfId="0" applyFont="1" applyFill="1" applyBorder="1" applyAlignment="1">
      <alignment horizontal="left" vertical="justify"/>
    </xf>
    <xf numFmtId="0" fontId="74" fillId="34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66" fillId="34" borderId="10" xfId="0" applyFont="1" applyFill="1" applyBorder="1" applyAlignment="1">
      <alignment horizontal="left" wrapText="1"/>
    </xf>
    <xf numFmtId="49" fontId="63" fillId="0" borderId="13" xfId="0" applyNumberFormat="1" applyFont="1" applyBorder="1" applyAlignment="1">
      <alignment horizontal="right"/>
    </xf>
    <xf numFmtId="49" fontId="63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6" fontId="6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justify"/>
    </xf>
    <xf numFmtId="49" fontId="32" fillId="42" borderId="10" xfId="0" applyNumberFormat="1" applyFont="1" applyFill="1" applyBorder="1" applyAlignment="1">
      <alignment horizontal="right"/>
    </xf>
    <xf numFmtId="0" fontId="28" fillId="42" borderId="10" xfId="0" applyFont="1" applyFill="1" applyBorder="1" applyAlignment="1">
      <alignment horizontal="left" vertical="justify"/>
    </xf>
    <xf numFmtId="0" fontId="87" fillId="42" borderId="10" xfId="0" applyFont="1" applyFill="1" applyBorder="1" applyAlignment="1">
      <alignment wrapText="1"/>
    </xf>
    <xf numFmtId="0" fontId="87" fillId="42" borderId="10" xfId="0" applyFont="1" applyFill="1" applyBorder="1" applyAlignment="1">
      <alignment horizontal="left" vertical="justify"/>
    </xf>
    <xf numFmtId="49" fontId="0" fillId="42" borderId="10" xfId="0" applyNumberFormat="1" applyFont="1" applyFill="1" applyBorder="1" applyAlignment="1">
      <alignment horizontal="right"/>
    </xf>
    <xf numFmtId="0" fontId="87" fillId="0" borderId="10" xfId="0" applyNumberFormat="1" applyFont="1" applyBorder="1" applyAlignment="1">
      <alignment horizontal="left" vertical="justify"/>
    </xf>
    <xf numFmtId="0" fontId="37" fillId="0" borderId="0" xfId="0" applyFont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72" fillId="0" borderId="20" xfId="0" applyNumberFormat="1" applyFont="1" applyBorder="1" applyAlignment="1">
      <alignment horizontal="center" vertical="justify"/>
    </xf>
    <xf numFmtId="49" fontId="72" fillId="0" borderId="16" xfId="0" applyNumberFormat="1" applyFont="1" applyBorder="1" applyAlignment="1">
      <alignment horizontal="center" vertical="justify"/>
    </xf>
    <xf numFmtId="49" fontId="72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1" xfId="0" applyFont="1" applyBorder="1" applyAlignment="1">
      <alignment horizontal="center" vertical="justify"/>
    </xf>
    <xf numFmtId="49" fontId="71" fillId="0" borderId="20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166" fontId="25" fillId="0" borderId="22" xfId="0" applyNumberFormat="1" applyFont="1" applyBorder="1" applyAlignment="1">
      <alignment horizontal="center" wrapText="1"/>
    </xf>
    <xf numFmtId="166" fontId="25" fillId="0" borderId="23" xfId="0" applyNumberFormat="1" applyFont="1" applyBorder="1" applyAlignment="1">
      <alignment horizontal="center" wrapText="1"/>
    </xf>
    <xf numFmtId="166" fontId="25" fillId="0" borderId="13" xfId="0" applyNumberFormat="1" applyFont="1" applyBorder="1" applyAlignment="1">
      <alignment horizontal="center" wrapText="1"/>
    </xf>
    <xf numFmtId="0" fontId="92" fillId="0" borderId="22" xfId="0" applyFont="1" applyBorder="1" applyAlignment="1">
      <alignment horizontal="center" wrapText="1"/>
    </xf>
    <xf numFmtId="0" fontId="92" fillId="0" borderId="23" xfId="0" applyFont="1" applyBorder="1" applyAlignment="1">
      <alignment horizontal="center" wrapText="1"/>
    </xf>
    <xf numFmtId="0" fontId="92" fillId="0" borderId="13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wrapText="1"/>
    </xf>
    <xf numFmtId="2" fontId="25" fillId="0" borderId="22" xfId="0" applyNumberFormat="1" applyFont="1" applyBorder="1" applyAlignment="1">
      <alignment horizontal="center" wrapText="1"/>
    </xf>
    <xf numFmtId="2" fontId="25" fillId="0" borderId="23" xfId="0" applyNumberFormat="1" applyFont="1" applyBorder="1" applyAlignment="1">
      <alignment horizontal="center" wrapText="1"/>
    </xf>
    <xf numFmtId="2" fontId="25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justify" wrapText="1"/>
    </xf>
    <xf numFmtId="0" fontId="64" fillId="0" borderId="23" xfId="0" applyFont="1" applyBorder="1" applyAlignment="1">
      <alignment horizontal="center" vertical="justify" wrapText="1"/>
    </xf>
    <xf numFmtId="0" fontId="64" fillId="0" borderId="13" xfId="0" applyFont="1" applyBorder="1" applyAlignment="1">
      <alignment horizontal="center" vertical="justify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justify"/>
    </xf>
    <xf numFmtId="0" fontId="78" fillId="0" borderId="0" xfId="0" applyFont="1" applyAlignment="1">
      <alignment horizontal="center" vertical="justify"/>
    </xf>
    <xf numFmtId="0" fontId="24" fillId="0" borderId="21" xfId="0" applyFont="1" applyBorder="1" applyAlignment="1">
      <alignment horizontal="center"/>
    </xf>
    <xf numFmtId="0" fontId="23" fillId="0" borderId="0" xfId="0" applyFont="1" applyAlignment="1">
      <alignment horizontal="center" vertical="justify"/>
    </xf>
    <xf numFmtId="49" fontId="59" fillId="0" borderId="15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786" t="s">
        <v>41</v>
      </c>
      <c r="B1" s="783" t="s">
        <v>42</v>
      </c>
      <c r="C1" s="783" t="s">
        <v>43</v>
      </c>
      <c r="D1" s="783" t="s">
        <v>44</v>
      </c>
      <c r="E1" s="783" t="s">
        <v>45</v>
      </c>
      <c r="F1" s="783" t="s">
        <v>46</v>
      </c>
      <c r="G1" s="791" t="s">
        <v>265</v>
      </c>
    </row>
    <row r="2" spans="1:7" ht="24" customHeight="1">
      <c r="A2" s="787"/>
      <c r="B2" s="784"/>
      <c r="C2" s="784"/>
      <c r="D2" s="784"/>
      <c r="E2" s="784"/>
      <c r="F2" s="784"/>
      <c r="G2" s="792"/>
    </row>
    <row r="3" spans="1:7" ht="4.5" customHeight="1" hidden="1">
      <c r="A3" s="788"/>
      <c r="B3" s="785"/>
      <c r="C3" s="785"/>
      <c r="D3" s="785"/>
      <c r="E3" s="785"/>
      <c r="F3" s="785"/>
      <c r="G3" s="162"/>
    </row>
    <row r="4" spans="1:7" ht="30.75" customHeight="1">
      <c r="A4" s="13" t="s">
        <v>291</v>
      </c>
      <c r="B4" s="112" t="s">
        <v>117</v>
      </c>
      <c r="C4" s="112" t="s">
        <v>57</v>
      </c>
      <c r="D4" s="112" t="s">
        <v>57</v>
      </c>
      <c r="E4" s="112" t="s">
        <v>76</v>
      </c>
      <c r="F4" s="112" t="s">
        <v>47</v>
      </c>
      <c r="G4" s="180">
        <f>G5+G45+G97+G101+G62+G72+G90</f>
        <v>16745.152</v>
      </c>
    </row>
    <row r="5" spans="1:7" ht="15.75">
      <c r="A5" s="231" t="s">
        <v>58</v>
      </c>
      <c r="B5" s="293" t="s">
        <v>117</v>
      </c>
      <c r="C5" s="293" t="s">
        <v>48</v>
      </c>
      <c r="D5" s="293" t="s">
        <v>57</v>
      </c>
      <c r="E5" s="293" t="s">
        <v>76</v>
      </c>
      <c r="F5" s="293" t="s">
        <v>47</v>
      </c>
      <c r="G5" s="181">
        <f>G6+G10+G26+G37</f>
        <v>10967.1</v>
      </c>
    </row>
    <row r="6" spans="1:7" ht="50.25" customHeight="1">
      <c r="A6" s="294" t="s">
        <v>138</v>
      </c>
      <c r="B6" s="169">
        <v>503</v>
      </c>
      <c r="C6" s="98" t="s">
        <v>48</v>
      </c>
      <c r="D6" s="98" t="s">
        <v>69</v>
      </c>
      <c r="E6" s="98" t="s">
        <v>132</v>
      </c>
      <c r="F6" s="98" t="s">
        <v>47</v>
      </c>
      <c r="G6" s="105">
        <f>G7</f>
        <v>563</v>
      </c>
    </row>
    <row r="7" spans="1:7" ht="48.75" customHeight="1">
      <c r="A7" s="295" t="s">
        <v>139</v>
      </c>
      <c r="B7" s="169">
        <v>503</v>
      </c>
      <c r="C7" s="98" t="s">
        <v>48</v>
      </c>
      <c r="D7" s="98" t="s">
        <v>69</v>
      </c>
      <c r="E7" s="98" t="s">
        <v>140</v>
      </c>
      <c r="F7" s="98" t="s">
        <v>47</v>
      </c>
      <c r="G7" s="106">
        <f>G8</f>
        <v>563</v>
      </c>
    </row>
    <row r="8" spans="1:7" ht="12.75">
      <c r="A8" s="171" t="s">
        <v>59</v>
      </c>
      <c r="B8" s="169">
        <v>503</v>
      </c>
      <c r="C8" s="98" t="s">
        <v>48</v>
      </c>
      <c r="D8" s="98" t="s">
        <v>69</v>
      </c>
      <c r="E8" s="98" t="s">
        <v>141</v>
      </c>
      <c r="F8" s="98" t="s">
        <v>47</v>
      </c>
      <c r="G8" s="106">
        <f>G9</f>
        <v>563</v>
      </c>
    </row>
    <row r="9" spans="1:7" ht="18" customHeight="1">
      <c r="A9" s="117" t="s">
        <v>136</v>
      </c>
      <c r="B9" s="169">
        <v>503</v>
      </c>
      <c r="C9" s="98" t="s">
        <v>48</v>
      </c>
      <c r="D9" s="98" t="s">
        <v>69</v>
      </c>
      <c r="E9" s="98" t="s">
        <v>141</v>
      </c>
      <c r="F9" s="98" t="s">
        <v>137</v>
      </c>
      <c r="G9" s="182">
        <f>283+280</f>
        <v>563</v>
      </c>
    </row>
    <row r="10" spans="1:7" ht="53.25" customHeight="1">
      <c r="A10" s="294" t="s">
        <v>142</v>
      </c>
      <c r="B10" s="296">
        <v>503</v>
      </c>
      <c r="C10" s="293" t="s">
        <v>48</v>
      </c>
      <c r="D10" s="293" t="s">
        <v>55</v>
      </c>
      <c r="E10" s="293" t="s">
        <v>132</v>
      </c>
      <c r="F10" s="293" t="s">
        <v>47</v>
      </c>
      <c r="G10" s="78">
        <f>G11+G14+G20+G22+G24</f>
        <v>7365.900000000001</v>
      </c>
    </row>
    <row r="11" spans="1:7" ht="51" customHeight="1">
      <c r="A11" s="116" t="s">
        <v>139</v>
      </c>
      <c r="B11" s="169">
        <v>503</v>
      </c>
      <c r="C11" s="98" t="s">
        <v>48</v>
      </c>
      <c r="D11" s="98" t="s">
        <v>55</v>
      </c>
      <c r="E11" s="98" t="s">
        <v>140</v>
      </c>
      <c r="F11" s="98" t="s">
        <v>47</v>
      </c>
      <c r="G11" s="77">
        <f>G12</f>
        <v>6121</v>
      </c>
    </row>
    <row r="12" spans="1:7" ht="12.75">
      <c r="A12" s="171" t="s">
        <v>59</v>
      </c>
      <c r="B12" s="169">
        <v>503</v>
      </c>
      <c r="C12" s="98" t="s">
        <v>48</v>
      </c>
      <c r="D12" s="98" t="s">
        <v>55</v>
      </c>
      <c r="E12" s="98" t="s">
        <v>141</v>
      </c>
      <c r="F12" s="98" t="s">
        <v>47</v>
      </c>
      <c r="G12" s="77">
        <f>G13</f>
        <v>6121</v>
      </c>
    </row>
    <row r="13" spans="1:10" ht="16.5" customHeight="1">
      <c r="A13" s="117" t="s">
        <v>136</v>
      </c>
      <c r="B13" s="169">
        <v>503</v>
      </c>
      <c r="C13" s="98" t="s">
        <v>48</v>
      </c>
      <c r="D13" s="98" t="s">
        <v>55</v>
      </c>
      <c r="E13" s="98" t="s">
        <v>141</v>
      </c>
      <c r="F13" s="98" t="s">
        <v>137</v>
      </c>
      <c r="G13" s="325">
        <f>6980.9-280-362.5-95.6-25.8+1350+500+567-350-500+800-1300-63-1100</f>
        <v>6121</v>
      </c>
      <c r="H13" s="789"/>
      <c r="I13" s="790"/>
      <c r="J13" s="790"/>
    </row>
    <row r="14" spans="1:8" ht="44.25" customHeight="1">
      <c r="A14" s="170" t="s">
        <v>143</v>
      </c>
      <c r="B14" s="169">
        <v>503</v>
      </c>
      <c r="C14" s="98" t="s">
        <v>48</v>
      </c>
      <c r="D14" s="98" t="s">
        <v>55</v>
      </c>
      <c r="E14" s="98" t="s">
        <v>144</v>
      </c>
      <c r="F14" s="98" t="s">
        <v>47</v>
      </c>
      <c r="G14" s="77">
        <f>G15</f>
        <v>761</v>
      </c>
      <c r="H14" s="215"/>
    </row>
    <row r="15" spans="1:7" ht="19.5" customHeight="1">
      <c r="A15" s="117" t="s">
        <v>136</v>
      </c>
      <c r="B15" s="169">
        <v>503</v>
      </c>
      <c r="C15" s="98" t="s">
        <v>48</v>
      </c>
      <c r="D15" s="98" t="s">
        <v>55</v>
      </c>
      <c r="E15" s="98" t="s">
        <v>144</v>
      </c>
      <c r="F15" s="98" t="s">
        <v>137</v>
      </c>
      <c r="G15" s="77">
        <v>761</v>
      </c>
    </row>
    <row r="16" spans="1:7" ht="0.75" customHeight="1">
      <c r="A16" s="121" t="s">
        <v>103</v>
      </c>
      <c r="B16" s="297">
        <v>503</v>
      </c>
      <c r="C16" s="232" t="s">
        <v>48</v>
      </c>
      <c r="D16" s="232" t="s">
        <v>104</v>
      </c>
      <c r="E16" s="232" t="s">
        <v>132</v>
      </c>
      <c r="F16" s="232" t="s">
        <v>47</v>
      </c>
      <c r="G16" s="92">
        <f>G17</f>
        <v>0</v>
      </c>
    </row>
    <row r="17" spans="1:7" ht="18" customHeight="1" hidden="1">
      <c r="A17" s="117" t="s">
        <v>211</v>
      </c>
      <c r="B17" s="125">
        <v>503</v>
      </c>
      <c r="C17" s="98" t="s">
        <v>48</v>
      </c>
      <c r="D17" s="98" t="s">
        <v>104</v>
      </c>
      <c r="E17" s="98" t="s">
        <v>105</v>
      </c>
      <c r="F17" s="98" t="s">
        <v>47</v>
      </c>
      <c r="G17" s="93">
        <f>G18</f>
        <v>0</v>
      </c>
    </row>
    <row r="18" spans="1:7" ht="37.5" customHeight="1" hidden="1">
      <c r="A18" s="123" t="s">
        <v>212</v>
      </c>
      <c r="B18" s="125">
        <v>503</v>
      </c>
      <c r="C18" s="98" t="s">
        <v>48</v>
      </c>
      <c r="D18" s="98" t="s">
        <v>104</v>
      </c>
      <c r="E18" s="98" t="s">
        <v>213</v>
      </c>
      <c r="F18" s="98" t="s">
        <v>47</v>
      </c>
      <c r="G18" s="93">
        <f>G19</f>
        <v>0</v>
      </c>
    </row>
    <row r="19" spans="1:7" ht="18" customHeight="1" hidden="1">
      <c r="A19" s="117" t="s">
        <v>136</v>
      </c>
      <c r="B19" s="125">
        <v>503</v>
      </c>
      <c r="C19" s="98" t="s">
        <v>48</v>
      </c>
      <c r="D19" s="98" t="s">
        <v>104</v>
      </c>
      <c r="E19" s="98" t="s">
        <v>213</v>
      </c>
      <c r="F19" s="98" t="s">
        <v>137</v>
      </c>
      <c r="G19" s="93"/>
    </row>
    <row r="20" spans="1:7" ht="63" customHeight="1">
      <c r="A20" s="274" t="s">
        <v>301</v>
      </c>
      <c r="B20" s="125">
        <v>503</v>
      </c>
      <c r="C20" s="98" t="s">
        <v>48</v>
      </c>
      <c r="D20" s="98" t="s">
        <v>55</v>
      </c>
      <c r="E20" s="98" t="s">
        <v>302</v>
      </c>
      <c r="F20" s="98" t="s">
        <v>47</v>
      </c>
      <c r="G20" s="225">
        <v>362.5</v>
      </c>
    </row>
    <row r="21" spans="1:7" ht="18" customHeight="1">
      <c r="A21" s="117" t="s">
        <v>136</v>
      </c>
      <c r="B21" s="125">
        <v>503</v>
      </c>
      <c r="C21" s="98" t="s">
        <v>48</v>
      </c>
      <c r="D21" s="98" t="s">
        <v>55</v>
      </c>
      <c r="E21" s="98" t="s">
        <v>302</v>
      </c>
      <c r="F21" s="98" t="s">
        <v>137</v>
      </c>
      <c r="G21" s="225">
        <v>362.5</v>
      </c>
    </row>
    <row r="22" spans="1:7" ht="105.75" customHeight="1">
      <c r="A22" s="274" t="s">
        <v>303</v>
      </c>
      <c r="B22" s="125">
        <v>503</v>
      </c>
      <c r="C22" s="98" t="s">
        <v>48</v>
      </c>
      <c r="D22" s="98" t="s">
        <v>55</v>
      </c>
      <c r="E22" s="98" t="s">
        <v>304</v>
      </c>
      <c r="F22" s="98" t="s">
        <v>47</v>
      </c>
      <c r="G22" s="225">
        <v>95.6</v>
      </c>
    </row>
    <row r="23" spans="1:7" ht="18" customHeight="1">
      <c r="A23" s="117" t="s">
        <v>136</v>
      </c>
      <c r="B23" s="125">
        <v>503</v>
      </c>
      <c r="C23" s="98" t="s">
        <v>48</v>
      </c>
      <c r="D23" s="98" t="s">
        <v>55</v>
      </c>
      <c r="E23" s="98" t="s">
        <v>304</v>
      </c>
      <c r="F23" s="98" t="s">
        <v>137</v>
      </c>
      <c r="G23" s="225">
        <v>95.6</v>
      </c>
    </row>
    <row r="24" spans="1:7" ht="73.5" customHeight="1">
      <c r="A24" s="274" t="s">
        <v>305</v>
      </c>
      <c r="B24" s="125">
        <v>503</v>
      </c>
      <c r="C24" s="98" t="s">
        <v>48</v>
      </c>
      <c r="D24" s="98" t="s">
        <v>55</v>
      </c>
      <c r="E24" s="98" t="s">
        <v>306</v>
      </c>
      <c r="F24" s="98" t="s">
        <v>47</v>
      </c>
      <c r="G24" s="225">
        <v>25.8</v>
      </c>
    </row>
    <row r="25" spans="1:7" ht="18" customHeight="1">
      <c r="A25" s="117" t="s">
        <v>136</v>
      </c>
      <c r="B25" s="125">
        <v>503</v>
      </c>
      <c r="C25" s="98" t="s">
        <v>48</v>
      </c>
      <c r="D25" s="98" t="s">
        <v>55</v>
      </c>
      <c r="E25" s="98" t="s">
        <v>306</v>
      </c>
      <c r="F25" s="98" t="s">
        <v>137</v>
      </c>
      <c r="G25" s="225">
        <v>25.8</v>
      </c>
    </row>
    <row r="26" spans="1:7" ht="18" customHeight="1">
      <c r="A26" s="284" t="s">
        <v>74</v>
      </c>
      <c r="B26" s="99" t="s">
        <v>117</v>
      </c>
      <c r="C26" s="99" t="s">
        <v>48</v>
      </c>
      <c r="D26" s="298">
        <v>12</v>
      </c>
      <c r="E26" s="99" t="s">
        <v>76</v>
      </c>
      <c r="F26" s="99" t="s">
        <v>47</v>
      </c>
      <c r="G26" s="100">
        <f>G27</f>
        <v>250</v>
      </c>
    </row>
    <row r="27" spans="1:7" ht="18" customHeight="1">
      <c r="A27" s="238" t="s">
        <v>74</v>
      </c>
      <c r="B27" s="129" t="s">
        <v>117</v>
      </c>
      <c r="C27" s="128" t="s">
        <v>48</v>
      </c>
      <c r="D27" s="299">
        <v>12</v>
      </c>
      <c r="E27" s="128" t="s">
        <v>85</v>
      </c>
      <c r="F27" s="128" t="s">
        <v>47</v>
      </c>
      <c r="G27" s="111">
        <f>G28</f>
        <v>250</v>
      </c>
    </row>
    <row r="28" spans="1:7" ht="18" customHeight="1">
      <c r="A28" s="116" t="s">
        <v>193</v>
      </c>
      <c r="B28" s="166">
        <v>503</v>
      </c>
      <c r="C28" s="128" t="s">
        <v>48</v>
      </c>
      <c r="D28" s="299">
        <v>12</v>
      </c>
      <c r="E28" s="300" t="s">
        <v>285</v>
      </c>
      <c r="F28" s="128" t="s">
        <v>47</v>
      </c>
      <c r="G28" s="111">
        <f>G29</f>
        <v>250</v>
      </c>
    </row>
    <row r="29" spans="1:7" ht="18.75" customHeight="1" hidden="1">
      <c r="A29" s="116" t="s">
        <v>191</v>
      </c>
      <c r="B29" s="166">
        <v>503</v>
      </c>
      <c r="C29" s="128" t="s">
        <v>48</v>
      </c>
      <c r="D29" s="299">
        <v>12</v>
      </c>
      <c r="E29" s="300" t="s">
        <v>285</v>
      </c>
      <c r="F29" s="128" t="s">
        <v>192</v>
      </c>
      <c r="G29" s="111">
        <v>250</v>
      </c>
    </row>
    <row r="30" spans="1:7" ht="22.5" customHeight="1" hidden="1">
      <c r="A30" s="301" t="s">
        <v>60</v>
      </c>
      <c r="B30" s="297">
        <v>503</v>
      </c>
      <c r="C30" s="232" t="s">
        <v>48</v>
      </c>
      <c r="D30" s="232" t="s">
        <v>146</v>
      </c>
      <c r="E30" s="232" t="s">
        <v>132</v>
      </c>
      <c r="F30" s="232" t="s">
        <v>47</v>
      </c>
      <c r="G30" s="80">
        <f>G31+G33</f>
        <v>0</v>
      </c>
    </row>
    <row r="31" spans="1:7" ht="25.5" customHeight="1" hidden="1">
      <c r="A31" s="170" t="s">
        <v>147</v>
      </c>
      <c r="B31" s="277">
        <v>503</v>
      </c>
      <c r="C31" s="119" t="s">
        <v>48</v>
      </c>
      <c r="D31" s="119" t="s">
        <v>146</v>
      </c>
      <c r="E31" s="119" t="s">
        <v>148</v>
      </c>
      <c r="F31" s="119" t="s">
        <v>47</v>
      </c>
      <c r="G31" s="81">
        <f>G32</f>
        <v>0</v>
      </c>
    </row>
    <row r="32" spans="1:7" ht="20.25" customHeight="1" hidden="1">
      <c r="A32" s="117" t="s">
        <v>136</v>
      </c>
      <c r="B32" s="125">
        <v>503</v>
      </c>
      <c r="C32" s="98" t="s">
        <v>48</v>
      </c>
      <c r="D32" s="98" t="s">
        <v>146</v>
      </c>
      <c r="E32" s="98" t="s">
        <v>148</v>
      </c>
      <c r="F32" s="98" t="s">
        <v>137</v>
      </c>
      <c r="G32" s="79"/>
    </row>
    <row r="33" spans="1:7" ht="30.75" customHeight="1" hidden="1">
      <c r="A33" s="170" t="s">
        <v>282</v>
      </c>
      <c r="B33" s="164">
        <v>503</v>
      </c>
      <c r="C33" s="99" t="s">
        <v>48</v>
      </c>
      <c r="D33" s="99" t="s">
        <v>146</v>
      </c>
      <c r="E33" s="99" t="s">
        <v>283</v>
      </c>
      <c r="F33" s="99" t="s">
        <v>47</v>
      </c>
      <c r="G33" s="100">
        <f>G34</f>
        <v>0</v>
      </c>
    </row>
    <row r="34" spans="1:7" ht="30" customHeight="1" hidden="1">
      <c r="A34" s="171" t="s">
        <v>281</v>
      </c>
      <c r="B34" s="165">
        <v>503</v>
      </c>
      <c r="C34" s="96" t="s">
        <v>48</v>
      </c>
      <c r="D34" s="96" t="s">
        <v>146</v>
      </c>
      <c r="E34" s="96" t="s">
        <v>280</v>
      </c>
      <c r="F34" s="96" t="s">
        <v>47</v>
      </c>
      <c r="G34" s="97">
        <f>G35</f>
        <v>0</v>
      </c>
    </row>
    <row r="35" spans="1:7" ht="31.5" customHeight="1" hidden="1">
      <c r="A35" s="117" t="s">
        <v>136</v>
      </c>
      <c r="B35" s="125">
        <v>503</v>
      </c>
      <c r="C35" s="98" t="s">
        <v>48</v>
      </c>
      <c r="D35" s="98" t="s">
        <v>146</v>
      </c>
      <c r="E35" s="98" t="s">
        <v>280</v>
      </c>
      <c r="F35" s="98" t="s">
        <v>137</v>
      </c>
      <c r="G35" s="97">
        <f>25.74-25.74</f>
        <v>0</v>
      </c>
    </row>
    <row r="36" spans="1:7" ht="23.25" customHeight="1">
      <c r="A36" s="116" t="s">
        <v>191</v>
      </c>
      <c r="B36" s="275">
        <v>503</v>
      </c>
      <c r="C36" s="128" t="s">
        <v>48</v>
      </c>
      <c r="D36" s="128" t="s">
        <v>131</v>
      </c>
      <c r="E36" s="129" t="s">
        <v>285</v>
      </c>
      <c r="F36" s="128" t="s">
        <v>192</v>
      </c>
      <c r="G36" s="97">
        <v>250</v>
      </c>
    </row>
    <row r="37" spans="1:7" ht="23.25" customHeight="1">
      <c r="A37" s="170" t="s">
        <v>60</v>
      </c>
      <c r="B37" s="276">
        <v>503</v>
      </c>
      <c r="C37" s="99" t="s">
        <v>48</v>
      </c>
      <c r="D37" s="99" t="s">
        <v>146</v>
      </c>
      <c r="E37" s="99" t="s">
        <v>76</v>
      </c>
      <c r="F37" s="99" t="s">
        <v>47</v>
      </c>
      <c r="G37" s="255">
        <f>G38+G43+G41</f>
        <v>2788.2000000000003</v>
      </c>
    </row>
    <row r="38" spans="1:7" ht="29.25" customHeight="1">
      <c r="A38" s="170" t="s">
        <v>356</v>
      </c>
      <c r="B38" s="302">
        <v>503</v>
      </c>
      <c r="C38" s="96" t="s">
        <v>48</v>
      </c>
      <c r="D38" s="96" t="s">
        <v>146</v>
      </c>
      <c r="E38" s="96" t="s">
        <v>105</v>
      </c>
      <c r="F38" s="96" t="s">
        <v>47</v>
      </c>
      <c r="G38" s="185">
        <f>G39</f>
        <v>411.8</v>
      </c>
    </row>
    <row r="39" spans="1:7" ht="23.25" customHeight="1">
      <c r="A39" s="116" t="s">
        <v>147</v>
      </c>
      <c r="B39" s="275">
        <v>503</v>
      </c>
      <c r="C39" s="129" t="s">
        <v>48</v>
      </c>
      <c r="D39" s="129" t="s">
        <v>146</v>
      </c>
      <c r="E39" s="129" t="s">
        <v>319</v>
      </c>
      <c r="F39" s="129" t="s">
        <v>47</v>
      </c>
      <c r="G39" s="97">
        <f>G40</f>
        <v>411.8</v>
      </c>
    </row>
    <row r="40" spans="1:8" ht="23.25" customHeight="1">
      <c r="A40" s="116" t="s">
        <v>136</v>
      </c>
      <c r="B40" s="275">
        <v>503</v>
      </c>
      <c r="C40" s="129" t="s">
        <v>48</v>
      </c>
      <c r="D40" s="129" t="s">
        <v>146</v>
      </c>
      <c r="E40" s="129" t="s">
        <v>319</v>
      </c>
      <c r="F40" s="129" t="s">
        <v>137</v>
      </c>
      <c r="G40" s="97">
        <f>205.9+205.9</f>
        <v>411.8</v>
      </c>
      <c r="H40" s="223"/>
    </row>
    <row r="41" spans="1:8" ht="29.25" customHeight="1">
      <c r="A41" s="303" t="s">
        <v>370</v>
      </c>
      <c r="B41" s="276">
        <v>503</v>
      </c>
      <c r="C41" s="99" t="s">
        <v>48</v>
      </c>
      <c r="D41" s="99" t="s">
        <v>146</v>
      </c>
      <c r="E41" s="99" t="s">
        <v>368</v>
      </c>
      <c r="F41" s="99" t="s">
        <v>47</v>
      </c>
      <c r="G41" s="255">
        <f>G42</f>
        <v>76.4</v>
      </c>
      <c r="H41" s="254"/>
    </row>
    <row r="42" spans="1:8" ht="23.25" customHeight="1">
      <c r="A42" s="304" t="s">
        <v>163</v>
      </c>
      <c r="B42" s="275">
        <v>503</v>
      </c>
      <c r="C42" s="129" t="s">
        <v>48</v>
      </c>
      <c r="D42" s="129" t="s">
        <v>146</v>
      </c>
      <c r="E42" s="129" t="s">
        <v>368</v>
      </c>
      <c r="F42" s="129" t="s">
        <v>369</v>
      </c>
      <c r="G42" s="97">
        <v>76.4</v>
      </c>
      <c r="H42" s="254"/>
    </row>
    <row r="43" spans="1:8" ht="29.25" customHeight="1">
      <c r="A43" s="170" t="s">
        <v>353</v>
      </c>
      <c r="B43" s="302">
        <v>503</v>
      </c>
      <c r="C43" s="96" t="s">
        <v>48</v>
      </c>
      <c r="D43" s="96" t="s">
        <v>146</v>
      </c>
      <c r="E43" s="96" t="s">
        <v>354</v>
      </c>
      <c r="F43" s="96" t="s">
        <v>47</v>
      </c>
      <c r="G43" s="326">
        <f>G44</f>
        <v>2300</v>
      </c>
      <c r="H43" s="254"/>
    </row>
    <row r="44" spans="1:8" ht="23.25" customHeight="1">
      <c r="A44" s="117" t="s">
        <v>63</v>
      </c>
      <c r="B44" s="302">
        <v>503</v>
      </c>
      <c r="C44" s="96" t="s">
        <v>48</v>
      </c>
      <c r="D44" s="96" t="s">
        <v>146</v>
      </c>
      <c r="E44" s="96" t="s">
        <v>355</v>
      </c>
      <c r="F44" s="96" t="s">
        <v>47</v>
      </c>
      <c r="G44" s="326">
        <f>1300+1100-100</f>
        <v>2300</v>
      </c>
      <c r="H44" s="254"/>
    </row>
    <row r="45" spans="1:7" ht="39.75" customHeight="1">
      <c r="A45" s="305" t="s">
        <v>100</v>
      </c>
      <c r="B45" s="306">
        <v>503</v>
      </c>
      <c r="C45" s="307" t="s">
        <v>69</v>
      </c>
      <c r="D45" s="307" t="s">
        <v>57</v>
      </c>
      <c r="E45" s="307" t="s">
        <v>76</v>
      </c>
      <c r="F45" s="307" t="s">
        <v>47</v>
      </c>
      <c r="G45" s="327">
        <f>G46</f>
        <v>130</v>
      </c>
    </row>
    <row r="46" spans="1:7" ht="26.25" customHeight="1">
      <c r="A46" s="117" t="s">
        <v>206</v>
      </c>
      <c r="B46" s="308">
        <v>503</v>
      </c>
      <c r="C46" s="98" t="s">
        <v>69</v>
      </c>
      <c r="D46" s="98" t="s">
        <v>67</v>
      </c>
      <c r="E46" s="98" t="s">
        <v>76</v>
      </c>
      <c r="F46" s="98" t="s">
        <v>47</v>
      </c>
      <c r="G46" s="79">
        <f>G47</f>
        <v>130</v>
      </c>
    </row>
    <row r="47" spans="1:7" ht="27" customHeight="1">
      <c r="A47" s="117" t="s">
        <v>86</v>
      </c>
      <c r="B47" s="308">
        <v>503</v>
      </c>
      <c r="C47" s="98" t="s">
        <v>69</v>
      </c>
      <c r="D47" s="98" t="s">
        <v>67</v>
      </c>
      <c r="E47" s="98" t="s">
        <v>207</v>
      </c>
      <c r="F47" s="98" t="s">
        <v>47</v>
      </c>
      <c r="G47" s="79">
        <f>G48</f>
        <v>130</v>
      </c>
    </row>
    <row r="48" spans="1:7" ht="34.5" customHeight="1">
      <c r="A48" s="117" t="s">
        <v>87</v>
      </c>
      <c r="B48" s="308">
        <v>503</v>
      </c>
      <c r="C48" s="98" t="s">
        <v>69</v>
      </c>
      <c r="D48" s="98" t="s">
        <v>67</v>
      </c>
      <c r="E48" s="98" t="s">
        <v>208</v>
      </c>
      <c r="F48" s="98" t="s">
        <v>47</v>
      </c>
      <c r="G48" s="106">
        <f>G49</f>
        <v>130</v>
      </c>
    </row>
    <row r="49" spans="1:7" ht="23.25" customHeight="1">
      <c r="A49" s="117" t="s">
        <v>209</v>
      </c>
      <c r="B49" s="125">
        <v>503</v>
      </c>
      <c r="C49" s="98" t="s">
        <v>69</v>
      </c>
      <c r="D49" s="98" t="s">
        <v>67</v>
      </c>
      <c r="E49" s="98" t="s">
        <v>208</v>
      </c>
      <c r="F49" s="98" t="s">
        <v>210</v>
      </c>
      <c r="G49" s="106">
        <v>130</v>
      </c>
    </row>
    <row r="50" spans="1:7" ht="1.5" customHeight="1" hidden="1">
      <c r="A50" s="121" t="s">
        <v>119</v>
      </c>
      <c r="B50" s="307" t="s">
        <v>117</v>
      </c>
      <c r="C50" s="307" t="s">
        <v>55</v>
      </c>
      <c r="D50" s="307" t="s">
        <v>57</v>
      </c>
      <c r="E50" s="307" t="s">
        <v>132</v>
      </c>
      <c r="F50" s="307" t="s">
        <v>47</v>
      </c>
      <c r="G50" s="183">
        <f>G51+G54</f>
        <v>0</v>
      </c>
    </row>
    <row r="51" spans="1:7" ht="21.75" customHeight="1" hidden="1">
      <c r="A51" s="309" t="s">
        <v>256</v>
      </c>
      <c r="B51" s="96" t="s">
        <v>117</v>
      </c>
      <c r="C51" s="96" t="s">
        <v>55</v>
      </c>
      <c r="D51" s="96" t="s">
        <v>49</v>
      </c>
      <c r="E51" s="96" t="s">
        <v>132</v>
      </c>
      <c r="F51" s="310" t="s">
        <v>47</v>
      </c>
      <c r="G51" s="184">
        <f>G52</f>
        <v>0</v>
      </c>
    </row>
    <row r="52" spans="1:7" ht="44.25" customHeight="1" hidden="1">
      <c r="A52" s="89" t="s">
        <v>255</v>
      </c>
      <c r="B52" s="311">
        <v>503</v>
      </c>
      <c r="C52" s="96" t="s">
        <v>55</v>
      </c>
      <c r="D52" s="96" t="s">
        <v>49</v>
      </c>
      <c r="E52" s="172">
        <v>2800300</v>
      </c>
      <c r="F52" s="310" t="s">
        <v>47</v>
      </c>
      <c r="G52" s="158">
        <f>G53</f>
        <v>0</v>
      </c>
    </row>
    <row r="53" spans="1:7" ht="21.75" customHeight="1" hidden="1">
      <c r="A53" s="312" t="s">
        <v>149</v>
      </c>
      <c r="B53" s="311">
        <v>503</v>
      </c>
      <c r="C53" s="96" t="s">
        <v>55</v>
      </c>
      <c r="D53" s="96" t="s">
        <v>49</v>
      </c>
      <c r="E53" s="172">
        <v>2800300</v>
      </c>
      <c r="F53" s="310" t="s">
        <v>150</v>
      </c>
      <c r="G53" s="106"/>
    </row>
    <row r="54" spans="1:7" ht="25.5" customHeight="1" hidden="1">
      <c r="A54" s="309" t="s">
        <v>267</v>
      </c>
      <c r="B54" s="313" t="s">
        <v>117</v>
      </c>
      <c r="C54" s="313" t="s">
        <v>55</v>
      </c>
      <c r="D54" s="313" t="s">
        <v>131</v>
      </c>
      <c r="E54" s="122" t="s">
        <v>76</v>
      </c>
      <c r="F54" s="122" t="s">
        <v>47</v>
      </c>
      <c r="G54" s="105">
        <f>G55</f>
        <v>0</v>
      </c>
    </row>
    <row r="55" spans="1:7" ht="25.5" customHeight="1" hidden="1">
      <c r="A55" s="314" t="s">
        <v>268</v>
      </c>
      <c r="B55" s="96" t="s">
        <v>117</v>
      </c>
      <c r="C55" s="96" t="s">
        <v>55</v>
      </c>
      <c r="D55" s="96" t="s">
        <v>131</v>
      </c>
      <c r="E55" s="172">
        <v>3450000</v>
      </c>
      <c r="F55" s="315" t="s">
        <v>47</v>
      </c>
      <c r="G55" s="185">
        <f>G56</f>
        <v>0</v>
      </c>
    </row>
    <row r="56" spans="1:7" ht="35.25" customHeight="1" hidden="1">
      <c r="A56" s="171" t="s">
        <v>269</v>
      </c>
      <c r="B56" s="96" t="s">
        <v>117</v>
      </c>
      <c r="C56" s="96" t="s">
        <v>55</v>
      </c>
      <c r="D56" s="96" t="s">
        <v>131</v>
      </c>
      <c r="E56" s="172">
        <v>3450100</v>
      </c>
      <c r="F56" s="315" t="s">
        <v>47</v>
      </c>
      <c r="G56" s="185">
        <f>G57</f>
        <v>0</v>
      </c>
    </row>
    <row r="57" spans="1:7" ht="17.25" customHeight="1" hidden="1">
      <c r="A57" s="312" t="s">
        <v>189</v>
      </c>
      <c r="B57" s="96" t="s">
        <v>117</v>
      </c>
      <c r="C57" s="96" t="s">
        <v>55</v>
      </c>
      <c r="D57" s="96" t="s">
        <v>131</v>
      </c>
      <c r="E57" s="172">
        <v>3450100</v>
      </c>
      <c r="F57" s="315" t="s">
        <v>190</v>
      </c>
      <c r="G57" s="56"/>
    </row>
    <row r="58" spans="1:7" ht="0.75" customHeight="1" hidden="1">
      <c r="A58" s="121" t="s">
        <v>236</v>
      </c>
      <c r="B58" s="316">
        <v>503</v>
      </c>
      <c r="C58" s="307" t="s">
        <v>104</v>
      </c>
      <c r="D58" s="307" t="s">
        <v>57</v>
      </c>
      <c r="E58" s="307" t="s">
        <v>132</v>
      </c>
      <c r="F58" s="307" t="s">
        <v>47</v>
      </c>
      <c r="G58" s="186">
        <f>G59+G86</f>
        <v>4977.552</v>
      </c>
    </row>
    <row r="59" spans="1:7" ht="24" customHeight="1" hidden="1">
      <c r="A59" s="83" t="s">
        <v>270</v>
      </c>
      <c r="B59" s="125">
        <v>503</v>
      </c>
      <c r="C59" s="98" t="s">
        <v>104</v>
      </c>
      <c r="D59" s="98" t="s">
        <v>48</v>
      </c>
      <c r="E59" s="98" t="s">
        <v>132</v>
      </c>
      <c r="F59" s="98" t="s">
        <v>47</v>
      </c>
      <c r="G59" s="187">
        <f>G60</f>
        <v>4007.5519999999997</v>
      </c>
    </row>
    <row r="60" spans="1:7" ht="30" customHeight="1" hidden="1">
      <c r="A60" s="116" t="s">
        <v>271</v>
      </c>
      <c r="B60" s="125">
        <v>503</v>
      </c>
      <c r="C60" s="98" t="s">
        <v>104</v>
      </c>
      <c r="D60" s="98" t="s">
        <v>48</v>
      </c>
      <c r="E60" s="98" t="s">
        <v>272</v>
      </c>
      <c r="F60" s="98" t="s">
        <v>47</v>
      </c>
      <c r="G60" s="142">
        <f>G61+G73+G72+G74</f>
        <v>4007.5519999999997</v>
      </c>
    </row>
    <row r="61" spans="1:7" ht="43.5" customHeight="1" hidden="1">
      <c r="A61" s="116" t="s">
        <v>273</v>
      </c>
      <c r="B61" s="125">
        <v>503</v>
      </c>
      <c r="C61" s="98" t="s">
        <v>104</v>
      </c>
      <c r="D61" s="98" t="s">
        <v>48</v>
      </c>
      <c r="E61" s="98" t="s">
        <v>272</v>
      </c>
      <c r="F61" s="98" t="s">
        <v>274</v>
      </c>
      <c r="G61" s="188"/>
    </row>
    <row r="62" spans="1:7" ht="18" customHeight="1">
      <c r="A62" s="121" t="s">
        <v>119</v>
      </c>
      <c r="B62" s="124">
        <v>503</v>
      </c>
      <c r="C62" s="122" t="s">
        <v>55</v>
      </c>
      <c r="D62" s="122" t="s">
        <v>57</v>
      </c>
      <c r="E62" s="122" t="s">
        <v>132</v>
      </c>
      <c r="F62" s="122" t="s">
        <v>47</v>
      </c>
      <c r="G62" s="189">
        <f>G63</f>
        <v>620</v>
      </c>
    </row>
    <row r="63" spans="1:7" ht="30" customHeight="1">
      <c r="A63" s="168" t="s">
        <v>267</v>
      </c>
      <c r="B63" s="125">
        <v>503</v>
      </c>
      <c r="C63" s="98" t="s">
        <v>55</v>
      </c>
      <c r="D63" s="98" t="s">
        <v>131</v>
      </c>
      <c r="E63" s="98" t="s">
        <v>132</v>
      </c>
      <c r="F63" s="126" t="s">
        <v>47</v>
      </c>
      <c r="G63" s="190">
        <f>G64+G66+G68+G70</f>
        <v>620</v>
      </c>
    </row>
    <row r="64" spans="1:7" ht="26.25" customHeight="1">
      <c r="A64" s="88" t="s">
        <v>288</v>
      </c>
      <c r="B64" s="125">
        <v>503</v>
      </c>
      <c r="C64" s="98" t="s">
        <v>55</v>
      </c>
      <c r="D64" s="98" t="s">
        <v>131</v>
      </c>
      <c r="E64" s="169">
        <v>3380000</v>
      </c>
      <c r="F64" s="127" t="s">
        <v>47</v>
      </c>
      <c r="G64" s="189">
        <v>100</v>
      </c>
    </row>
    <row r="65" spans="1:7" ht="18.75" customHeight="1">
      <c r="A65" s="123" t="s">
        <v>136</v>
      </c>
      <c r="B65" s="125">
        <v>503</v>
      </c>
      <c r="C65" s="98" t="s">
        <v>55</v>
      </c>
      <c r="D65" s="98" t="s">
        <v>131</v>
      </c>
      <c r="E65" s="169">
        <v>3380000</v>
      </c>
      <c r="F65" s="127" t="s">
        <v>137</v>
      </c>
      <c r="G65" s="190">
        <v>100</v>
      </c>
    </row>
    <row r="66" spans="1:7" ht="26.25" customHeight="1">
      <c r="A66" s="170" t="s">
        <v>289</v>
      </c>
      <c r="B66" s="125">
        <v>503</v>
      </c>
      <c r="C66" s="98" t="s">
        <v>55</v>
      </c>
      <c r="D66" s="98" t="s">
        <v>131</v>
      </c>
      <c r="E66" s="169">
        <v>3400300</v>
      </c>
      <c r="F66" s="127" t="s">
        <v>47</v>
      </c>
      <c r="G66" s="189">
        <v>100</v>
      </c>
    </row>
    <row r="67" spans="1:7" ht="19.5" customHeight="1">
      <c r="A67" s="123" t="s">
        <v>136</v>
      </c>
      <c r="B67" s="125">
        <v>503</v>
      </c>
      <c r="C67" s="98" t="s">
        <v>55</v>
      </c>
      <c r="D67" s="98" t="s">
        <v>131</v>
      </c>
      <c r="E67" s="169">
        <v>3400300</v>
      </c>
      <c r="F67" s="127" t="s">
        <v>137</v>
      </c>
      <c r="G67" s="190">
        <v>100</v>
      </c>
    </row>
    <row r="68" spans="1:8" ht="36.75" customHeight="1">
      <c r="A68" s="171" t="s">
        <v>269</v>
      </c>
      <c r="B68" s="125">
        <v>503</v>
      </c>
      <c r="C68" s="98" t="s">
        <v>55</v>
      </c>
      <c r="D68" s="98" t="s">
        <v>131</v>
      </c>
      <c r="E68" s="169">
        <v>3450100</v>
      </c>
      <c r="F68" s="98" t="s">
        <v>47</v>
      </c>
      <c r="G68" s="189">
        <f>100</f>
        <v>100</v>
      </c>
      <c r="H68" s="216"/>
    </row>
    <row r="69" spans="1:8" ht="19.5" customHeight="1">
      <c r="A69" s="123" t="s">
        <v>136</v>
      </c>
      <c r="B69" s="125">
        <v>503</v>
      </c>
      <c r="C69" s="96" t="s">
        <v>55</v>
      </c>
      <c r="D69" s="96" t="s">
        <v>131</v>
      </c>
      <c r="E69" s="172">
        <v>3450100</v>
      </c>
      <c r="F69" s="98" t="s">
        <v>137</v>
      </c>
      <c r="G69" s="190">
        <f>100</f>
        <v>100</v>
      </c>
      <c r="H69" s="216"/>
    </row>
    <row r="70" spans="1:8" ht="19.5" customHeight="1">
      <c r="A70" s="171" t="s">
        <v>339</v>
      </c>
      <c r="B70" s="125">
        <v>503</v>
      </c>
      <c r="C70" s="96" t="s">
        <v>55</v>
      </c>
      <c r="D70" s="96" t="s">
        <v>131</v>
      </c>
      <c r="E70" s="172">
        <v>5220000</v>
      </c>
      <c r="F70" s="98" t="s">
        <v>47</v>
      </c>
      <c r="G70" s="189">
        <v>320</v>
      </c>
      <c r="H70" s="216"/>
    </row>
    <row r="71" spans="1:8" ht="41.25" customHeight="1">
      <c r="A71" s="123" t="s">
        <v>340</v>
      </c>
      <c r="B71" s="125">
        <v>503</v>
      </c>
      <c r="C71" s="96" t="s">
        <v>55</v>
      </c>
      <c r="D71" s="96" t="s">
        <v>131</v>
      </c>
      <c r="E71" s="172">
        <v>5222300</v>
      </c>
      <c r="F71" s="98" t="s">
        <v>341</v>
      </c>
      <c r="G71" s="190">
        <v>320</v>
      </c>
      <c r="H71" s="222"/>
    </row>
    <row r="72" spans="1:7" ht="20.25" customHeight="1">
      <c r="A72" s="121" t="s">
        <v>286</v>
      </c>
      <c r="B72" s="124">
        <v>503</v>
      </c>
      <c r="C72" s="122" t="s">
        <v>104</v>
      </c>
      <c r="D72" s="122" t="s">
        <v>57</v>
      </c>
      <c r="E72" s="122" t="s">
        <v>132</v>
      </c>
      <c r="F72" s="122" t="s">
        <v>47</v>
      </c>
      <c r="G72" s="251">
        <f>G75+G86</f>
        <v>4007.5519999999997</v>
      </c>
    </row>
    <row r="73" spans="1:7" ht="21.75" customHeight="1" hidden="1">
      <c r="A73" s="116" t="s">
        <v>275</v>
      </c>
      <c r="B73" s="125">
        <v>503</v>
      </c>
      <c r="C73" s="98" t="s">
        <v>104</v>
      </c>
      <c r="D73" s="98" t="s">
        <v>48</v>
      </c>
      <c r="E73" s="98" t="s">
        <v>272</v>
      </c>
      <c r="F73" s="98" t="s">
        <v>276</v>
      </c>
      <c r="G73" s="142"/>
    </row>
    <row r="74" spans="1:7" ht="18.75" customHeight="1" hidden="1">
      <c r="A74" s="173" t="s">
        <v>284</v>
      </c>
      <c r="B74" s="125">
        <v>503</v>
      </c>
      <c r="C74" s="98" t="s">
        <v>104</v>
      </c>
      <c r="D74" s="98" t="s">
        <v>48</v>
      </c>
      <c r="E74" s="98" t="s">
        <v>272</v>
      </c>
      <c r="F74" s="98" t="s">
        <v>276</v>
      </c>
      <c r="G74" s="142"/>
    </row>
    <row r="75" spans="1:7" ht="17.25" customHeight="1">
      <c r="A75" s="118" t="s">
        <v>270</v>
      </c>
      <c r="B75" s="277">
        <v>503</v>
      </c>
      <c r="C75" s="119" t="s">
        <v>104</v>
      </c>
      <c r="D75" s="119" t="s">
        <v>48</v>
      </c>
      <c r="E75" s="119" t="s">
        <v>132</v>
      </c>
      <c r="F75" s="119" t="s">
        <v>47</v>
      </c>
      <c r="G75" s="251">
        <f>G76</f>
        <v>3037.5519999999997</v>
      </c>
    </row>
    <row r="76" spans="1:7" ht="28.5" customHeight="1">
      <c r="A76" s="116" t="s">
        <v>271</v>
      </c>
      <c r="B76" s="125">
        <v>503</v>
      </c>
      <c r="C76" s="98" t="s">
        <v>104</v>
      </c>
      <c r="D76" s="98" t="s">
        <v>48</v>
      </c>
      <c r="E76" s="98" t="s">
        <v>272</v>
      </c>
      <c r="F76" s="98" t="s">
        <v>47</v>
      </c>
      <c r="G76" s="328">
        <f>G77+G81</f>
        <v>3037.5519999999997</v>
      </c>
    </row>
    <row r="77" spans="1:8" ht="45" customHeight="1">
      <c r="A77" s="171" t="s">
        <v>352</v>
      </c>
      <c r="B77" s="125">
        <v>503</v>
      </c>
      <c r="C77" s="98" t="s">
        <v>104</v>
      </c>
      <c r="D77" s="98" t="s">
        <v>48</v>
      </c>
      <c r="E77" s="98" t="s">
        <v>272</v>
      </c>
      <c r="F77" s="349" t="s">
        <v>274</v>
      </c>
      <c r="G77" s="328">
        <f>G78+G79</f>
        <v>1439.307</v>
      </c>
      <c r="H77" s="253"/>
    </row>
    <row r="78" spans="1:8" ht="45" customHeight="1">
      <c r="A78" s="117" t="s">
        <v>342</v>
      </c>
      <c r="B78" s="125">
        <v>503</v>
      </c>
      <c r="C78" s="98" t="s">
        <v>104</v>
      </c>
      <c r="D78" s="98" t="s">
        <v>48</v>
      </c>
      <c r="E78" s="98" t="s">
        <v>272</v>
      </c>
      <c r="F78" s="349" t="s">
        <v>274</v>
      </c>
      <c r="G78" s="236">
        <f>124+826.869+173.738</f>
        <v>1124.607</v>
      </c>
      <c r="H78" s="216"/>
    </row>
    <row r="79" spans="1:7" ht="45.75" customHeight="1">
      <c r="A79" s="117" t="s">
        <v>348</v>
      </c>
      <c r="B79" s="125">
        <v>503</v>
      </c>
      <c r="C79" s="98" t="s">
        <v>104</v>
      </c>
      <c r="D79" s="98" t="s">
        <v>48</v>
      </c>
      <c r="E79" s="98" t="s">
        <v>272</v>
      </c>
      <c r="F79" s="349" t="s">
        <v>274</v>
      </c>
      <c r="G79" s="236">
        <f>15+299.7</f>
        <v>314.7</v>
      </c>
    </row>
    <row r="80" spans="1:8" ht="24" customHeight="1">
      <c r="A80" s="117" t="s">
        <v>336</v>
      </c>
      <c r="B80" s="125">
        <v>503</v>
      </c>
      <c r="C80" s="98" t="s">
        <v>104</v>
      </c>
      <c r="D80" s="98" t="s">
        <v>48</v>
      </c>
      <c r="E80" s="98" t="s">
        <v>272</v>
      </c>
      <c r="F80" s="349" t="s">
        <v>274</v>
      </c>
      <c r="G80" s="236">
        <v>299.7</v>
      </c>
      <c r="H80" s="218"/>
    </row>
    <row r="81" spans="1:8" ht="42" customHeight="1">
      <c r="A81" s="252" t="s">
        <v>351</v>
      </c>
      <c r="B81" s="125">
        <v>503</v>
      </c>
      <c r="C81" s="98" t="s">
        <v>104</v>
      </c>
      <c r="D81" s="98" t="s">
        <v>48</v>
      </c>
      <c r="E81" s="98" t="s">
        <v>272</v>
      </c>
      <c r="F81" s="98" t="s">
        <v>276</v>
      </c>
      <c r="G81" s="328">
        <f>G82+G83+G84+G85</f>
        <v>1598.245</v>
      </c>
      <c r="H81" s="218"/>
    </row>
    <row r="82" spans="1:8" ht="36.75" customHeight="1">
      <c r="A82" s="173" t="s">
        <v>343</v>
      </c>
      <c r="B82" s="125">
        <v>503</v>
      </c>
      <c r="C82" s="98" t="s">
        <v>104</v>
      </c>
      <c r="D82" s="98" t="s">
        <v>48</v>
      </c>
      <c r="E82" s="98" t="s">
        <v>272</v>
      </c>
      <c r="F82" s="98" t="s">
        <v>276</v>
      </c>
      <c r="G82" s="329">
        <f>429+58.772</f>
        <v>487.772</v>
      </c>
      <c r="H82" s="218"/>
    </row>
    <row r="83" spans="1:8" ht="37.5" customHeight="1">
      <c r="A83" s="173" t="s">
        <v>379</v>
      </c>
      <c r="B83" s="125">
        <v>503</v>
      </c>
      <c r="C83" s="98" t="s">
        <v>104</v>
      </c>
      <c r="D83" s="98" t="s">
        <v>48</v>
      </c>
      <c r="E83" s="349" t="s">
        <v>349</v>
      </c>
      <c r="F83" s="98" t="s">
        <v>276</v>
      </c>
      <c r="G83" s="329">
        <v>669.814</v>
      </c>
      <c r="H83" s="218"/>
    </row>
    <row r="84" spans="1:8" ht="37.5" customHeight="1">
      <c r="A84" s="173" t="s">
        <v>380</v>
      </c>
      <c r="B84" s="125">
        <v>503</v>
      </c>
      <c r="C84" s="98" t="s">
        <v>104</v>
      </c>
      <c r="D84" s="98" t="s">
        <v>48</v>
      </c>
      <c r="E84" s="349" t="s">
        <v>350</v>
      </c>
      <c r="F84" s="98" t="s">
        <v>276</v>
      </c>
      <c r="G84" s="329">
        <v>395.659</v>
      </c>
      <c r="H84" s="218"/>
    </row>
    <row r="85" spans="1:7" ht="39" customHeight="1">
      <c r="A85" s="173" t="s">
        <v>287</v>
      </c>
      <c r="B85" s="125">
        <v>503</v>
      </c>
      <c r="C85" s="98" t="s">
        <v>104</v>
      </c>
      <c r="D85" s="98" t="s">
        <v>48</v>
      </c>
      <c r="E85" s="98" t="s">
        <v>272</v>
      </c>
      <c r="F85" s="98" t="s">
        <v>276</v>
      </c>
      <c r="G85" s="142">
        <v>45</v>
      </c>
    </row>
    <row r="86" spans="1:10" ht="17.25" customHeight="1">
      <c r="A86" s="118" t="s">
        <v>226</v>
      </c>
      <c r="B86" s="125">
        <v>503</v>
      </c>
      <c r="C86" s="98" t="s">
        <v>104</v>
      </c>
      <c r="D86" s="98" t="s">
        <v>50</v>
      </c>
      <c r="E86" s="98" t="s">
        <v>132</v>
      </c>
      <c r="F86" s="98" t="s">
        <v>47</v>
      </c>
      <c r="G86" s="212">
        <f>G87</f>
        <v>970</v>
      </c>
      <c r="H86" s="789"/>
      <c r="I86" s="790"/>
      <c r="J86" s="790"/>
    </row>
    <row r="87" spans="1:7" ht="18" customHeight="1">
      <c r="A87" s="116" t="s">
        <v>120</v>
      </c>
      <c r="B87" s="125">
        <v>503</v>
      </c>
      <c r="C87" s="98" t="s">
        <v>104</v>
      </c>
      <c r="D87" s="98" t="s">
        <v>50</v>
      </c>
      <c r="E87" s="98" t="s">
        <v>227</v>
      </c>
      <c r="F87" s="98" t="s">
        <v>47</v>
      </c>
      <c r="G87" s="106">
        <f>G88</f>
        <v>970</v>
      </c>
    </row>
    <row r="88" spans="1:7" ht="16.5" customHeight="1">
      <c r="A88" s="116" t="s">
        <v>121</v>
      </c>
      <c r="B88" s="125">
        <v>503</v>
      </c>
      <c r="C88" s="98" t="s">
        <v>104</v>
      </c>
      <c r="D88" s="98" t="s">
        <v>50</v>
      </c>
      <c r="E88" s="98" t="s">
        <v>228</v>
      </c>
      <c r="F88" s="98" t="s">
        <v>47</v>
      </c>
      <c r="G88" s="106">
        <f>G89</f>
        <v>970</v>
      </c>
    </row>
    <row r="89" spans="1:7" ht="24" customHeight="1">
      <c r="A89" s="116" t="s">
        <v>136</v>
      </c>
      <c r="B89" s="125">
        <v>503</v>
      </c>
      <c r="C89" s="98" t="s">
        <v>104</v>
      </c>
      <c r="D89" s="98" t="s">
        <v>50</v>
      </c>
      <c r="E89" s="98" t="s">
        <v>228</v>
      </c>
      <c r="F89" s="98" t="s">
        <v>137</v>
      </c>
      <c r="G89" s="106">
        <f>900+150-60-20</f>
        <v>970</v>
      </c>
    </row>
    <row r="90" spans="1:7" ht="24" customHeight="1">
      <c r="A90" s="261" t="s">
        <v>52</v>
      </c>
      <c r="B90" s="278" t="s">
        <v>117</v>
      </c>
      <c r="C90" s="262" t="s">
        <v>51</v>
      </c>
      <c r="D90" s="263" t="s">
        <v>57</v>
      </c>
      <c r="E90" s="263" t="s">
        <v>132</v>
      </c>
      <c r="F90" s="264" t="s">
        <v>47</v>
      </c>
      <c r="G90" s="212">
        <f>G94+G91</f>
        <v>68.2</v>
      </c>
    </row>
    <row r="91" spans="1:7" ht="28.5" customHeight="1">
      <c r="A91" s="243" t="s">
        <v>92</v>
      </c>
      <c r="B91" s="125">
        <v>503</v>
      </c>
      <c r="C91" s="129" t="s">
        <v>51</v>
      </c>
      <c r="D91" s="129" t="s">
        <v>50</v>
      </c>
      <c r="E91" s="129" t="s">
        <v>93</v>
      </c>
      <c r="F91" s="129" t="s">
        <v>47</v>
      </c>
      <c r="G91" s="272">
        <f>G92</f>
        <v>5.2</v>
      </c>
    </row>
    <row r="92" spans="1:7" ht="29.25" customHeight="1">
      <c r="A92" s="244" t="s">
        <v>63</v>
      </c>
      <c r="B92" s="125">
        <v>503</v>
      </c>
      <c r="C92" s="228" t="s">
        <v>51</v>
      </c>
      <c r="D92" s="228" t="s">
        <v>50</v>
      </c>
      <c r="E92" s="228" t="s">
        <v>173</v>
      </c>
      <c r="F92" s="228" t="s">
        <v>47</v>
      </c>
      <c r="G92" s="272">
        <f>G93</f>
        <v>5.2</v>
      </c>
    </row>
    <row r="93" spans="1:8" ht="24" customHeight="1">
      <c r="A93" s="244" t="s">
        <v>149</v>
      </c>
      <c r="B93" s="125">
        <v>503</v>
      </c>
      <c r="C93" s="228" t="s">
        <v>51</v>
      </c>
      <c r="D93" s="228" t="s">
        <v>50</v>
      </c>
      <c r="E93" s="228" t="s">
        <v>173</v>
      </c>
      <c r="F93" s="228" t="s">
        <v>150</v>
      </c>
      <c r="G93" s="272">
        <v>5.2</v>
      </c>
      <c r="H93" s="273"/>
    </row>
    <row r="94" spans="1:7" ht="24" customHeight="1">
      <c r="A94" s="237" t="s">
        <v>73</v>
      </c>
      <c r="B94" s="279" t="s">
        <v>117</v>
      </c>
      <c r="C94" s="265" t="s">
        <v>51</v>
      </c>
      <c r="D94" s="145" t="s">
        <v>51</v>
      </c>
      <c r="E94" s="84" t="s">
        <v>132</v>
      </c>
      <c r="F94" s="266" t="s">
        <v>47</v>
      </c>
      <c r="G94" s="106">
        <f>G95</f>
        <v>63</v>
      </c>
    </row>
    <row r="95" spans="1:7" ht="14.25" customHeight="1">
      <c r="A95" s="295" t="s">
        <v>372</v>
      </c>
      <c r="B95" s="317">
        <v>503</v>
      </c>
      <c r="C95" s="315" t="s">
        <v>51</v>
      </c>
      <c r="D95" s="315" t="s">
        <v>51</v>
      </c>
      <c r="E95" s="310" t="s">
        <v>373</v>
      </c>
      <c r="F95" s="310" t="s">
        <v>47</v>
      </c>
      <c r="G95" s="106">
        <f>G96</f>
        <v>63</v>
      </c>
    </row>
    <row r="96" spans="1:7" ht="24" customHeight="1">
      <c r="A96" s="116" t="s">
        <v>374</v>
      </c>
      <c r="B96" s="259" t="s">
        <v>117</v>
      </c>
      <c r="C96" s="259" t="s">
        <v>51</v>
      </c>
      <c r="D96" s="259" t="s">
        <v>51</v>
      </c>
      <c r="E96" s="260" t="s">
        <v>373</v>
      </c>
      <c r="F96" s="267" t="s">
        <v>137</v>
      </c>
      <c r="G96" s="106">
        <v>63</v>
      </c>
    </row>
    <row r="97" spans="1:7" ht="20.25" customHeight="1">
      <c r="A97" s="121" t="s">
        <v>261</v>
      </c>
      <c r="B97" s="318" t="s">
        <v>117</v>
      </c>
      <c r="C97" s="318" t="s">
        <v>107</v>
      </c>
      <c r="D97" s="318" t="s">
        <v>57</v>
      </c>
      <c r="E97" s="318" t="s">
        <v>262</v>
      </c>
      <c r="F97" s="319" t="s">
        <v>47</v>
      </c>
      <c r="G97" s="148">
        <f>G98</f>
        <v>400</v>
      </c>
    </row>
    <row r="98" spans="1:7" ht="20.25" customHeight="1">
      <c r="A98" s="294" t="s">
        <v>258</v>
      </c>
      <c r="B98" s="96" t="s">
        <v>117</v>
      </c>
      <c r="C98" s="96" t="s">
        <v>107</v>
      </c>
      <c r="D98" s="96" t="s">
        <v>55</v>
      </c>
      <c r="E98" s="96" t="s">
        <v>132</v>
      </c>
      <c r="F98" s="310" t="s">
        <v>47</v>
      </c>
      <c r="G98" s="191">
        <f>G99</f>
        <v>400</v>
      </c>
    </row>
    <row r="99" spans="1:7" ht="30" customHeight="1">
      <c r="A99" s="116" t="s">
        <v>259</v>
      </c>
      <c r="B99" s="96" t="s">
        <v>117</v>
      </c>
      <c r="C99" s="96" t="s">
        <v>107</v>
      </c>
      <c r="D99" s="96" t="s">
        <v>55</v>
      </c>
      <c r="E99" s="96" t="s">
        <v>260</v>
      </c>
      <c r="F99" s="310" t="s">
        <v>47</v>
      </c>
      <c r="G99" s="149">
        <f>G100</f>
        <v>400</v>
      </c>
    </row>
    <row r="100" spans="1:7" ht="20.25" customHeight="1">
      <c r="A100" s="171" t="s">
        <v>189</v>
      </c>
      <c r="B100" s="96" t="s">
        <v>117</v>
      </c>
      <c r="C100" s="96" t="s">
        <v>107</v>
      </c>
      <c r="D100" s="96" t="s">
        <v>55</v>
      </c>
      <c r="E100" s="96" t="s">
        <v>260</v>
      </c>
      <c r="F100" s="310" t="s">
        <v>190</v>
      </c>
      <c r="G100" s="149">
        <v>400</v>
      </c>
    </row>
    <row r="101" spans="1:7" ht="18" customHeight="1">
      <c r="A101" s="320" t="s">
        <v>96</v>
      </c>
      <c r="B101" s="318" t="s">
        <v>117</v>
      </c>
      <c r="C101" s="318" t="s">
        <v>68</v>
      </c>
      <c r="D101" s="318" t="s">
        <v>57</v>
      </c>
      <c r="E101" s="318" t="s">
        <v>76</v>
      </c>
      <c r="F101" s="319" t="s">
        <v>47</v>
      </c>
      <c r="G101" s="192">
        <f>G102+G106</f>
        <v>552.3</v>
      </c>
    </row>
    <row r="102" spans="1:7" ht="20.25" customHeight="1">
      <c r="A102" s="321" t="s">
        <v>99</v>
      </c>
      <c r="B102" s="234" t="s">
        <v>117</v>
      </c>
      <c r="C102" s="234" t="s">
        <v>68</v>
      </c>
      <c r="D102" s="234" t="s">
        <v>48</v>
      </c>
      <c r="E102" s="234" t="s">
        <v>76</v>
      </c>
      <c r="F102" s="322" t="s">
        <v>47</v>
      </c>
      <c r="G102" s="213">
        <f>G103</f>
        <v>200</v>
      </c>
    </row>
    <row r="103" spans="1:7" ht="26.25" customHeight="1">
      <c r="A103" s="323" t="s">
        <v>166</v>
      </c>
      <c r="B103" s="156" t="s">
        <v>117</v>
      </c>
      <c r="C103" s="156" t="s">
        <v>68</v>
      </c>
      <c r="D103" s="156" t="s">
        <v>48</v>
      </c>
      <c r="E103" s="156" t="s">
        <v>167</v>
      </c>
      <c r="F103" s="267" t="s">
        <v>47</v>
      </c>
      <c r="G103" s="193">
        <f>G104</f>
        <v>200</v>
      </c>
    </row>
    <row r="104" spans="1:7" ht="20.25" customHeight="1">
      <c r="A104" s="323" t="s">
        <v>168</v>
      </c>
      <c r="B104" s="156" t="s">
        <v>117</v>
      </c>
      <c r="C104" s="156" t="s">
        <v>68</v>
      </c>
      <c r="D104" s="156" t="s">
        <v>48</v>
      </c>
      <c r="E104" s="156" t="s">
        <v>169</v>
      </c>
      <c r="F104" s="267" t="s">
        <v>47</v>
      </c>
      <c r="G104" s="193">
        <f>G105</f>
        <v>200</v>
      </c>
    </row>
    <row r="105" spans="1:7" ht="18.75" customHeight="1">
      <c r="A105" s="323" t="s">
        <v>170</v>
      </c>
      <c r="B105" s="156" t="s">
        <v>117</v>
      </c>
      <c r="C105" s="156" t="s">
        <v>68</v>
      </c>
      <c r="D105" s="156" t="s">
        <v>48</v>
      </c>
      <c r="E105" s="156" t="s">
        <v>169</v>
      </c>
      <c r="F105" s="267" t="s">
        <v>77</v>
      </c>
      <c r="G105" s="193">
        <v>200</v>
      </c>
    </row>
    <row r="106" spans="1:7" ht="15" customHeight="1">
      <c r="A106" s="324" t="s">
        <v>97</v>
      </c>
      <c r="B106" s="156" t="s">
        <v>117</v>
      </c>
      <c r="C106" s="156" t="s">
        <v>68</v>
      </c>
      <c r="D106" s="156" t="s">
        <v>69</v>
      </c>
      <c r="E106" s="156" t="s">
        <v>76</v>
      </c>
      <c r="F106" s="267" t="s">
        <v>47</v>
      </c>
      <c r="G106" s="195">
        <f>G107</f>
        <v>352.29999999999995</v>
      </c>
    </row>
    <row r="107" spans="1:7" ht="18" customHeight="1">
      <c r="A107" s="323" t="s">
        <v>177</v>
      </c>
      <c r="B107" s="156" t="s">
        <v>117</v>
      </c>
      <c r="C107" s="156" t="s">
        <v>68</v>
      </c>
      <c r="D107" s="156" t="s">
        <v>69</v>
      </c>
      <c r="E107" s="156" t="s">
        <v>181</v>
      </c>
      <c r="F107" s="267" t="s">
        <v>47</v>
      </c>
      <c r="G107" s="193">
        <f>G108</f>
        <v>352.29999999999995</v>
      </c>
    </row>
    <row r="108" spans="1:7" ht="15.75" customHeight="1">
      <c r="A108" s="323" t="s">
        <v>71</v>
      </c>
      <c r="B108" s="156" t="s">
        <v>117</v>
      </c>
      <c r="C108" s="156" t="s">
        <v>68</v>
      </c>
      <c r="D108" s="156" t="s">
        <v>69</v>
      </c>
      <c r="E108" s="156" t="s">
        <v>222</v>
      </c>
      <c r="F108" s="267" t="s">
        <v>47</v>
      </c>
      <c r="G108" s="193">
        <f>G109+G110</f>
        <v>352.29999999999995</v>
      </c>
    </row>
    <row r="109" spans="1:7" ht="18" customHeight="1">
      <c r="A109" s="323" t="s">
        <v>170</v>
      </c>
      <c r="B109" s="156" t="s">
        <v>117</v>
      </c>
      <c r="C109" s="156" t="s">
        <v>68</v>
      </c>
      <c r="D109" s="156" t="s">
        <v>69</v>
      </c>
      <c r="E109" s="156" t="s">
        <v>222</v>
      </c>
      <c r="F109" s="267" t="s">
        <v>77</v>
      </c>
      <c r="G109" s="193">
        <v>30</v>
      </c>
    </row>
    <row r="110" spans="1:8" ht="17.25" customHeight="1">
      <c r="A110" s="323" t="s">
        <v>225</v>
      </c>
      <c r="B110" s="156" t="s">
        <v>117</v>
      </c>
      <c r="C110" s="156" t="s">
        <v>68</v>
      </c>
      <c r="D110" s="156" t="s">
        <v>69</v>
      </c>
      <c r="E110" s="156" t="s">
        <v>222</v>
      </c>
      <c r="F110" s="267" t="s">
        <v>192</v>
      </c>
      <c r="G110" s="193">
        <f>100+22.3+500-300</f>
        <v>322.29999999999995</v>
      </c>
      <c r="H110" s="221"/>
    </row>
    <row r="111" spans="1:7" ht="51" customHeight="1">
      <c r="A111" s="17" t="s">
        <v>254</v>
      </c>
      <c r="B111" s="73" t="s">
        <v>214</v>
      </c>
      <c r="C111" s="73" t="s">
        <v>57</v>
      </c>
      <c r="D111" s="73" t="s">
        <v>57</v>
      </c>
      <c r="E111" s="73" t="s">
        <v>132</v>
      </c>
      <c r="F111" s="73" t="s">
        <v>47</v>
      </c>
      <c r="G111" s="194">
        <f>G112+G119+G116</f>
        <v>29937.7</v>
      </c>
    </row>
    <row r="112" spans="1:8" ht="42" customHeight="1">
      <c r="A112" s="207" t="s">
        <v>290</v>
      </c>
      <c r="B112" s="99" t="s">
        <v>214</v>
      </c>
      <c r="C112" s="99" t="s">
        <v>48</v>
      </c>
      <c r="D112" s="99" t="s">
        <v>49</v>
      </c>
      <c r="E112" s="99" t="s">
        <v>132</v>
      </c>
      <c r="F112" s="99" t="s">
        <v>47</v>
      </c>
      <c r="G112" s="189">
        <f>G113</f>
        <v>2494.65</v>
      </c>
      <c r="H112" s="206"/>
    </row>
    <row r="113" spans="1:7" ht="51.75" customHeight="1">
      <c r="A113" s="38" t="s">
        <v>139</v>
      </c>
      <c r="B113" s="163">
        <v>528</v>
      </c>
      <c r="C113" s="68" t="s">
        <v>48</v>
      </c>
      <c r="D113" s="68" t="s">
        <v>49</v>
      </c>
      <c r="E113" s="68" t="s">
        <v>140</v>
      </c>
      <c r="F113" s="68" t="s">
        <v>47</v>
      </c>
      <c r="G113" s="188">
        <f>G114</f>
        <v>2494.65</v>
      </c>
    </row>
    <row r="114" spans="1:7" ht="13.5" customHeight="1">
      <c r="A114" s="32" t="s">
        <v>59</v>
      </c>
      <c r="B114" s="163">
        <v>528</v>
      </c>
      <c r="C114" s="68" t="s">
        <v>48</v>
      </c>
      <c r="D114" s="68" t="s">
        <v>49</v>
      </c>
      <c r="E114" s="68" t="s">
        <v>141</v>
      </c>
      <c r="F114" s="68" t="s">
        <v>47</v>
      </c>
      <c r="G114" s="188">
        <f>G115</f>
        <v>2494.65</v>
      </c>
    </row>
    <row r="115" spans="1:8" ht="19.5" customHeight="1">
      <c r="A115" s="27" t="s">
        <v>136</v>
      </c>
      <c r="B115" s="163">
        <v>528</v>
      </c>
      <c r="C115" s="68" t="s">
        <v>48</v>
      </c>
      <c r="D115" s="68" t="s">
        <v>49</v>
      </c>
      <c r="E115" s="68" t="s">
        <v>141</v>
      </c>
      <c r="F115" s="68" t="s">
        <v>137</v>
      </c>
      <c r="G115" s="188">
        <f>1832.65+650+1200-1188</f>
        <v>2494.65</v>
      </c>
      <c r="H115" s="220"/>
    </row>
    <row r="116" spans="1:8" ht="28.5" customHeight="1">
      <c r="A116" s="170" t="s">
        <v>344</v>
      </c>
      <c r="B116" s="330">
        <v>528</v>
      </c>
      <c r="C116" s="293" t="s">
        <v>48</v>
      </c>
      <c r="D116" s="293" t="s">
        <v>146</v>
      </c>
      <c r="E116" s="293" t="s">
        <v>345</v>
      </c>
      <c r="F116" s="293" t="s">
        <v>47</v>
      </c>
      <c r="G116" s="189">
        <f>G117</f>
        <v>888</v>
      </c>
      <c r="H116" s="250"/>
    </row>
    <row r="117" spans="1:8" ht="19.5" customHeight="1">
      <c r="A117" s="116" t="s">
        <v>346</v>
      </c>
      <c r="B117" s="331">
        <v>528</v>
      </c>
      <c r="C117" s="84" t="s">
        <v>48</v>
      </c>
      <c r="D117" s="84" t="s">
        <v>146</v>
      </c>
      <c r="E117" s="84" t="s">
        <v>347</v>
      </c>
      <c r="F117" s="84" t="s">
        <v>47</v>
      </c>
      <c r="G117" s="190">
        <f>G118</f>
        <v>888</v>
      </c>
      <c r="H117" s="250"/>
    </row>
    <row r="118" spans="1:8" ht="28.5" customHeight="1">
      <c r="A118" s="116" t="s">
        <v>136</v>
      </c>
      <c r="B118" s="331">
        <v>528</v>
      </c>
      <c r="C118" s="84" t="s">
        <v>48</v>
      </c>
      <c r="D118" s="84" t="s">
        <v>146</v>
      </c>
      <c r="E118" s="84" t="s">
        <v>347</v>
      </c>
      <c r="F118" s="84" t="s">
        <v>137</v>
      </c>
      <c r="G118" s="190">
        <f>1188+200-500</f>
        <v>888</v>
      </c>
      <c r="H118" s="280"/>
    </row>
    <row r="119" spans="1:7" ht="18" customHeight="1">
      <c r="A119" s="284" t="s">
        <v>102</v>
      </c>
      <c r="B119" s="293" t="s">
        <v>214</v>
      </c>
      <c r="C119" s="293" t="s">
        <v>98</v>
      </c>
      <c r="D119" s="293" t="s">
        <v>57</v>
      </c>
      <c r="E119" s="293" t="s">
        <v>76</v>
      </c>
      <c r="F119" s="293" t="s">
        <v>47</v>
      </c>
      <c r="G119" s="189">
        <f>G120+G127+G130</f>
        <v>26555.05</v>
      </c>
    </row>
    <row r="120" spans="1:7" ht="27" customHeight="1">
      <c r="A120" s="332" t="s">
        <v>194</v>
      </c>
      <c r="B120" s="156" t="s">
        <v>214</v>
      </c>
      <c r="C120" s="156" t="s">
        <v>98</v>
      </c>
      <c r="D120" s="156" t="s">
        <v>48</v>
      </c>
      <c r="E120" s="156" t="s">
        <v>132</v>
      </c>
      <c r="F120" s="333" t="s">
        <v>47</v>
      </c>
      <c r="G120" s="334">
        <f>G121</f>
        <v>10236.75</v>
      </c>
    </row>
    <row r="121" spans="1:7" ht="19.5" customHeight="1">
      <c r="A121" s="335" t="s">
        <v>195</v>
      </c>
      <c r="B121" s="156" t="s">
        <v>214</v>
      </c>
      <c r="C121" s="156" t="s">
        <v>98</v>
      </c>
      <c r="D121" s="156" t="s">
        <v>48</v>
      </c>
      <c r="E121" s="156" t="s">
        <v>196</v>
      </c>
      <c r="F121" s="333" t="s">
        <v>47</v>
      </c>
      <c r="G121" s="336">
        <f>G122</f>
        <v>10236.75</v>
      </c>
    </row>
    <row r="122" spans="1:7" ht="24" customHeight="1">
      <c r="A122" s="48" t="s">
        <v>197</v>
      </c>
      <c r="B122" s="146" t="s">
        <v>214</v>
      </c>
      <c r="C122" s="146" t="s">
        <v>98</v>
      </c>
      <c r="D122" s="146" t="s">
        <v>48</v>
      </c>
      <c r="E122" s="146" t="s">
        <v>198</v>
      </c>
      <c r="F122" s="71" t="s">
        <v>47</v>
      </c>
      <c r="G122" s="193">
        <f>G123</f>
        <v>10236.75</v>
      </c>
    </row>
    <row r="123" spans="1:7" ht="16.5" customHeight="1">
      <c r="A123" s="33" t="s">
        <v>199</v>
      </c>
      <c r="B123" s="146" t="s">
        <v>214</v>
      </c>
      <c r="C123" s="146" t="s">
        <v>98</v>
      </c>
      <c r="D123" s="146" t="s">
        <v>48</v>
      </c>
      <c r="E123" s="146" t="s">
        <v>198</v>
      </c>
      <c r="F123" s="71" t="s">
        <v>200</v>
      </c>
      <c r="G123" s="193">
        <f>10238.4-1.65</f>
        <v>10236.75</v>
      </c>
    </row>
    <row r="124" spans="1:7" ht="0.75" customHeight="1">
      <c r="A124" s="37" t="s">
        <v>223</v>
      </c>
      <c r="B124" s="174" t="s">
        <v>214</v>
      </c>
      <c r="C124" s="55">
        <v>11</v>
      </c>
      <c r="D124" s="174" t="s">
        <v>69</v>
      </c>
      <c r="E124" s="174" t="s">
        <v>132</v>
      </c>
      <c r="F124" s="49" t="s">
        <v>47</v>
      </c>
      <c r="G124" s="196">
        <f>G125</f>
        <v>0</v>
      </c>
    </row>
    <row r="125" spans="1:7" ht="36.75" customHeight="1" hidden="1">
      <c r="A125" s="36" t="s">
        <v>201</v>
      </c>
      <c r="B125" s="146" t="s">
        <v>214</v>
      </c>
      <c r="C125" s="146" t="s">
        <v>98</v>
      </c>
      <c r="D125" s="146" t="s">
        <v>69</v>
      </c>
      <c r="E125" s="146" t="s">
        <v>202</v>
      </c>
      <c r="F125" s="29" t="s">
        <v>47</v>
      </c>
      <c r="G125" s="149">
        <f>G126</f>
        <v>0</v>
      </c>
    </row>
    <row r="126" spans="1:7" ht="18.75" customHeight="1" hidden="1">
      <c r="A126" s="21" t="s">
        <v>149</v>
      </c>
      <c r="B126" s="68" t="s">
        <v>214</v>
      </c>
      <c r="C126" s="68" t="s">
        <v>98</v>
      </c>
      <c r="D126" s="68" t="s">
        <v>69</v>
      </c>
      <c r="E126" s="68" t="s">
        <v>202</v>
      </c>
      <c r="F126" s="72" t="s">
        <v>244</v>
      </c>
      <c r="G126" s="197"/>
    </row>
    <row r="127" spans="1:7" ht="32.25" customHeight="1">
      <c r="A127" s="21" t="s">
        <v>223</v>
      </c>
      <c r="B127" s="50" t="s">
        <v>214</v>
      </c>
      <c r="C127" s="50" t="s">
        <v>98</v>
      </c>
      <c r="D127" s="50" t="s">
        <v>69</v>
      </c>
      <c r="E127" s="50" t="s">
        <v>76</v>
      </c>
      <c r="F127" s="59" t="s">
        <v>244</v>
      </c>
      <c r="G127" s="197">
        <v>272.3</v>
      </c>
    </row>
    <row r="128" spans="1:7" ht="43.5" customHeight="1">
      <c r="A128" s="21" t="s">
        <v>201</v>
      </c>
      <c r="B128" s="50" t="s">
        <v>214</v>
      </c>
      <c r="C128" s="50" t="s">
        <v>98</v>
      </c>
      <c r="D128" s="50" t="s">
        <v>69</v>
      </c>
      <c r="E128" s="50" t="s">
        <v>323</v>
      </c>
      <c r="F128" s="59" t="s">
        <v>47</v>
      </c>
      <c r="G128" s="197">
        <v>272.3</v>
      </c>
    </row>
    <row r="129" spans="1:7" ht="18.75" customHeight="1">
      <c r="A129" s="21" t="s">
        <v>322</v>
      </c>
      <c r="B129" s="50" t="s">
        <v>214</v>
      </c>
      <c r="C129" s="50" t="s">
        <v>98</v>
      </c>
      <c r="D129" s="50" t="s">
        <v>69</v>
      </c>
      <c r="E129" s="50" t="s">
        <v>323</v>
      </c>
      <c r="F129" s="59" t="s">
        <v>244</v>
      </c>
      <c r="G129" s="197">
        <v>272.3</v>
      </c>
    </row>
    <row r="130" spans="1:7" ht="22.5" customHeight="1">
      <c r="A130" s="20" t="s">
        <v>229</v>
      </c>
      <c r="B130" s="67" t="s">
        <v>214</v>
      </c>
      <c r="C130" s="67" t="s">
        <v>98</v>
      </c>
      <c r="D130" s="67" t="s">
        <v>55</v>
      </c>
      <c r="E130" s="67" t="s">
        <v>132</v>
      </c>
      <c r="F130" s="113" t="s">
        <v>47</v>
      </c>
      <c r="G130" s="198">
        <f>G131+G138</f>
        <v>16046</v>
      </c>
    </row>
    <row r="131" spans="1:7" ht="18.75" customHeight="1">
      <c r="A131" s="108" t="s">
        <v>102</v>
      </c>
      <c r="B131" s="59" t="s">
        <v>214</v>
      </c>
      <c r="C131" s="72" t="s">
        <v>98</v>
      </c>
      <c r="D131" s="72" t="s">
        <v>55</v>
      </c>
      <c r="E131" s="59" t="s">
        <v>241</v>
      </c>
      <c r="F131" s="72" t="s">
        <v>47</v>
      </c>
      <c r="G131" s="197">
        <f>G132</f>
        <v>7424</v>
      </c>
    </row>
    <row r="132" spans="1:7" ht="22.5" customHeight="1">
      <c r="A132" s="167" t="s">
        <v>242</v>
      </c>
      <c r="B132" s="59" t="s">
        <v>214</v>
      </c>
      <c r="C132" s="72" t="s">
        <v>98</v>
      </c>
      <c r="D132" s="72" t="s">
        <v>55</v>
      </c>
      <c r="E132" s="72" t="s">
        <v>243</v>
      </c>
      <c r="F132" s="72" t="s">
        <v>47</v>
      </c>
      <c r="G132" s="197">
        <f>G133</f>
        <v>7424</v>
      </c>
    </row>
    <row r="133" spans="1:7" ht="22.5" customHeight="1">
      <c r="A133" s="109" t="s">
        <v>278</v>
      </c>
      <c r="B133" s="113" t="s">
        <v>214</v>
      </c>
      <c r="C133" s="113" t="s">
        <v>98</v>
      </c>
      <c r="D133" s="113" t="s">
        <v>55</v>
      </c>
      <c r="E133" s="113" t="s">
        <v>243</v>
      </c>
      <c r="F133" s="94" t="s">
        <v>230</v>
      </c>
      <c r="G133" s="198">
        <f>G135+G136</f>
        <v>7424</v>
      </c>
    </row>
    <row r="134" spans="1:7" ht="14.25" customHeight="1">
      <c r="A134" s="109" t="s">
        <v>277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279</v>
      </c>
      <c r="B135" s="176" t="s">
        <v>214</v>
      </c>
      <c r="C135" s="176" t="s">
        <v>98</v>
      </c>
      <c r="D135" s="176" t="s">
        <v>55</v>
      </c>
      <c r="E135" s="176" t="s">
        <v>243</v>
      </c>
      <c r="F135" s="95" t="s">
        <v>230</v>
      </c>
      <c r="G135" s="199">
        <f>935+500</f>
        <v>1435</v>
      </c>
    </row>
    <row r="136" spans="1:7" ht="22.5" customHeight="1">
      <c r="A136" s="171" t="s">
        <v>382</v>
      </c>
      <c r="B136" s="345" t="s">
        <v>214</v>
      </c>
      <c r="C136" s="345" t="s">
        <v>98</v>
      </c>
      <c r="D136" s="345" t="s">
        <v>55</v>
      </c>
      <c r="E136" s="345" t="s">
        <v>272</v>
      </c>
      <c r="F136" s="346" t="s">
        <v>230</v>
      </c>
      <c r="G136" s="347">
        <v>5989</v>
      </c>
    </row>
    <row r="137" spans="1:7" ht="36.75" customHeight="1">
      <c r="A137" s="117" t="s">
        <v>384</v>
      </c>
      <c r="B137" s="345" t="s">
        <v>214</v>
      </c>
      <c r="C137" s="345" t="s">
        <v>98</v>
      </c>
      <c r="D137" s="345" t="s">
        <v>55</v>
      </c>
      <c r="E137" s="345" t="s">
        <v>367</v>
      </c>
      <c r="F137" s="346" t="s">
        <v>230</v>
      </c>
      <c r="G137" s="347">
        <v>5989</v>
      </c>
    </row>
    <row r="138" spans="1:7" ht="22.5" customHeight="1">
      <c r="A138" s="171" t="s">
        <v>339</v>
      </c>
      <c r="B138" s="345" t="s">
        <v>214</v>
      </c>
      <c r="C138" s="345" t="s">
        <v>98</v>
      </c>
      <c r="D138" s="345" t="s">
        <v>55</v>
      </c>
      <c r="E138" s="345" t="s">
        <v>383</v>
      </c>
      <c r="F138" s="346" t="s">
        <v>47</v>
      </c>
      <c r="G138" s="347">
        <f>G139</f>
        <v>8622</v>
      </c>
    </row>
    <row r="139" spans="1:7" ht="46.5" customHeight="1">
      <c r="A139" s="224" t="s">
        <v>385</v>
      </c>
      <c r="B139" s="176" t="s">
        <v>214</v>
      </c>
      <c r="C139" s="176" t="s">
        <v>98</v>
      </c>
      <c r="D139" s="176" t="s">
        <v>55</v>
      </c>
      <c r="E139" s="176" t="s">
        <v>337</v>
      </c>
      <c r="F139" s="95" t="s">
        <v>338</v>
      </c>
      <c r="G139" s="199">
        <f>4780+3842</f>
        <v>8622</v>
      </c>
    </row>
    <row r="140" spans="1:7" ht="63" customHeight="1">
      <c r="A140" s="34" t="s">
        <v>293</v>
      </c>
      <c r="B140" s="73" t="s">
        <v>145</v>
      </c>
      <c r="C140" s="73" t="s">
        <v>72</v>
      </c>
      <c r="D140" s="73" t="s">
        <v>72</v>
      </c>
      <c r="E140" s="73" t="s">
        <v>76</v>
      </c>
      <c r="F140" s="73" t="s">
        <v>47</v>
      </c>
      <c r="G140" s="194">
        <f>G141</f>
        <v>466</v>
      </c>
    </row>
    <row r="141" spans="1:7" ht="16.5" customHeight="1">
      <c r="A141" s="21" t="s">
        <v>58</v>
      </c>
      <c r="B141" s="133" t="s">
        <v>145</v>
      </c>
      <c r="C141" s="65" t="s">
        <v>48</v>
      </c>
      <c r="D141" s="65" t="s">
        <v>57</v>
      </c>
      <c r="E141" s="65" t="s">
        <v>76</v>
      </c>
      <c r="F141" s="65" t="s">
        <v>47</v>
      </c>
      <c r="G141" s="200">
        <f>G142</f>
        <v>466</v>
      </c>
    </row>
    <row r="142" spans="1:7" ht="21.75" customHeight="1">
      <c r="A142" s="21" t="s">
        <v>60</v>
      </c>
      <c r="B142" s="133" t="s">
        <v>145</v>
      </c>
      <c r="C142" s="65" t="s">
        <v>48</v>
      </c>
      <c r="D142" s="65" t="s">
        <v>146</v>
      </c>
      <c r="E142" s="65" t="s">
        <v>76</v>
      </c>
      <c r="F142" s="65" t="s">
        <v>47</v>
      </c>
      <c r="G142" s="200">
        <f>G143+G146</f>
        <v>466</v>
      </c>
    </row>
    <row r="143" spans="1:7" ht="54.75" customHeight="1">
      <c r="A143" s="62" t="s">
        <v>139</v>
      </c>
      <c r="B143" s="177" t="s">
        <v>145</v>
      </c>
      <c r="C143" s="74" t="s">
        <v>48</v>
      </c>
      <c r="D143" s="74" t="s">
        <v>146</v>
      </c>
      <c r="E143" s="74" t="s">
        <v>152</v>
      </c>
      <c r="F143" s="74" t="s">
        <v>47</v>
      </c>
      <c r="G143" s="201">
        <f>G144</f>
        <v>466</v>
      </c>
    </row>
    <row r="144" spans="1:7" ht="21" customHeight="1">
      <c r="A144" s="21" t="s">
        <v>59</v>
      </c>
      <c r="B144" s="133" t="s">
        <v>145</v>
      </c>
      <c r="C144" s="65" t="s">
        <v>48</v>
      </c>
      <c r="D144" s="65" t="s">
        <v>146</v>
      </c>
      <c r="E144" s="65" t="s">
        <v>153</v>
      </c>
      <c r="F144" s="65" t="s">
        <v>47</v>
      </c>
      <c r="G144" s="200">
        <f>G145</f>
        <v>466</v>
      </c>
    </row>
    <row r="145" spans="1:8" ht="33" customHeight="1">
      <c r="A145" s="38" t="s">
        <v>136</v>
      </c>
      <c r="B145" s="133" t="s">
        <v>145</v>
      </c>
      <c r="C145" s="65" t="s">
        <v>48</v>
      </c>
      <c r="D145" s="65" t="s">
        <v>146</v>
      </c>
      <c r="E145" s="65" t="s">
        <v>153</v>
      </c>
      <c r="F145" s="65" t="s">
        <v>137</v>
      </c>
      <c r="G145" s="200">
        <f>346+120</f>
        <v>466</v>
      </c>
      <c r="H145" s="217"/>
    </row>
    <row r="146" spans="1:8" ht="3" customHeight="1" hidden="1">
      <c r="A146" s="47" t="s">
        <v>215</v>
      </c>
      <c r="B146" s="177" t="s">
        <v>145</v>
      </c>
      <c r="C146" s="74" t="s">
        <v>48</v>
      </c>
      <c r="D146" s="74" t="s">
        <v>146</v>
      </c>
      <c r="E146" s="74" t="s">
        <v>151</v>
      </c>
      <c r="F146" s="74" t="s">
        <v>47</v>
      </c>
      <c r="G146" s="201">
        <f>G147</f>
        <v>0</v>
      </c>
      <c r="H146" s="218"/>
    </row>
    <row r="147" spans="1:8" ht="54.75" customHeight="1" hidden="1">
      <c r="A147" s="38" t="s">
        <v>216</v>
      </c>
      <c r="B147" s="133" t="s">
        <v>145</v>
      </c>
      <c r="C147" s="65" t="s">
        <v>48</v>
      </c>
      <c r="D147" s="65" t="s">
        <v>146</v>
      </c>
      <c r="E147" s="65" t="s">
        <v>154</v>
      </c>
      <c r="F147" s="65" t="s">
        <v>47</v>
      </c>
      <c r="G147" s="200">
        <f>G148</f>
        <v>0</v>
      </c>
      <c r="H147" s="218"/>
    </row>
    <row r="148" spans="1:8" ht="64.5" customHeight="1" hidden="1">
      <c r="A148" s="24" t="s">
        <v>217</v>
      </c>
      <c r="B148" s="133" t="s">
        <v>145</v>
      </c>
      <c r="C148" s="65" t="s">
        <v>48</v>
      </c>
      <c r="D148" s="65" t="s">
        <v>146</v>
      </c>
      <c r="E148" s="65" t="s">
        <v>154</v>
      </c>
      <c r="F148" s="65" t="s">
        <v>47</v>
      </c>
      <c r="G148" s="200">
        <f>G149</f>
        <v>0</v>
      </c>
      <c r="H148" s="218"/>
    </row>
    <row r="149" spans="1:8" ht="26.25" customHeight="1" hidden="1">
      <c r="A149" s="38" t="s">
        <v>136</v>
      </c>
      <c r="B149" s="133" t="s">
        <v>145</v>
      </c>
      <c r="C149" s="65" t="s">
        <v>48</v>
      </c>
      <c r="D149" s="65" t="s">
        <v>146</v>
      </c>
      <c r="E149" s="65" t="s">
        <v>154</v>
      </c>
      <c r="F149" s="65" t="s">
        <v>137</v>
      </c>
      <c r="G149" s="200">
        <v>0</v>
      </c>
      <c r="H149" s="218"/>
    </row>
    <row r="150" spans="1:8" ht="16.5" customHeight="1">
      <c r="A150" s="12" t="s">
        <v>61</v>
      </c>
      <c r="B150" s="112" t="s">
        <v>155</v>
      </c>
      <c r="C150" s="112" t="s">
        <v>57</v>
      </c>
      <c r="D150" s="112" t="s">
        <v>57</v>
      </c>
      <c r="E150" s="112" t="s">
        <v>76</v>
      </c>
      <c r="F150" s="112" t="s">
        <v>47</v>
      </c>
      <c r="G150" s="202">
        <f>G151+G157</f>
        <v>6564.3</v>
      </c>
      <c r="H150" s="218"/>
    </row>
    <row r="151" spans="1:8" ht="18" customHeight="1">
      <c r="A151" s="18" t="s">
        <v>134</v>
      </c>
      <c r="B151" s="114" t="s">
        <v>155</v>
      </c>
      <c r="C151" s="114" t="s">
        <v>51</v>
      </c>
      <c r="D151" s="114" t="s">
        <v>57</v>
      </c>
      <c r="E151" s="114" t="s">
        <v>76</v>
      </c>
      <c r="F151" s="114" t="s">
        <v>47</v>
      </c>
      <c r="G151" s="140">
        <f>G152</f>
        <v>1931</v>
      </c>
      <c r="H151" s="218"/>
    </row>
    <row r="152" spans="1:8" ht="22.5" customHeight="1">
      <c r="A152" s="9" t="s">
        <v>52</v>
      </c>
      <c r="B152" s="30" t="s">
        <v>155</v>
      </c>
      <c r="C152" s="30" t="s">
        <v>51</v>
      </c>
      <c r="D152" s="30" t="s">
        <v>57</v>
      </c>
      <c r="E152" s="30" t="s">
        <v>76</v>
      </c>
      <c r="F152" s="30" t="s">
        <v>47</v>
      </c>
      <c r="G152" s="152">
        <f>G153</f>
        <v>1931</v>
      </c>
      <c r="H152" s="218"/>
    </row>
    <row r="153" spans="1:8" ht="14.25" customHeight="1">
      <c r="A153" s="1" t="s">
        <v>53</v>
      </c>
      <c r="B153" s="68" t="s">
        <v>155</v>
      </c>
      <c r="C153" s="68" t="s">
        <v>51</v>
      </c>
      <c r="D153" s="68" t="s">
        <v>50</v>
      </c>
      <c r="E153" s="68" t="s">
        <v>76</v>
      </c>
      <c r="F153" s="68" t="s">
        <v>47</v>
      </c>
      <c r="G153" s="142">
        <f>G154</f>
        <v>1931</v>
      </c>
      <c r="H153" s="218"/>
    </row>
    <row r="154" spans="1:8" ht="22.5" customHeight="1">
      <c r="A154" s="63" t="s">
        <v>54</v>
      </c>
      <c r="B154" s="76" t="s">
        <v>155</v>
      </c>
      <c r="C154" s="76" t="s">
        <v>51</v>
      </c>
      <c r="D154" s="76" t="s">
        <v>50</v>
      </c>
      <c r="E154" s="178">
        <v>4230000</v>
      </c>
      <c r="F154" s="76" t="s">
        <v>47</v>
      </c>
      <c r="G154" s="191">
        <f>G155</f>
        <v>1931</v>
      </c>
      <c r="H154" s="218"/>
    </row>
    <row r="155" spans="1:8" ht="30" customHeight="1">
      <c r="A155" s="63" t="s">
        <v>63</v>
      </c>
      <c r="B155" s="76" t="s">
        <v>155</v>
      </c>
      <c r="C155" s="76" t="s">
        <v>51</v>
      </c>
      <c r="D155" s="76" t="s">
        <v>50</v>
      </c>
      <c r="E155" s="178">
        <v>4239900</v>
      </c>
      <c r="F155" s="76" t="s">
        <v>47</v>
      </c>
      <c r="G155" s="191">
        <f>G156</f>
        <v>1931</v>
      </c>
      <c r="H155" s="218"/>
    </row>
    <row r="156" spans="1:8" ht="28.5" customHeight="1">
      <c r="A156" s="63" t="s">
        <v>149</v>
      </c>
      <c r="B156" s="76" t="s">
        <v>155</v>
      </c>
      <c r="C156" s="76" t="s">
        <v>51</v>
      </c>
      <c r="D156" s="76" t="s">
        <v>50</v>
      </c>
      <c r="E156" s="178">
        <v>4239900</v>
      </c>
      <c r="F156" s="76" t="s">
        <v>150</v>
      </c>
      <c r="G156" s="142">
        <f>1748+42+158-17</f>
        <v>1931</v>
      </c>
      <c r="H156" s="219"/>
    </row>
    <row r="157" spans="1:7" ht="33" customHeight="1">
      <c r="A157" s="5" t="s">
        <v>108</v>
      </c>
      <c r="B157" s="67" t="s">
        <v>155</v>
      </c>
      <c r="C157" s="67" t="s">
        <v>107</v>
      </c>
      <c r="D157" s="67" t="s">
        <v>57</v>
      </c>
      <c r="E157" s="67" t="s">
        <v>76</v>
      </c>
      <c r="F157" s="67" t="s">
        <v>47</v>
      </c>
      <c r="G157" s="136">
        <f>G158+G177</f>
        <v>4633.3</v>
      </c>
    </row>
    <row r="158" spans="1:7" ht="15.75" customHeight="1">
      <c r="A158" s="62" t="s">
        <v>157</v>
      </c>
      <c r="B158" s="177" t="s">
        <v>155</v>
      </c>
      <c r="C158" s="74" t="s">
        <v>107</v>
      </c>
      <c r="D158" s="74" t="s">
        <v>48</v>
      </c>
      <c r="E158" s="74" t="s">
        <v>76</v>
      </c>
      <c r="F158" s="74" t="s">
        <v>47</v>
      </c>
      <c r="G158" s="82">
        <f>G159+G163+G166</f>
        <v>4206.6</v>
      </c>
    </row>
    <row r="159" spans="1:7" ht="29.25" customHeight="1">
      <c r="A159" s="64" t="s">
        <v>158</v>
      </c>
      <c r="B159" s="133" t="s">
        <v>155</v>
      </c>
      <c r="C159" s="65" t="s">
        <v>107</v>
      </c>
      <c r="D159" s="65" t="s">
        <v>48</v>
      </c>
      <c r="E159" s="65" t="s">
        <v>109</v>
      </c>
      <c r="F159" s="65" t="s">
        <v>47</v>
      </c>
      <c r="G159" s="86">
        <f>G160</f>
        <v>2687.9</v>
      </c>
    </row>
    <row r="160" spans="1:7" ht="32.25" customHeight="1">
      <c r="A160" s="21" t="s">
        <v>159</v>
      </c>
      <c r="B160" s="133" t="s">
        <v>155</v>
      </c>
      <c r="C160" s="65" t="s">
        <v>107</v>
      </c>
      <c r="D160" s="65" t="s">
        <v>48</v>
      </c>
      <c r="E160" s="65" t="s">
        <v>160</v>
      </c>
      <c r="F160" s="65" t="s">
        <v>47</v>
      </c>
      <c r="G160" s="86">
        <f>G161</f>
        <v>2687.9</v>
      </c>
    </row>
    <row r="161" spans="1:8" ht="15" customHeight="1">
      <c r="A161" s="21" t="s">
        <v>149</v>
      </c>
      <c r="B161" s="133" t="s">
        <v>155</v>
      </c>
      <c r="C161" s="65" t="s">
        <v>107</v>
      </c>
      <c r="D161" s="65" t="s">
        <v>48</v>
      </c>
      <c r="E161" s="65" t="s">
        <v>160</v>
      </c>
      <c r="F161" s="65" t="s">
        <v>150</v>
      </c>
      <c r="G161" s="86">
        <f>2330.9+300+57</f>
        <v>2687.9</v>
      </c>
      <c r="H161" s="217"/>
    </row>
    <row r="162" spans="1:7" ht="25.5" customHeight="1" hidden="1">
      <c r="A162" s="87" t="s">
        <v>257</v>
      </c>
      <c r="B162" s="133" t="s">
        <v>155</v>
      </c>
      <c r="C162" s="65" t="s">
        <v>107</v>
      </c>
      <c r="D162" s="65" t="s">
        <v>48</v>
      </c>
      <c r="E162" s="65" t="s">
        <v>160</v>
      </c>
      <c r="F162" s="65" t="s">
        <v>150</v>
      </c>
      <c r="G162" s="107">
        <v>10</v>
      </c>
    </row>
    <row r="163" spans="1:7" ht="18" customHeight="1">
      <c r="A163" s="64" t="s">
        <v>237</v>
      </c>
      <c r="B163" s="133" t="s">
        <v>155</v>
      </c>
      <c r="C163" s="65" t="s">
        <v>107</v>
      </c>
      <c r="D163" s="65" t="s">
        <v>48</v>
      </c>
      <c r="E163" s="65" t="s">
        <v>239</v>
      </c>
      <c r="F163" s="65" t="s">
        <v>47</v>
      </c>
      <c r="G163" s="86">
        <f>G164</f>
        <v>225.7</v>
      </c>
    </row>
    <row r="164" spans="1:7" ht="27" customHeight="1">
      <c r="A164" s="21" t="s">
        <v>63</v>
      </c>
      <c r="B164" s="133" t="s">
        <v>155</v>
      </c>
      <c r="C164" s="65" t="s">
        <v>107</v>
      </c>
      <c r="D164" s="65" t="s">
        <v>48</v>
      </c>
      <c r="E164" s="65" t="s">
        <v>238</v>
      </c>
      <c r="F164" s="65" t="s">
        <v>47</v>
      </c>
      <c r="G164" s="86">
        <f>G165</f>
        <v>225.7</v>
      </c>
    </row>
    <row r="165" spans="1:7" ht="24" customHeight="1">
      <c r="A165" s="21" t="s">
        <v>149</v>
      </c>
      <c r="B165" s="133" t="s">
        <v>155</v>
      </c>
      <c r="C165" s="65" t="s">
        <v>107</v>
      </c>
      <c r="D165" s="65" t="s">
        <v>48</v>
      </c>
      <c r="E165" s="65" t="s">
        <v>238</v>
      </c>
      <c r="F165" s="65" t="s">
        <v>150</v>
      </c>
      <c r="G165" s="86">
        <f>182.7+43</f>
        <v>225.7</v>
      </c>
    </row>
    <row r="166" spans="1:7" ht="13.5" customHeight="1">
      <c r="A166" s="64" t="s">
        <v>110</v>
      </c>
      <c r="B166" s="133" t="s">
        <v>155</v>
      </c>
      <c r="C166" s="65" t="s">
        <v>107</v>
      </c>
      <c r="D166" s="65" t="s">
        <v>48</v>
      </c>
      <c r="E166" s="65" t="s">
        <v>111</v>
      </c>
      <c r="F166" s="65" t="s">
        <v>101</v>
      </c>
      <c r="G166" s="86">
        <f>G173+G175</f>
        <v>1293</v>
      </c>
    </row>
    <row r="167" spans="1:7" ht="26.25" customHeight="1" hidden="1">
      <c r="A167" s="21" t="s">
        <v>159</v>
      </c>
      <c r="B167" s="133" t="s">
        <v>161</v>
      </c>
      <c r="C167" s="65" t="s">
        <v>107</v>
      </c>
      <c r="D167" s="65" t="s">
        <v>48</v>
      </c>
      <c r="E167" s="65" t="s">
        <v>162</v>
      </c>
      <c r="F167" s="65"/>
      <c r="G167" s="86"/>
    </row>
    <row r="168" spans="1:7" ht="41.25" customHeight="1" hidden="1">
      <c r="A168" s="21" t="s">
        <v>149</v>
      </c>
      <c r="B168" s="133" t="s">
        <v>161</v>
      </c>
      <c r="C168" s="65" t="s">
        <v>107</v>
      </c>
      <c r="D168" s="65" t="s">
        <v>48</v>
      </c>
      <c r="E168" s="65" t="s">
        <v>162</v>
      </c>
      <c r="F168" s="65" t="s">
        <v>150</v>
      </c>
      <c r="G168" s="86"/>
    </row>
    <row r="169" spans="1:7" ht="35.25" customHeight="1" hidden="1">
      <c r="A169" s="16" t="s">
        <v>115</v>
      </c>
      <c r="B169" s="75" t="s">
        <v>62</v>
      </c>
      <c r="C169" s="75" t="s">
        <v>107</v>
      </c>
      <c r="D169" s="75" t="s">
        <v>50</v>
      </c>
      <c r="E169" s="75" t="s">
        <v>114</v>
      </c>
      <c r="F169" s="75" t="s">
        <v>116</v>
      </c>
      <c r="G169" s="203"/>
    </row>
    <row r="170" spans="1:7" ht="27" customHeight="1" hidden="1">
      <c r="A170" s="15" t="s">
        <v>112</v>
      </c>
      <c r="B170" s="115" t="s">
        <v>62</v>
      </c>
      <c r="C170" s="115" t="s">
        <v>107</v>
      </c>
      <c r="D170" s="115" t="s">
        <v>50</v>
      </c>
      <c r="E170" s="115" t="s">
        <v>76</v>
      </c>
      <c r="F170" s="115" t="s">
        <v>47</v>
      </c>
      <c r="G170" s="204"/>
    </row>
    <row r="171" spans="1:7" ht="40.5" customHeight="1" hidden="1">
      <c r="A171" s="16" t="s">
        <v>113</v>
      </c>
      <c r="B171" s="75" t="s">
        <v>62</v>
      </c>
      <c r="C171" s="75" t="s">
        <v>107</v>
      </c>
      <c r="D171" s="75" t="s">
        <v>50</v>
      </c>
      <c r="E171" s="75" t="s">
        <v>114</v>
      </c>
      <c r="F171" s="75" t="s">
        <v>47</v>
      </c>
      <c r="G171" s="203"/>
    </row>
    <row r="172" spans="1:7" ht="38.25" customHeight="1" hidden="1">
      <c r="A172" s="16" t="s">
        <v>115</v>
      </c>
      <c r="B172" s="75" t="s">
        <v>62</v>
      </c>
      <c r="C172" s="75" t="s">
        <v>107</v>
      </c>
      <c r="D172" s="75" t="s">
        <v>50</v>
      </c>
      <c r="E172" s="75" t="s">
        <v>114</v>
      </c>
      <c r="F172" s="75" t="s">
        <v>116</v>
      </c>
      <c r="G172" s="203"/>
    </row>
    <row r="173" spans="1:7" ht="31.5" customHeight="1">
      <c r="A173" s="21" t="s">
        <v>159</v>
      </c>
      <c r="B173" s="133" t="s">
        <v>155</v>
      </c>
      <c r="C173" s="65" t="s">
        <v>107</v>
      </c>
      <c r="D173" s="65" t="s">
        <v>48</v>
      </c>
      <c r="E173" s="65" t="s">
        <v>162</v>
      </c>
      <c r="F173" s="65" t="s">
        <v>47</v>
      </c>
      <c r="G173" s="86">
        <f>G174</f>
        <v>1277.7</v>
      </c>
    </row>
    <row r="174" spans="1:7" ht="18.75" customHeight="1">
      <c r="A174" s="21" t="s">
        <v>149</v>
      </c>
      <c r="B174" s="133" t="s">
        <v>155</v>
      </c>
      <c r="C174" s="65" t="s">
        <v>107</v>
      </c>
      <c r="D174" s="65" t="s">
        <v>48</v>
      </c>
      <c r="E174" s="65" t="s">
        <v>162</v>
      </c>
      <c r="F174" s="65" t="s">
        <v>150</v>
      </c>
      <c r="G174" s="86">
        <v>1277.7</v>
      </c>
    </row>
    <row r="175" spans="1:7" ht="30.75" customHeight="1">
      <c r="A175" s="226" t="s">
        <v>294</v>
      </c>
      <c r="B175" s="227" t="s">
        <v>155</v>
      </c>
      <c r="C175" s="228" t="s">
        <v>107</v>
      </c>
      <c r="D175" s="228" t="s">
        <v>48</v>
      </c>
      <c r="E175" s="228" t="s">
        <v>295</v>
      </c>
      <c r="F175" s="228" t="s">
        <v>47</v>
      </c>
      <c r="G175" s="229">
        <v>15.3</v>
      </c>
    </row>
    <row r="176" spans="1:7" ht="18.75" customHeight="1">
      <c r="A176" s="230" t="s">
        <v>149</v>
      </c>
      <c r="B176" s="227" t="s">
        <v>155</v>
      </c>
      <c r="C176" s="228" t="s">
        <v>107</v>
      </c>
      <c r="D176" s="228" t="s">
        <v>48</v>
      </c>
      <c r="E176" s="228" t="s">
        <v>295</v>
      </c>
      <c r="F176" s="228" t="s">
        <v>150</v>
      </c>
      <c r="G176" s="86">
        <v>15.3</v>
      </c>
    </row>
    <row r="177" spans="1:7" ht="27" customHeight="1">
      <c r="A177" s="231" t="s">
        <v>106</v>
      </c>
      <c r="B177" s="232" t="s">
        <v>155</v>
      </c>
      <c r="C177" s="232" t="s">
        <v>107</v>
      </c>
      <c r="D177" s="232" t="s">
        <v>49</v>
      </c>
      <c r="E177" s="232" t="s">
        <v>76</v>
      </c>
      <c r="F177" s="232" t="s">
        <v>47</v>
      </c>
      <c r="G177" s="141">
        <f>G178</f>
        <v>426.7</v>
      </c>
    </row>
    <row r="178" spans="1:7" ht="63" customHeight="1">
      <c r="A178" s="22" t="s">
        <v>139</v>
      </c>
      <c r="B178" s="133" t="s">
        <v>155</v>
      </c>
      <c r="C178" s="65" t="s">
        <v>107</v>
      </c>
      <c r="D178" s="65" t="s">
        <v>49</v>
      </c>
      <c r="E178" s="65" t="s">
        <v>152</v>
      </c>
      <c r="F178" s="65" t="s">
        <v>47</v>
      </c>
      <c r="G178" s="82">
        <f>G179</f>
        <v>426.7</v>
      </c>
    </row>
    <row r="179" spans="1:7" ht="21" customHeight="1">
      <c r="A179" s="22" t="s">
        <v>59</v>
      </c>
      <c r="B179" s="133" t="s">
        <v>155</v>
      </c>
      <c r="C179" s="65" t="s">
        <v>107</v>
      </c>
      <c r="D179" s="65" t="s">
        <v>49</v>
      </c>
      <c r="E179" s="65" t="s">
        <v>153</v>
      </c>
      <c r="F179" s="65" t="s">
        <v>47</v>
      </c>
      <c r="G179" s="82">
        <f>G182</f>
        <v>426.7</v>
      </c>
    </row>
    <row r="180" spans="1:7" ht="0.75" customHeight="1" hidden="1">
      <c r="A180" s="23" t="s">
        <v>163</v>
      </c>
      <c r="B180" s="133" t="s">
        <v>161</v>
      </c>
      <c r="C180" s="65" t="s">
        <v>107</v>
      </c>
      <c r="D180" s="65" t="s">
        <v>49</v>
      </c>
      <c r="E180" s="65" t="s">
        <v>153</v>
      </c>
      <c r="F180" s="65" t="s">
        <v>137</v>
      </c>
      <c r="G180" s="82"/>
    </row>
    <row r="181" spans="1:7" ht="0.75" customHeight="1" hidden="1">
      <c r="A181" s="8" t="s">
        <v>63</v>
      </c>
      <c r="B181" s="75" t="s">
        <v>62</v>
      </c>
      <c r="C181" s="75" t="s">
        <v>107</v>
      </c>
      <c r="D181" s="75" t="s">
        <v>48</v>
      </c>
      <c r="E181" s="75" t="s">
        <v>79</v>
      </c>
      <c r="F181" s="75" t="s">
        <v>78</v>
      </c>
      <c r="G181" s="205"/>
    </row>
    <row r="182" spans="1:8" ht="28.5" customHeight="1">
      <c r="A182" s="57" t="s">
        <v>136</v>
      </c>
      <c r="B182" s="133" t="s">
        <v>155</v>
      </c>
      <c r="C182" s="65" t="s">
        <v>107</v>
      </c>
      <c r="D182" s="65" t="s">
        <v>49</v>
      </c>
      <c r="E182" s="65" t="s">
        <v>153</v>
      </c>
      <c r="F182" s="65" t="s">
        <v>137</v>
      </c>
      <c r="G182" s="82">
        <f>333.7+93</f>
        <v>426.7</v>
      </c>
      <c r="H182" s="288"/>
    </row>
    <row r="183" spans="1:7" ht="32.25" customHeight="1">
      <c r="A183" s="179" t="s">
        <v>240</v>
      </c>
      <c r="B183" s="60" t="s">
        <v>165</v>
      </c>
      <c r="C183" s="60" t="s">
        <v>57</v>
      </c>
      <c r="D183" s="60" t="s">
        <v>57</v>
      </c>
      <c r="E183" s="60" t="s">
        <v>76</v>
      </c>
      <c r="F183" s="60" t="s">
        <v>47</v>
      </c>
      <c r="G183" s="270">
        <f>G184</f>
        <v>27562.090000000004</v>
      </c>
    </row>
    <row r="184" spans="1:7" ht="16.5" customHeight="1">
      <c r="A184" s="14" t="s">
        <v>66</v>
      </c>
      <c r="B184" s="41" t="s">
        <v>165</v>
      </c>
      <c r="C184" s="41" t="s">
        <v>67</v>
      </c>
      <c r="D184" s="41" t="s">
        <v>57</v>
      </c>
      <c r="E184" s="41" t="s">
        <v>76</v>
      </c>
      <c r="F184" s="41" t="s">
        <v>47</v>
      </c>
      <c r="G184" s="269">
        <f>G185+G193+G201+G205+G211</f>
        <v>27562.090000000004</v>
      </c>
    </row>
    <row r="185" spans="1:7" ht="17.25" customHeight="1">
      <c r="A185" s="35" t="s">
        <v>218</v>
      </c>
      <c r="B185" s="50" t="s">
        <v>165</v>
      </c>
      <c r="C185" s="50" t="s">
        <v>67</v>
      </c>
      <c r="D185" s="50" t="s">
        <v>48</v>
      </c>
      <c r="E185" s="50" t="s">
        <v>76</v>
      </c>
      <c r="F185" s="50" t="s">
        <v>47</v>
      </c>
      <c r="G185" s="271">
        <f>G186</f>
        <v>2775</v>
      </c>
    </row>
    <row r="186" spans="1:7" ht="25.5">
      <c r="A186" s="6" t="s">
        <v>81</v>
      </c>
      <c r="B186" s="50" t="s">
        <v>165</v>
      </c>
      <c r="C186" s="50" t="s">
        <v>67</v>
      </c>
      <c r="D186" s="50" t="s">
        <v>48</v>
      </c>
      <c r="E186" s="50" t="s">
        <v>80</v>
      </c>
      <c r="F186" s="50" t="s">
        <v>47</v>
      </c>
      <c r="G186" s="131">
        <f>G187</f>
        <v>2775</v>
      </c>
    </row>
    <row r="187" spans="1:7" ht="33.75" customHeight="1">
      <c r="A187" s="1" t="s">
        <v>63</v>
      </c>
      <c r="B187" s="50" t="s">
        <v>165</v>
      </c>
      <c r="C187" s="50" t="s">
        <v>67</v>
      </c>
      <c r="D187" s="50" t="s">
        <v>48</v>
      </c>
      <c r="E187" s="59" t="s">
        <v>164</v>
      </c>
      <c r="F187" s="50" t="s">
        <v>47</v>
      </c>
      <c r="G187" s="131">
        <f>G192</f>
        <v>2775</v>
      </c>
    </row>
    <row r="188" spans="1:7" ht="26.25" customHeight="1" hidden="1">
      <c r="A188" s="6" t="s">
        <v>82</v>
      </c>
      <c r="B188" s="50" t="s">
        <v>65</v>
      </c>
      <c r="C188" s="50" t="s">
        <v>67</v>
      </c>
      <c r="D188" s="50" t="s">
        <v>48</v>
      </c>
      <c r="E188" s="59" t="s">
        <v>83</v>
      </c>
      <c r="F188" s="50" t="s">
        <v>47</v>
      </c>
      <c r="G188" s="132"/>
    </row>
    <row r="189" spans="1:7" ht="36.75" customHeight="1" hidden="1">
      <c r="A189" s="1" t="s">
        <v>63</v>
      </c>
      <c r="B189" s="50" t="s">
        <v>65</v>
      </c>
      <c r="C189" s="50" t="s">
        <v>67</v>
      </c>
      <c r="D189" s="50" t="s">
        <v>48</v>
      </c>
      <c r="E189" s="59" t="s">
        <v>83</v>
      </c>
      <c r="F189" s="50" t="s">
        <v>78</v>
      </c>
      <c r="G189" s="132"/>
    </row>
    <row r="190" spans="1:7" ht="28.5" customHeight="1" hidden="1">
      <c r="A190" s="6" t="s">
        <v>82</v>
      </c>
      <c r="B190" s="50" t="s">
        <v>65</v>
      </c>
      <c r="C190" s="50" t="s">
        <v>67</v>
      </c>
      <c r="D190" s="50" t="s">
        <v>48</v>
      </c>
      <c r="E190" s="59" t="s">
        <v>83</v>
      </c>
      <c r="F190" s="50" t="s">
        <v>47</v>
      </c>
      <c r="G190" s="132"/>
    </row>
    <row r="191" spans="1:7" ht="37.5" customHeight="1" hidden="1">
      <c r="A191" s="1" t="s">
        <v>63</v>
      </c>
      <c r="B191" s="50" t="s">
        <v>65</v>
      </c>
      <c r="C191" s="50" t="s">
        <v>67</v>
      </c>
      <c r="D191" s="50" t="s">
        <v>48</v>
      </c>
      <c r="E191" s="59" t="s">
        <v>83</v>
      </c>
      <c r="F191" s="50" t="s">
        <v>78</v>
      </c>
      <c r="G191" s="132"/>
    </row>
    <row r="192" spans="1:7" ht="18.75" customHeight="1">
      <c r="A192" s="21" t="s">
        <v>149</v>
      </c>
      <c r="B192" s="133" t="s">
        <v>165</v>
      </c>
      <c r="C192" s="65" t="s">
        <v>67</v>
      </c>
      <c r="D192" s="65" t="s">
        <v>48</v>
      </c>
      <c r="E192" s="65" t="s">
        <v>164</v>
      </c>
      <c r="F192" s="65" t="s">
        <v>150</v>
      </c>
      <c r="G192" s="82">
        <v>2775</v>
      </c>
    </row>
    <row r="193" spans="1:7" ht="18" customHeight="1">
      <c r="A193" s="35" t="s">
        <v>219</v>
      </c>
      <c r="B193" s="134">
        <v>561</v>
      </c>
      <c r="C193" s="51" t="s">
        <v>67</v>
      </c>
      <c r="D193" s="51" t="s">
        <v>50</v>
      </c>
      <c r="E193" s="65" t="s">
        <v>76</v>
      </c>
      <c r="F193" s="65" t="s">
        <v>47</v>
      </c>
      <c r="G193" s="201">
        <f>G194+G197+G199</f>
        <v>19305.300000000003</v>
      </c>
    </row>
    <row r="194" spans="1:7" ht="24.75" customHeight="1">
      <c r="A194" s="6" t="s">
        <v>81</v>
      </c>
      <c r="B194" s="134">
        <v>561</v>
      </c>
      <c r="C194" s="51" t="s">
        <v>67</v>
      </c>
      <c r="D194" s="51" t="s">
        <v>50</v>
      </c>
      <c r="E194" s="70" t="s">
        <v>80</v>
      </c>
      <c r="F194" s="65" t="s">
        <v>47</v>
      </c>
      <c r="G194" s="135">
        <f>G195</f>
        <v>16324.800000000003</v>
      </c>
    </row>
    <row r="195" spans="1:7" ht="33" customHeight="1">
      <c r="A195" s="1" t="s">
        <v>63</v>
      </c>
      <c r="B195" s="134">
        <v>561</v>
      </c>
      <c r="C195" s="51" t="s">
        <v>67</v>
      </c>
      <c r="D195" s="51" t="s">
        <v>50</v>
      </c>
      <c r="E195" s="75" t="s">
        <v>164</v>
      </c>
      <c r="F195" s="65" t="s">
        <v>47</v>
      </c>
      <c r="G195" s="82">
        <f>G196</f>
        <v>16324.800000000003</v>
      </c>
    </row>
    <row r="196" spans="1:7" ht="20.25" customHeight="1">
      <c r="A196" s="21" t="s">
        <v>149</v>
      </c>
      <c r="B196" s="134">
        <v>561</v>
      </c>
      <c r="C196" s="51" t="s">
        <v>67</v>
      </c>
      <c r="D196" s="51" t="s">
        <v>50</v>
      </c>
      <c r="E196" s="75" t="s">
        <v>164</v>
      </c>
      <c r="F196" s="65" t="s">
        <v>150</v>
      </c>
      <c r="G196" s="82">
        <f>15525.7+516+245-761.9+600+1000+11.09-100-200-200-400+88.91</f>
        <v>16324.800000000003</v>
      </c>
    </row>
    <row r="197" spans="1:7" ht="32.25" customHeight="1">
      <c r="A197" s="21" t="s">
        <v>130</v>
      </c>
      <c r="B197" s="134">
        <v>561</v>
      </c>
      <c r="C197" s="51" t="s">
        <v>67</v>
      </c>
      <c r="D197" s="51" t="s">
        <v>50</v>
      </c>
      <c r="E197" s="75" t="s">
        <v>122</v>
      </c>
      <c r="F197" s="65" t="s">
        <v>47</v>
      </c>
      <c r="G197" s="82">
        <f>G198</f>
        <v>2218.6</v>
      </c>
    </row>
    <row r="198" spans="1:7" ht="68.25" customHeight="1">
      <c r="A198" s="21" t="s">
        <v>320</v>
      </c>
      <c r="B198" s="134">
        <v>561</v>
      </c>
      <c r="C198" s="51" t="s">
        <v>67</v>
      </c>
      <c r="D198" s="51" t="s">
        <v>50</v>
      </c>
      <c r="E198" s="75" t="s">
        <v>321</v>
      </c>
      <c r="F198" s="65" t="s">
        <v>150</v>
      </c>
      <c r="G198" s="82">
        <v>2218.6</v>
      </c>
    </row>
    <row r="199" spans="1:7" ht="79.5" customHeight="1">
      <c r="A199" s="274" t="s">
        <v>309</v>
      </c>
      <c r="B199" s="233">
        <v>561</v>
      </c>
      <c r="C199" s="234" t="s">
        <v>67</v>
      </c>
      <c r="D199" s="234" t="s">
        <v>50</v>
      </c>
      <c r="E199" s="129" t="s">
        <v>310</v>
      </c>
      <c r="F199" s="129" t="s">
        <v>47</v>
      </c>
      <c r="G199" s="211">
        <v>761.9</v>
      </c>
    </row>
    <row r="200" spans="1:7" ht="23.25" customHeight="1">
      <c r="A200" s="230" t="s">
        <v>149</v>
      </c>
      <c r="B200" s="233">
        <v>561</v>
      </c>
      <c r="C200" s="234" t="s">
        <v>67</v>
      </c>
      <c r="D200" s="234" t="s">
        <v>50</v>
      </c>
      <c r="E200" s="235" t="s">
        <v>310</v>
      </c>
      <c r="F200" s="228" t="s">
        <v>150</v>
      </c>
      <c r="G200" s="236">
        <v>761.9</v>
      </c>
    </row>
    <row r="201" spans="1:7" ht="26.25" customHeight="1">
      <c r="A201" s="237" t="s">
        <v>245</v>
      </c>
      <c r="B201" s="129" t="s">
        <v>165</v>
      </c>
      <c r="C201" s="129" t="s">
        <v>67</v>
      </c>
      <c r="D201" s="129" t="s">
        <v>69</v>
      </c>
      <c r="E201" s="129" t="s">
        <v>132</v>
      </c>
      <c r="F201" s="129" t="s">
        <v>47</v>
      </c>
      <c r="G201" s="189">
        <f>G202</f>
        <v>340</v>
      </c>
    </row>
    <row r="202" spans="1:7" ht="18.75" customHeight="1">
      <c r="A202" s="238" t="s">
        <v>246</v>
      </c>
      <c r="B202" s="129" t="s">
        <v>165</v>
      </c>
      <c r="C202" s="129" t="s">
        <v>67</v>
      </c>
      <c r="D202" s="129" t="s">
        <v>69</v>
      </c>
      <c r="E202" s="129" t="s">
        <v>247</v>
      </c>
      <c r="F202" s="129" t="s">
        <v>47</v>
      </c>
      <c r="G202" s="239">
        <f>G203</f>
        <v>340</v>
      </c>
    </row>
    <row r="203" spans="1:7" ht="27.75" customHeight="1">
      <c r="A203" s="240" t="s">
        <v>63</v>
      </c>
      <c r="B203" s="129" t="s">
        <v>165</v>
      </c>
      <c r="C203" s="129" t="s">
        <v>67</v>
      </c>
      <c r="D203" s="129" t="s">
        <v>69</v>
      </c>
      <c r="E203" s="129" t="s">
        <v>248</v>
      </c>
      <c r="F203" s="129" t="s">
        <v>47</v>
      </c>
      <c r="G203" s="239">
        <f>G204</f>
        <v>340</v>
      </c>
    </row>
    <row r="204" spans="1:7" ht="18" customHeight="1">
      <c r="A204" s="240" t="s">
        <v>149</v>
      </c>
      <c r="B204" s="129" t="s">
        <v>165</v>
      </c>
      <c r="C204" s="129" t="s">
        <v>67</v>
      </c>
      <c r="D204" s="129" t="s">
        <v>69</v>
      </c>
      <c r="E204" s="129" t="s">
        <v>248</v>
      </c>
      <c r="F204" s="129" t="s">
        <v>150</v>
      </c>
      <c r="G204" s="239">
        <v>340</v>
      </c>
    </row>
    <row r="205" spans="1:7" ht="18.75" customHeight="1">
      <c r="A205" s="237" t="s">
        <v>249</v>
      </c>
      <c r="B205" s="129" t="s">
        <v>165</v>
      </c>
      <c r="C205" s="129" t="s">
        <v>67</v>
      </c>
      <c r="D205" s="129" t="s">
        <v>55</v>
      </c>
      <c r="E205" s="129" t="s">
        <v>132</v>
      </c>
      <c r="F205" s="129" t="s">
        <v>47</v>
      </c>
      <c r="G205" s="189">
        <f>G206+G209</f>
        <v>4074.5</v>
      </c>
    </row>
    <row r="206" spans="1:7" ht="19.5" customHeight="1">
      <c r="A206" s="240" t="s">
        <v>246</v>
      </c>
      <c r="B206" s="129" t="s">
        <v>165</v>
      </c>
      <c r="C206" s="129" t="s">
        <v>67</v>
      </c>
      <c r="D206" s="129" t="s">
        <v>55</v>
      </c>
      <c r="E206" s="129" t="s">
        <v>247</v>
      </c>
      <c r="F206" s="129" t="s">
        <v>47</v>
      </c>
      <c r="G206" s="239">
        <f>G207</f>
        <v>3698</v>
      </c>
    </row>
    <row r="207" spans="1:7" ht="27.75" customHeight="1">
      <c r="A207" s="240" t="s">
        <v>63</v>
      </c>
      <c r="B207" s="129" t="s">
        <v>165</v>
      </c>
      <c r="C207" s="129" t="s">
        <v>67</v>
      </c>
      <c r="D207" s="129" t="s">
        <v>55</v>
      </c>
      <c r="E207" s="129" t="s">
        <v>248</v>
      </c>
      <c r="F207" s="129" t="s">
        <v>47</v>
      </c>
      <c r="G207" s="239">
        <f>G208</f>
        <v>3698</v>
      </c>
    </row>
    <row r="208" spans="1:8" ht="20.25" customHeight="1">
      <c r="A208" s="240" t="s">
        <v>149</v>
      </c>
      <c r="B208" s="129" t="s">
        <v>165</v>
      </c>
      <c r="C208" s="129" t="s">
        <v>67</v>
      </c>
      <c r="D208" s="129" t="s">
        <v>55</v>
      </c>
      <c r="E208" s="129" t="s">
        <v>248</v>
      </c>
      <c r="F208" s="129" t="s">
        <v>150</v>
      </c>
      <c r="G208" s="236">
        <f>4074.5-376.5+600-300-200-100</f>
        <v>3698</v>
      </c>
      <c r="H208" s="289"/>
    </row>
    <row r="209" spans="1:7" ht="31.5" customHeight="1">
      <c r="A209" s="274" t="s">
        <v>307</v>
      </c>
      <c r="B209" s="129" t="s">
        <v>165</v>
      </c>
      <c r="C209" s="129" t="s">
        <v>67</v>
      </c>
      <c r="D209" s="129" t="s">
        <v>55</v>
      </c>
      <c r="E209" s="129" t="s">
        <v>308</v>
      </c>
      <c r="F209" s="129" t="s">
        <v>47</v>
      </c>
      <c r="G209" s="239">
        <v>376.5</v>
      </c>
    </row>
    <row r="210" spans="1:7" ht="21.75" customHeight="1">
      <c r="A210" s="240" t="s">
        <v>149</v>
      </c>
      <c r="B210" s="129" t="s">
        <v>165</v>
      </c>
      <c r="C210" s="129" t="s">
        <v>67</v>
      </c>
      <c r="D210" s="129" t="s">
        <v>55</v>
      </c>
      <c r="E210" s="129" t="s">
        <v>308</v>
      </c>
      <c r="F210" s="129" t="s">
        <v>150</v>
      </c>
      <c r="G210" s="239">
        <v>376.5</v>
      </c>
    </row>
    <row r="211" spans="1:7" ht="29.25" customHeight="1">
      <c r="A211" s="237" t="s">
        <v>250</v>
      </c>
      <c r="B211" s="129" t="s">
        <v>165</v>
      </c>
      <c r="C211" s="129" t="s">
        <v>67</v>
      </c>
      <c r="D211" s="129" t="s">
        <v>68</v>
      </c>
      <c r="E211" s="129" t="s">
        <v>132</v>
      </c>
      <c r="F211" s="129" t="s">
        <v>47</v>
      </c>
      <c r="G211" s="189">
        <f>G212+G215</f>
        <v>1067.29</v>
      </c>
    </row>
    <row r="212" spans="1:7" ht="30" customHeight="1">
      <c r="A212" s="237" t="s">
        <v>251</v>
      </c>
      <c r="B212" s="129" t="s">
        <v>165</v>
      </c>
      <c r="C212" s="129" t="s">
        <v>67</v>
      </c>
      <c r="D212" s="129" t="s">
        <v>68</v>
      </c>
      <c r="E212" s="129" t="s">
        <v>252</v>
      </c>
      <c r="F212" s="129" t="s">
        <v>47</v>
      </c>
      <c r="G212" s="239">
        <f>G213</f>
        <v>1056.2</v>
      </c>
    </row>
    <row r="213" spans="1:7" ht="29.25" customHeight="1">
      <c r="A213" s="238" t="s">
        <v>63</v>
      </c>
      <c r="B213" s="129" t="s">
        <v>165</v>
      </c>
      <c r="C213" s="129" t="s">
        <v>67</v>
      </c>
      <c r="D213" s="129" t="s">
        <v>68</v>
      </c>
      <c r="E213" s="129" t="s">
        <v>253</v>
      </c>
      <c r="F213" s="129" t="s">
        <v>47</v>
      </c>
      <c r="G213" s="239">
        <f>G214</f>
        <v>1056.2</v>
      </c>
    </row>
    <row r="214" spans="1:7" ht="19.5" customHeight="1">
      <c r="A214" s="281" t="s">
        <v>149</v>
      </c>
      <c r="B214" s="50" t="s">
        <v>165</v>
      </c>
      <c r="C214" s="50" t="s">
        <v>67</v>
      </c>
      <c r="D214" s="50" t="s">
        <v>68</v>
      </c>
      <c r="E214" s="50" t="s">
        <v>253</v>
      </c>
      <c r="F214" s="50" t="s">
        <v>150</v>
      </c>
      <c r="G214" s="131">
        <v>1056.2</v>
      </c>
    </row>
    <row r="215" spans="1:7" ht="53.25" customHeight="1">
      <c r="A215" s="282" t="s">
        <v>378</v>
      </c>
      <c r="B215" s="50" t="s">
        <v>165</v>
      </c>
      <c r="C215" s="50" t="s">
        <v>67</v>
      </c>
      <c r="D215" s="50" t="s">
        <v>68</v>
      </c>
      <c r="E215" s="50" t="s">
        <v>375</v>
      </c>
      <c r="F215" s="50" t="s">
        <v>47</v>
      </c>
      <c r="G215" s="271">
        <v>11.09</v>
      </c>
    </row>
    <row r="216" spans="1:7" ht="15.75" customHeight="1">
      <c r="A216" s="281" t="s">
        <v>149</v>
      </c>
      <c r="B216" s="50" t="s">
        <v>165</v>
      </c>
      <c r="C216" s="50" t="s">
        <v>67</v>
      </c>
      <c r="D216" s="50" t="s">
        <v>68</v>
      </c>
      <c r="E216" s="50" t="s">
        <v>375</v>
      </c>
      <c r="F216" s="50" t="s">
        <v>150</v>
      </c>
      <c r="G216" s="271">
        <v>11.09</v>
      </c>
    </row>
    <row r="217" spans="1:7" ht="48.75" customHeight="1">
      <c r="A217" s="17" t="s">
        <v>292</v>
      </c>
      <c r="B217" s="60" t="s">
        <v>171</v>
      </c>
      <c r="C217" s="60" t="s">
        <v>57</v>
      </c>
      <c r="D217" s="60" t="s">
        <v>57</v>
      </c>
      <c r="E217" s="60" t="s">
        <v>76</v>
      </c>
      <c r="F217" s="60" t="s">
        <v>47</v>
      </c>
      <c r="G217" s="139">
        <f>G218+G289+G271</f>
        <v>89257.322</v>
      </c>
    </row>
    <row r="218" spans="1:7" ht="15.75">
      <c r="A218" s="283" t="s">
        <v>52</v>
      </c>
      <c r="B218" s="42" t="s">
        <v>171</v>
      </c>
      <c r="C218" s="42" t="s">
        <v>51</v>
      </c>
      <c r="D218" s="42" t="s">
        <v>72</v>
      </c>
      <c r="E218" s="42" t="s">
        <v>76</v>
      </c>
      <c r="F218" s="42" t="s">
        <v>47</v>
      </c>
      <c r="G218" s="268">
        <f>G219+G225+G264+G253</f>
        <v>74904.022</v>
      </c>
    </row>
    <row r="219" spans="1:7" ht="14.25">
      <c r="A219" s="10" t="s">
        <v>89</v>
      </c>
      <c r="B219" s="30" t="s">
        <v>171</v>
      </c>
      <c r="C219" s="30" t="s">
        <v>51</v>
      </c>
      <c r="D219" s="30" t="s">
        <v>48</v>
      </c>
      <c r="E219" s="30" t="s">
        <v>76</v>
      </c>
      <c r="F219" s="30" t="s">
        <v>47</v>
      </c>
      <c r="G219" s="141">
        <f>G220</f>
        <v>13101.5</v>
      </c>
    </row>
    <row r="220" spans="1:7" ht="13.5" customHeight="1">
      <c r="A220" s="2" t="s">
        <v>90</v>
      </c>
      <c r="B220" s="30" t="s">
        <v>171</v>
      </c>
      <c r="C220" s="30" t="s">
        <v>51</v>
      </c>
      <c r="D220" s="30" t="s">
        <v>48</v>
      </c>
      <c r="E220" s="30" t="s">
        <v>91</v>
      </c>
      <c r="F220" s="30" t="s">
        <v>47</v>
      </c>
      <c r="G220" s="142">
        <f>G221+G223</f>
        <v>13101.5</v>
      </c>
    </row>
    <row r="221" spans="1:7" ht="25.5" customHeight="1">
      <c r="A221" s="241" t="s">
        <v>63</v>
      </c>
      <c r="B221" s="129" t="s">
        <v>171</v>
      </c>
      <c r="C221" s="129" t="s">
        <v>51</v>
      </c>
      <c r="D221" s="129" t="s">
        <v>48</v>
      </c>
      <c r="E221" s="129" t="s">
        <v>172</v>
      </c>
      <c r="F221" s="129" t="s">
        <v>47</v>
      </c>
      <c r="G221" s="236">
        <f>G222</f>
        <v>12779.9</v>
      </c>
    </row>
    <row r="222" spans="1:8" ht="16.5" customHeight="1">
      <c r="A222" s="242" t="s">
        <v>149</v>
      </c>
      <c r="B222" s="129" t="s">
        <v>171</v>
      </c>
      <c r="C222" s="129" t="s">
        <v>51</v>
      </c>
      <c r="D222" s="129" t="s">
        <v>48</v>
      </c>
      <c r="E222" s="129" t="s">
        <v>172</v>
      </c>
      <c r="F222" s="129" t="s">
        <v>150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297</v>
      </c>
      <c r="B223" s="129" t="s">
        <v>171</v>
      </c>
      <c r="C223" s="129" t="s">
        <v>51</v>
      </c>
      <c r="D223" s="129" t="s">
        <v>48</v>
      </c>
      <c r="E223" s="129" t="s">
        <v>298</v>
      </c>
      <c r="F223" s="129" t="s">
        <v>47</v>
      </c>
      <c r="G223" s="236">
        <v>321.6</v>
      </c>
    </row>
    <row r="224" spans="1:7" ht="16.5" customHeight="1">
      <c r="A224" s="242" t="s">
        <v>149</v>
      </c>
      <c r="B224" s="129" t="s">
        <v>171</v>
      </c>
      <c r="C224" s="129" t="s">
        <v>51</v>
      </c>
      <c r="D224" s="129" t="s">
        <v>48</v>
      </c>
      <c r="E224" s="129" t="s">
        <v>298</v>
      </c>
      <c r="F224" s="129" t="s">
        <v>150</v>
      </c>
      <c r="G224" s="236">
        <f>323.2-1.6</f>
        <v>321.59999999999997</v>
      </c>
    </row>
    <row r="225" spans="1:9" ht="14.25">
      <c r="A225" s="284" t="s">
        <v>53</v>
      </c>
      <c r="B225" s="129" t="s">
        <v>171</v>
      </c>
      <c r="C225" s="129" t="s">
        <v>51</v>
      </c>
      <c r="D225" s="129" t="s">
        <v>50</v>
      </c>
      <c r="E225" s="129" t="s">
        <v>76</v>
      </c>
      <c r="F225" s="129" t="s">
        <v>47</v>
      </c>
      <c r="G225" s="189">
        <f>G226+G229+G234+G240+G243+G237</f>
        <v>58855.022</v>
      </c>
      <c r="I225" s="208"/>
    </row>
    <row r="226" spans="1:7" ht="30" customHeight="1">
      <c r="A226" s="243" t="s">
        <v>92</v>
      </c>
      <c r="B226" s="129" t="s">
        <v>171</v>
      </c>
      <c r="C226" s="129" t="s">
        <v>51</v>
      </c>
      <c r="D226" s="129" t="s">
        <v>50</v>
      </c>
      <c r="E226" s="129" t="s">
        <v>93</v>
      </c>
      <c r="F226" s="129" t="s">
        <v>47</v>
      </c>
      <c r="G226" s="236">
        <f>G227</f>
        <v>15447.3</v>
      </c>
    </row>
    <row r="227" spans="1:7" ht="28.5" customHeight="1">
      <c r="A227" s="244" t="s">
        <v>63</v>
      </c>
      <c r="B227" s="245" t="s">
        <v>171</v>
      </c>
      <c r="C227" s="228" t="s">
        <v>51</v>
      </c>
      <c r="D227" s="228" t="s">
        <v>50</v>
      </c>
      <c r="E227" s="228" t="s">
        <v>173</v>
      </c>
      <c r="F227" s="228" t="s">
        <v>47</v>
      </c>
      <c r="G227" s="86">
        <f>G228</f>
        <v>15447.3</v>
      </c>
    </row>
    <row r="228" spans="1:8" ht="26.25" customHeight="1">
      <c r="A228" s="244" t="s">
        <v>149</v>
      </c>
      <c r="B228" s="245" t="s">
        <v>171</v>
      </c>
      <c r="C228" s="228" t="s">
        <v>51</v>
      </c>
      <c r="D228" s="228" t="s">
        <v>50</v>
      </c>
      <c r="E228" s="228" t="s">
        <v>173</v>
      </c>
      <c r="F228" s="228" t="s">
        <v>150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54</v>
      </c>
      <c r="B229" s="50" t="s">
        <v>171</v>
      </c>
      <c r="C229" s="50" t="s">
        <v>51</v>
      </c>
      <c r="D229" s="50" t="s">
        <v>50</v>
      </c>
      <c r="E229" s="50" t="s">
        <v>88</v>
      </c>
      <c r="F229" s="50" t="s">
        <v>47</v>
      </c>
      <c r="G229" s="136">
        <f>G230</f>
        <v>2864</v>
      </c>
    </row>
    <row r="230" spans="1:7" ht="26.25" customHeight="1">
      <c r="A230" s="1" t="s">
        <v>63</v>
      </c>
      <c r="B230" s="50" t="s">
        <v>171</v>
      </c>
      <c r="C230" s="50" t="s">
        <v>51</v>
      </c>
      <c r="D230" s="50" t="s">
        <v>50</v>
      </c>
      <c r="E230" s="50" t="s">
        <v>156</v>
      </c>
      <c r="F230" s="50" t="s">
        <v>47</v>
      </c>
      <c r="G230" s="131">
        <f>G231</f>
        <v>2864</v>
      </c>
    </row>
    <row r="231" spans="1:7" ht="18.75" customHeight="1">
      <c r="A231" s="26" t="s">
        <v>149</v>
      </c>
      <c r="B231" s="50" t="s">
        <v>171</v>
      </c>
      <c r="C231" s="50" t="s">
        <v>51</v>
      </c>
      <c r="D231" s="50" t="s">
        <v>50</v>
      </c>
      <c r="E231" s="50" t="s">
        <v>156</v>
      </c>
      <c r="F231" s="50" t="s">
        <v>150</v>
      </c>
      <c r="G231" s="131">
        <f>3002-138</f>
        <v>2864</v>
      </c>
    </row>
    <row r="232" spans="1:7" ht="1.5" customHeight="1" hidden="1">
      <c r="A232" s="87" t="s">
        <v>263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264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130</v>
      </c>
      <c r="B234" s="143" t="s">
        <v>171</v>
      </c>
      <c r="C234" s="66" t="s">
        <v>51</v>
      </c>
      <c r="D234" s="66" t="s">
        <v>50</v>
      </c>
      <c r="E234" s="66" t="s">
        <v>122</v>
      </c>
      <c r="F234" s="66" t="s">
        <v>47</v>
      </c>
      <c r="G234" s="135">
        <f>G235</f>
        <v>0</v>
      </c>
    </row>
    <row r="235" spans="1:7" ht="36" customHeight="1" hidden="1">
      <c r="A235" s="26" t="s">
        <v>174</v>
      </c>
      <c r="B235" s="143" t="s">
        <v>171</v>
      </c>
      <c r="C235" s="66" t="s">
        <v>51</v>
      </c>
      <c r="D235" s="66" t="s">
        <v>50</v>
      </c>
      <c r="E235" s="66" t="s">
        <v>175</v>
      </c>
      <c r="F235" s="66" t="s">
        <v>47</v>
      </c>
      <c r="G235" s="144">
        <f>G236</f>
        <v>0</v>
      </c>
    </row>
    <row r="236" spans="1:7" ht="18.75" customHeight="1" hidden="1">
      <c r="A236" s="26" t="s">
        <v>149</v>
      </c>
      <c r="B236" s="143" t="s">
        <v>171</v>
      </c>
      <c r="C236" s="66" t="s">
        <v>51</v>
      </c>
      <c r="D236" s="66" t="s">
        <v>50</v>
      </c>
      <c r="E236" s="66" t="s">
        <v>175</v>
      </c>
      <c r="F236" s="66" t="s">
        <v>150</v>
      </c>
      <c r="G236" s="144">
        <v>0</v>
      </c>
    </row>
    <row r="237" spans="1:7" ht="18.75" customHeight="1">
      <c r="A237" s="337" t="s">
        <v>357</v>
      </c>
      <c r="B237" s="338" t="s">
        <v>171</v>
      </c>
      <c r="C237" s="120" t="s">
        <v>51</v>
      </c>
      <c r="D237" s="120" t="s">
        <v>50</v>
      </c>
      <c r="E237" s="120" t="s">
        <v>358</v>
      </c>
      <c r="F237" s="120" t="s">
        <v>47</v>
      </c>
      <c r="G237" s="339">
        <f>G238</f>
        <v>741.822</v>
      </c>
    </row>
    <row r="238" spans="1:7" ht="45" customHeight="1">
      <c r="A238" s="242" t="s">
        <v>359</v>
      </c>
      <c r="B238" s="344" t="s">
        <v>171</v>
      </c>
      <c r="C238" s="120" t="s">
        <v>51</v>
      </c>
      <c r="D238" s="120" t="s">
        <v>50</v>
      </c>
      <c r="E238" s="120" t="s">
        <v>360</v>
      </c>
      <c r="F238" s="120" t="s">
        <v>47</v>
      </c>
      <c r="G238" s="339">
        <f>G239</f>
        <v>741.822</v>
      </c>
    </row>
    <row r="239" spans="1:7" ht="18" customHeight="1">
      <c r="A239" s="242" t="s">
        <v>149</v>
      </c>
      <c r="B239" s="344" t="s">
        <v>171</v>
      </c>
      <c r="C239" s="120" t="s">
        <v>51</v>
      </c>
      <c r="D239" s="120" t="s">
        <v>50</v>
      </c>
      <c r="E239" s="120" t="s">
        <v>360</v>
      </c>
      <c r="F239" s="120" t="s">
        <v>150</v>
      </c>
      <c r="G239" s="339">
        <v>741.822</v>
      </c>
    </row>
    <row r="240" spans="1:7" ht="18.75" customHeight="1">
      <c r="A240" s="214" t="s">
        <v>130</v>
      </c>
      <c r="B240" s="133" t="s">
        <v>171</v>
      </c>
      <c r="C240" s="65" t="s">
        <v>51</v>
      </c>
      <c r="D240" s="65" t="s">
        <v>50</v>
      </c>
      <c r="E240" s="65" t="s">
        <v>122</v>
      </c>
      <c r="F240" s="65" t="s">
        <v>47</v>
      </c>
      <c r="G240" s="82">
        <v>1259.5</v>
      </c>
    </row>
    <row r="241" spans="1:7" ht="33" customHeight="1">
      <c r="A241" s="26" t="s">
        <v>174</v>
      </c>
      <c r="B241" s="143" t="s">
        <v>171</v>
      </c>
      <c r="C241" s="66" t="s">
        <v>51</v>
      </c>
      <c r="D241" s="66" t="s">
        <v>50</v>
      </c>
      <c r="E241" s="66" t="s">
        <v>175</v>
      </c>
      <c r="F241" s="66" t="s">
        <v>47</v>
      </c>
      <c r="G241" s="144">
        <v>1259.5</v>
      </c>
    </row>
    <row r="242" spans="1:7" ht="18.75" customHeight="1">
      <c r="A242" s="26" t="s">
        <v>149</v>
      </c>
      <c r="B242" s="143" t="s">
        <v>171</v>
      </c>
      <c r="C242" s="66" t="s">
        <v>51</v>
      </c>
      <c r="D242" s="66" t="s">
        <v>50</v>
      </c>
      <c r="E242" s="66" t="s">
        <v>175</v>
      </c>
      <c r="F242" s="66" t="s">
        <v>150</v>
      </c>
      <c r="G242" s="144">
        <v>1259.5</v>
      </c>
    </row>
    <row r="243" spans="1:7" ht="18.75" customHeight="1">
      <c r="A243" s="40" t="s">
        <v>102</v>
      </c>
      <c r="B243" s="145" t="s">
        <v>171</v>
      </c>
      <c r="C243" s="120" t="s">
        <v>51</v>
      </c>
      <c r="D243" s="120" t="s">
        <v>50</v>
      </c>
      <c r="E243" s="120" t="s">
        <v>231</v>
      </c>
      <c r="F243" s="66" t="s">
        <v>47</v>
      </c>
      <c r="G243" s="144">
        <f>G244</f>
        <v>38542.399999999994</v>
      </c>
    </row>
    <row r="244" spans="1:7" ht="76.5" customHeight="1">
      <c r="A244" s="26" t="s">
        <v>232</v>
      </c>
      <c r="B244" s="145" t="s">
        <v>171</v>
      </c>
      <c r="C244" s="120" t="s">
        <v>51</v>
      </c>
      <c r="D244" s="120" t="s">
        <v>50</v>
      </c>
      <c r="E244" s="120" t="s">
        <v>233</v>
      </c>
      <c r="F244" s="66" t="s">
        <v>47</v>
      </c>
      <c r="G244" s="144">
        <f>G245+G249+G251+G247</f>
        <v>38542.399999999994</v>
      </c>
    </row>
    <row r="245" spans="1:7" ht="30" customHeight="1">
      <c r="A245" s="274" t="s">
        <v>296</v>
      </c>
      <c r="B245" s="245" t="s">
        <v>171</v>
      </c>
      <c r="C245" s="228" t="s">
        <v>51</v>
      </c>
      <c r="D245" s="228" t="s">
        <v>50</v>
      </c>
      <c r="E245" s="228" t="s">
        <v>187</v>
      </c>
      <c r="F245" s="228" t="s">
        <v>47</v>
      </c>
      <c r="G245" s="86">
        <v>331.1</v>
      </c>
    </row>
    <row r="246" spans="1:7" ht="34.5" customHeight="1">
      <c r="A246" s="244" t="s">
        <v>149</v>
      </c>
      <c r="B246" s="245" t="s">
        <v>171</v>
      </c>
      <c r="C246" s="228" t="s">
        <v>51</v>
      </c>
      <c r="D246" s="228" t="s">
        <v>50</v>
      </c>
      <c r="E246" s="228" t="s">
        <v>187</v>
      </c>
      <c r="F246" s="228" t="s">
        <v>150</v>
      </c>
      <c r="G246" s="86">
        <f>332.8-1.7</f>
        <v>331.1</v>
      </c>
    </row>
    <row r="247" spans="1:7" ht="45" customHeight="1">
      <c r="A247" s="274" t="s">
        <v>311</v>
      </c>
      <c r="B247" s="245" t="s">
        <v>171</v>
      </c>
      <c r="C247" s="228" t="s">
        <v>51</v>
      </c>
      <c r="D247" s="228" t="s">
        <v>50</v>
      </c>
      <c r="E247" s="228" t="s">
        <v>312</v>
      </c>
      <c r="F247" s="228" t="s">
        <v>47</v>
      </c>
      <c r="G247" s="86">
        <f>G248</f>
        <v>37870.399999999994</v>
      </c>
    </row>
    <row r="248" spans="1:8" ht="21" customHeight="1">
      <c r="A248" s="242" t="s">
        <v>149</v>
      </c>
      <c r="B248" s="245" t="s">
        <v>171</v>
      </c>
      <c r="C248" s="228" t="s">
        <v>51</v>
      </c>
      <c r="D248" s="228" t="s">
        <v>50</v>
      </c>
      <c r="E248" s="228" t="s">
        <v>312</v>
      </c>
      <c r="F248" s="228" t="s">
        <v>150</v>
      </c>
      <c r="G248" s="86">
        <f>40371.6-189.4-2311.8</f>
        <v>37870.399999999994</v>
      </c>
      <c r="H248" s="290"/>
    </row>
    <row r="249" spans="1:10" ht="44.25" customHeight="1">
      <c r="A249" s="242" t="s">
        <v>234</v>
      </c>
      <c r="B249" s="145" t="s">
        <v>171</v>
      </c>
      <c r="C249" s="120" t="s">
        <v>51</v>
      </c>
      <c r="D249" s="120" t="s">
        <v>50</v>
      </c>
      <c r="E249" s="120" t="s">
        <v>235</v>
      </c>
      <c r="F249" s="120" t="s">
        <v>47</v>
      </c>
      <c r="G249" s="246">
        <f>G250</f>
        <v>121.2</v>
      </c>
      <c r="I249" s="102"/>
      <c r="J249" s="102"/>
    </row>
    <row r="250" spans="1:10" ht="18" customHeight="1">
      <c r="A250" s="242" t="s">
        <v>149</v>
      </c>
      <c r="B250" s="145" t="s">
        <v>171</v>
      </c>
      <c r="C250" s="120" t="s">
        <v>51</v>
      </c>
      <c r="D250" s="120" t="s">
        <v>50</v>
      </c>
      <c r="E250" s="120" t="s">
        <v>235</v>
      </c>
      <c r="F250" s="120" t="s">
        <v>150</v>
      </c>
      <c r="G250" s="246">
        <f>121.8-0.6</f>
        <v>121.2</v>
      </c>
      <c r="I250" s="103"/>
      <c r="J250" s="103"/>
    </row>
    <row r="251" spans="1:10" ht="93.75" customHeight="1">
      <c r="A251" s="274" t="s">
        <v>299</v>
      </c>
      <c r="B251" s="145" t="s">
        <v>171</v>
      </c>
      <c r="C251" s="120" t="s">
        <v>51</v>
      </c>
      <c r="D251" s="120" t="s">
        <v>50</v>
      </c>
      <c r="E251" s="120" t="s">
        <v>300</v>
      </c>
      <c r="F251" s="120" t="s">
        <v>47</v>
      </c>
      <c r="G251" s="246">
        <f>G252</f>
        <v>219.70000000000002</v>
      </c>
      <c r="I251" s="103"/>
      <c r="J251" s="103"/>
    </row>
    <row r="252" spans="1:10" ht="18" customHeight="1">
      <c r="A252" s="242" t="s">
        <v>149</v>
      </c>
      <c r="B252" s="145" t="s">
        <v>171</v>
      </c>
      <c r="C252" s="120" t="s">
        <v>51</v>
      </c>
      <c r="D252" s="120" t="s">
        <v>50</v>
      </c>
      <c r="E252" s="120" t="s">
        <v>300</v>
      </c>
      <c r="F252" s="120" t="s">
        <v>150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73</v>
      </c>
      <c r="B253" s="256" t="s">
        <v>171</v>
      </c>
      <c r="C253" s="45" t="s">
        <v>51</v>
      </c>
      <c r="D253" s="42" t="s">
        <v>51</v>
      </c>
      <c r="E253" s="30" t="s">
        <v>132</v>
      </c>
      <c r="F253" s="30" t="s">
        <v>47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139</v>
      </c>
      <c r="B254" s="54" t="s">
        <v>171</v>
      </c>
      <c r="C254" s="19" t="s">
        <v>51</v>
      </c>
      <c r="D254" s="54" t="s">
        <v>51</v>
      </c>
      <c r="E254" s="28" t="s">
        <v>132</v>
      </c>
      <c r="F254" s="28" t="s">
        <v>47</v>
      </c>
      <c r="G254" s="135">
        <f>G255</f>
        <v>0</v>
      </c>
      <c r="I254" s="103"/>
      <c r="J254" s="103"/>
    </row>
    <row r="255" spans="1:10" ht="19.5" customHeight="1" hidden="1">
      <c r="A255" s="11" t="s">
        <v>59</v>
      </c>
      <c r="B255" s="54" t="s">
        <v>171</v>
      </c>
      <c r="C255" s="19" t="s">
        <v>51</v>
      </c>
      <c r="D255" s="54" t="s">
        <v>51</v>
      </c>
      <c r="E255" s="28" t="s">
        <v>140</v>
      </c>
      <c r="F255" s="28" t="s">
        <v>47</v>
      </c>
      <c r="G255" s="144">
        <f>G256</f>
        <v>0</v>
      </c>
      <c r="I255" s="103"/>
      <c r="J255" s="103"/>
    </row>
    <row r="256" spans="1:10" ht="25.5" customHeight="1" hidden="1">
      <c r="A256" s="36" t="s">
        <v>136</v>
      </c>
      <c r="B256" s="54" t="s">
        <v>171</v>
      </c>
      <c r="C256" s="146" t="s">
        <v>51</v>
      </c>
      <c r="D256" s="146" t="s">
        <v>51</v>
      </c>
      <c r="E256" s="146" t="s">
        <v>141</v>
      </c>
      <c r="F256" s="146" t="s">
        <v>137</v>
      </c>
      <c r="G256" s="144"/>
      <c r="I256" s="103"/>
      <c r="J256" s="103"/>
    </row>
    <row r="257" spans="1:10" ht="28.5" customHeight="1">
      <c r="A257" s="37" t="s">
        <v>84</v>
      </c>
      <c r="B257" s="54" t="s">
        <v>171</v>
      </c>
      <c r="C257" s="146" t="s">
        <v>51</v>
      </c>
      <c r="D257" s="146" t="s">
        <v>51</v>
      </c>
      <c r="E257" s="146" t="s">
        <v>220</v>
      </c>
      <c r="F257" s="146" t="s">
        <v>47</v>
      </c>
      <c r="G257" s="135">
        <f>G258</f>
        <v>50</v>
      </c>
      <c r="I257" s="103"/>
      <c r="J257" s="103"/>
    </row>
    <row r="258" spans="1:10" ht="17.25" customHeight="1">
      <c r="A258" s="31" t="s">
        <v>94</v>
      </c>
      <c r="B258" s="54" t="s">
        <v>171</v>
      </c>
      <c r="C258" s="146" t="s">
        <v>51</v>
      </c>
      <c r="D258" s="146" t="s">
        <v>51</v>
      </c>
      <c r="E258" s="146" t="s">
        <v>221</v>
      </c>
      <c r="F258" s="146" t="s">
        <v>47</v>
      </c>
      <c r="G258" s="144">
        <f>G259</f>
        <v>50</v>
      </c>
      <c r="I258" s="103"/>
      <c r="J258" s="103"/>
    </row>
    <row r="259" spans="1:10" ht="15" customHeight="1">
      <c r="A259" s="25" t="s">
        <v>149</v>
      </c>
      <c r="B259" s="54" t="s">
        <v>171</v>
      </c>
      <c r="C259" s="146" t="s">
        <v>51</v>
      </c>
      <c r="D259" s="146" t="s">
        <v>51</v>
      </c>
      <c r="E259" s="146" t="s">
        <v>221</v>
      </c>
      <c r="F259" s="146" t="s">
        <v>150</v>
      </c>
      <c r="G259" s="144">
        <v>50</v>
      </c>
      <c r="I259" s="103"/>
      <c r="J259" s="103"/>
    </row>
    <row r="260" spans="1:10" ht="33" customHeight="1">
      <c r="A260" s="40" t="s">
        <v>361</v>
      </c>
      <c r="B260" s="113" t="s">
        <v>171</v>
      </c>
      <c r="C260" s="113" t="s">
        <v>51</v>
      </c>
      <c r="D260" s="113" t="s">
        <v>51</v>
      </c>
      <c r="E260" s="113" t="s">
        <v>362</v>
      </c>
      <c r="F260" s="113" t="s">
        <v>47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365</v>
      </c>
      <c r="B261" s="84" t="s">
        <v>171</v>
      </c>
      <c r="C261" s="84" t="s">
        <v>51</v>
      </c>
      <c r="D261" s="84" t="s">
        <v>51</v>
      </c>
      <c r="E261" s="156" t="s">
        <v>363</v>
      </c>
      <c r="F261" s="156" t="s">
        <v>150</v>
      </c>
      <c r="G261" s="341">
        <f>116.9-1.15</f>
        <v>115.75</v>
      </c>
      <c r="I261" s="103"/>
      <c r="J261" s="103"/>
    </row>
    <row r="262" spans="1:10" ht="67.5" customHeight="1">
      <c r="A262" s="340" t="s">
        <v>366</v>
      </c>
      <c r="B262" s="84" t="s">
        <v>171</v>
      </c>
      <c r="C262" s="84" t="s">
        <v>51</v>
      </c>
      <c r="D262" s="84" t="s">
        <v>51</v>
      </c>
      <c r="E262" s="156" t="s">
        <v>364</v>
      </c>
      <c r="F262" s="156" t="s">
        <v>150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381</v>
      </c>
      <c r="B263" s="84" t="s">
        <v>171</v>
      </c>
      <c r="C263" s="84" t="s">
        <v>51</v>
      </c>
      <c r="D263" s="84" t="s">
        <v>51</v>
      </c>
      <c r="E263" s="156" t="s">
        <v>371</v>
      </c>
      <c r="F263" s="156" t="s">
        <v>150</v>
      </c>
      <c r="G263" s="342">
        <v>117.3</v>
      </c>
      <c r="H263" s="258"/>
      <c r="I263" s="103"/>
      <c r="J263" s="103"/>
    </row>
    <row r="264" spans="1:10" ht="21" customHeight="1">
      <c r="A264" s="10" t="s">
        <v>95</v>
      </c>
      <c r="B264" s="256" t="s">
        <v>171</v>
      </c>
      <c r="C264" s="256" t="s">
        <v>51</v>
      </c>
      <c r="D264" s="256" t="s">
        <v>67</v>
      </c>
      <c r="E264" s="256" t="s">
        <v>76</v>
      </c>
      <c r="F264" s="256" t="s">
        <v>47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139</v>
      </c>
      <c r="B265" s="50" t="s">
        <v>171</v>
      </c>
      <c r="C265" s="50" t="s">
        <v>51</v>
      </c>
      <c r="D265" s="50" t="s">
        <v>67</v>
      </c>
      <c r="E265" s="50" t="s">
        <v>152</v>
      </c>
      <c r="F265" s="50" t="s">
        <v>47</v>
      </c>
      <c r="G265" s="131">
        <f>G266</f>
        <v>523.2</v>
      </c>
      <c r="I265" s="101"/>
      <c r="J265" s="101"/>
    </row>
    <row r="266" spans="1:10" ht="12.75" customHeight="1">
      <c r="A266" s="11" t="s">
        <v>59</v>
      </c>
      <c r="B266" s="50" t="s">
        <v>171</v>
      </c>
      <c r="C266" s="50" t="s">
        <v>51</v>
      </c>
      <c r="D266" s="50" t="s">
        <v>67</v>
      </c>
      <c r="E266" s="50" t="s">
        <v>153</v>
      </c>
      <c r="F266" s="50" t="s">
        <v>47</v>
      </c>
      <c r="G266" s="131">
        <f>G267</f>
        <v>523.2</v>
      </c>
      <c r="I266" s="101"/>
      <c r="J266" s="101"/>
    </row>
    <row r="267" spans="1:10" ht="25.5" customHeight="1">
      <c r="A267" s="38" t="s">
        <v>136</v>
      </c>
      <c r="B267" s="50" t="s">
        <v>171</v>
      </c>
      <c r="C267" s="50" t="s">
        <v>51</v>
      </c>
      <c r="D267" s="50" t="s">
        <v>67</v>
      </c>
      <c r="E267" s="50" t="s">
        <v>153</v>
      </c>
      <c r="F267" s="59" t="s">
        <v>137</v>
      </c>
      <c r="G267" s="138">
        <v>523.2</v>
      </c>
      <c r="I267" s="101"/>
      <c r="J267" s="101"/>
    </row>
    <row r="268" spans="1:7" ht="45.75" customHeight="1">
      <c r="A268" s="130" t="s">
        <v>64</v>
      </c>
      <c r="B268" s="50" t="s">
        <v>171</v>
      </c>
      <c r="C268" s="50" t="s">
        <v>51</v>
      </c>
      <c r="D268" s="50" t="s">
        <v>67</v>
      </c>
      <c r="E268" s="50" t="s">
        <v>79</v>
      </c>
      <c r="F268" s="50" t="s">
        <v>47</v>
      </c>
      <c r="G268" s="131">
        <f>G269</f>
        <v>929.8</v>
      </c>
    </row>
    <row r="269" spans="1:7" ht="26.25" customHeight="1">
      <c r="A269" s="1" t="s">
        <v>63</v>
      </c>
      <c r="B269" s="50" t="s">
        <v>171</v>
      </c>
      <c r="C269" s="50" t="s">
        <v>51</v>
      </c>
      <c r="D269" s="50" t="s">
        <v>67</v>
      </c>
      <c r="E269" s="50" t="s">
        <v>176</v>
      </c>
      <c r="F269" s="50" t="s">
        <v>47</v>
      </c>
      <c r="G269" s="131">
        <f>G270</f>
        <v>929.8</v>
      </c>
    </row>
    <row r="270" spans="1:7" ht="19.5" customHeight="1">
      <c r="A270" s="25" t="s">
        <v>149</v>
      </c>
      <c r="B270" s="50" t="s">
        <v>171</v>
      </c>
      <c r="C270" s="50" t="s">
        <v>51</v>
      </c>
      <c r="D270" s="50" t="s">
        <v>67</v>
      </c>
      <c r="E270" s="50" t="s">
        <v>176</v>
      </c>
      <c r="F270" s="50" t="s">
        <v>150</v>
      </c>
      <c r="G270" s="131">
        <f>725.8+30+174</f>
        <v>929.8</v>
      </c>
    </row>
    <row r="271" spans="1:7" ht="30" customHeight="1" hidden="1">
      <c r="A271" s="46" t="s">
        <v>66</v>
      </c>
      <c r="B271" s="147" t="s">
        <v>171</v>
      </c>
      <c r="C271" s="147" t="s">
        <v>67</v>
      </c>
      <c r="D271" s="147" t="s">
        <v>57</v>
      </c>
      <c r="E271" s="147" t="s">
        <v>76</v>
      </c>
      <c r="F271" s="147" t="s">
        <v>47</v>
      </c>
      <c r="G271" s="148">
        <f>G272</f>
        <v>0</v>
      </c>
    </row>
    <row r="272" spans="1:7" ht="30" customHeight="1" hidden="1" thickBot="1">
      <c r="A272" s="37" t="s">
        <v>56</v>
      </c>
      <c r="B272" s="50" t="s">
        <v>171</v>
      </c>
      <c r="C272" s="146" t="s">
        <v>67</v>
      </c>
      <c r="D272" s="146" t="s">
        <v>107</v>
      </c>
      <c r="E272" s="146" t="s">
        <v>132</v>
      </c>
      <c r="F272" s="146" t="s">
        <v>47</v>
      </c>
      <c r="G272" s="149">
        <f>G273</f>
        <v>0</v>
      </c>
    </row>
    <row r="273" spans="1:7" ht="30" customHeight="1" hidden="1">
      <c r="A273" s="37" t="s">
        <v>75</v>
      </c>
      <c r="B273" s="50" t="s">
        <v>171</v>
      </c>
      <c r="C273" s="146" t="s">
        <v>67</v>
      </c>
      <c r="D273" s="146" t="s">
        <v>107</v>
      </c>
      <c r="E273" s="146" t="s">
        <v>203</v>
      </c>
      <c r="F273" s="146" t="s">
        <v>47</v>
      </c>
      <c r="G273" s="149">
        <f>G274</f>
        <v>0</v>
      </c>
    </row>
    <row r="274" spans="1:7" ht="30" customHeight="1" hidden="1">
      <c r="A274" s="31" t="s">
        <v>204</v>
      </c>
      <c r="B274" s="50" t="s">
        <v>171</v>
      </c>
      <c r="C274" s="146" t="s">
        <v>67</v>
      </c>
      <c r="D274" s="146" t="s">
        <v>107</v>
      </c>
      <c r="E274" s="146" t="s">
        <v>205</v>
      </c>
      <c r="F274" s="146" t="s">
        <v>47</v>
      </c>
      <c r="G274" s="149">
        <f>G275</f>
        <v>0</v>
      </c>
    </row>
    <row r="275" spans="1:7" ht="30" customHeight="1" hidden="1">
      <c r="A275" s="38" t="s">
        <v>136</v>
      </c>
      <c r="B275" s="50" t="s">
        <v>171</v>
      </c>
      <c r="C275" s="146" t="s">
        <v>67</v>
      </c>
      <c r="D275" s="146" t="s">
        <v>107</v>
      </c>
      <c r="E275" s="146" t="s">
        <v>205</v>
      </c>
      <c r="F275" s="146" t="s">
        <v>137</v>
      </c>
      <c r="G275" s="149"/>
    </row>
    <row r="276" spans="1:7" ht="43.5" customHeight="1" hidden="1" thickBot="1">
      <c r="A276" s="87" t="s">
        <v>257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325</v>
      </c>
      <c r="B277" s="50" t="s">
        <v>171</v>
      </c>
      <c r="C277" s="146" t="s">
        <v>51</v>
      </c>
      <c r="D277" s="146" t="s">
        <v>67</v>
      </c>
      <c r="E277" s="146" t="s">
        <v>332</v>
      </c>
      <c r="F277" s="146" t="s">
        <v>150</v>
      </c>
      <c r="G277" s="149">
        <v>7.8</v>
      </c>
    </row>
    <row r="278" spans="1:7" ht="66" customHeight="1">
      <c r="A278" s="286" t="s">
        <v>328</v>
      </c>
      <c r="B278" s="50" t="s">
        <v>171</v>
      </c>
      <c r="C278" s="146" t="s">
        <v>51</v>
      </c>
      <c r="D278" s="146" t="s">
        <v>67</v>
      </c>
      <c r="E278" s="146" t="s">
        <v>333</v>
      </c>
      <c r="F278" s="146" t="s">
        <v>150</v>
      </c>
      <c r="G278" s="149">
        <v>2.4</v>
      </c>
    </row>
    <row r="279" spans="1:7" ht="43.5" customHeight="1">
      <c r="A279" s="286" t="s">
        <v>329</v>
      </c>
      <c r="B279" s="50" t="s">
        <v>171</v>
      </c>
      <c r="C279" s="146" t="s">
        <v>51</v>
      </c>
      <c r="D279" s="146" t="s">
        <v>67</v>
      </c>
      <c r="E279" s="146" t="s">
        <v>175</v>
      </c>
      <c r="F279" s="146" t="s">
        <v>150</v>
      </c>
      <c r="G279" s="149">
        <v>6.3</v>
      </c>
    </row>
    <row r="280" spans="1:7" ht="26.25" customHeight="1">
      <c r="A280" s="27" t="s">
        <v>335</v>
      </c>
      <c r="B280" s="50" t="s">
        <v>171</v>
      </c>
      <c r="C280" s="146" t="s">
        <v>51</v>
      </c>
      <c r="D280" s="146" t="s">
        <v>67</v>
      </c>
      <c r="E280" s="146" t="s">
        <v>317</v>
      </c>
      <c r="F280" s="146" t="s">
        <v>150</v>
      </c>
      <c r="G280" s="149">
        <v>32.7</v>
      </c>
    </row>
    <row r="281" spans="1:7" ht="26.25" customHeight="1">
      <c r="A281" s="27" t="s">
        <v>326</v>
      </c>
      <c r="B281" s="50" t="s">
        <v>171</v>
      </c>
      <c r="C281" s="146" t="s">
        <v>51</v>
      </c>
      <c r="D281" s="146" t="s">
        <v>67</v>
      </c>
      <c r="E281" s="146" t="s">
        <v>318</v>
      </c>
      <c r="F281" s="146" t="s">
        <v>150</v>
      </c>
      <c r="G281" s="149">
        <v>30.3</v>
      </c>
    </row>
    <row r="282" spans="1:7" ht="43.5" customHeight="1">
      <c r="A282" s="286" t="s">
        <v>327</v>
      </c>
      <c r="B282" s="50" t="s">
        <v>171</v>
      </c>
      <c r="C282" s="146" t="s">
        <v>51</v>
      </c>
      <c r="D282" s="146" t="s">
        <v>67</v>
      </c>
      <c r="E282" s="146" t="s">
        <v>298</v>
      </c>
      <c r="F282" s="146" t="s">
        <v>150</v>
      </c>
      <c r="G282" s="149">
        <v>1.6</v>
      </c>
    </row>
    <row r="283" spans="1:7" ht="103.5" customHeight="1">
      <c r="A283" s="110" t="s">
        <v>324</v>
      </c>
      <c r="B283" s="50" t="s">
        <v>171</v>
      </c>
      <c r="C283" s="146" t="s">
        <v>51</v>
      </c>
      <c r="D283" s="146" t="s">
        <v>67</v>
      </c>
      <c r="E283" s="146" t="s">
        <v>187</v>
      </c>
      <c r="F283" s="146" t="s">
        <v>150</v>
      </c>
      <c r="G283" s="149">
        <v>1.7</v>
      </c>
    </row>
    <row r="284" spans="1:7" ht="49.5" customHeight="1">
      <c r="A284" s="286" t="s">
        <v>331</v>
      </c>
      <c r="B284" s="50" t="s">
        <v>171</v>
      </c>
      <c r="C284" s="146" t="s">
        <v>51</v>
      </c>
      <c r="D284" s="146" t="s">
        <v>67</v>
      </c>
      <c r="E284" s="146" t="s">
        <v>312</v>
      </c>
      <c r="F284" s="146" t="s">
        <v>150</v>
      </c>
      <c r="G284" s="149">
        <v>189.4</v>
      </c>
    </row>
    <row r="285" spans="1:7" ht="39" customHeight="1">
      <c r="A285" s="286" t="s">
        <v>330</v>
      </c>
      <c r="B285" s="50" t="s">
        <v>171</v>
      </c>
      <c r="C285" s="146" t="s">
        <v>51</v>
      </c>
      <c r="D285" s="146" t="s">
        <v>67</v>
      </c>
      <c r="E285" s="146" t="s">
        <v>235</v>
      </c>
      <c r="F285" s="146" t="s">
        <v>150</v>
      </c>
      <c r="G285" s="149">
        <v>0.6</v>
      </c>
    </row>
    <row r="286" spans="1:7" ht="37.5" customHeight="1">
      <c r="A286" s="286" t="s">
        <v>334</v>
      </c>
      <c r="B286" s="50" t="s">
        <v>171</v>
      </c>
      <c r="C286" s="146" t="s">
        <v>51</v>
      </c>
      <c r="D286" s="146" t="s">
        <v>67</v>
      </c>
      <c r="E286" s="146" t="s">
        <v>300</v>
      </c>
      <c r="F286" s="146" t="s">
        <v>150</v>
      </c>
      <c r="G286" s="149">
        <v>1.4</v>
      </c>
    </row>
    <row r="287" spans="1:7" ht="79.5" customHeight="1">
      <c r="A287" s="343" t="s">
        <v>376</v>
      </c>
      <c r="B287" s="50" t="s">
        <v>171</v>
      </c>
      <c r="C287" s="146" t="s">
        <v>51</v>
      </c>
      <c r="D287" s="146" t="s">
        <v>67</v>
      </c>
      <c r="E287" s="156" t="s">
        <v>363</v>
      </c>
      <c r="F287" s="156" t="s">
        <v>150</v>
      </c>
      <c r="G287" s="193">
        <v>1.15</v>
      </c>
    </row>
    <row r="288" spans="1:7" ht="78.75" customHeight="1">
      <c r="A288" s="343" t="s">
        <v>377</v>
      </c>
      <c r="B288" s="50" t="s">
        <v>171</v>
      </c>
      <c r="C288" s="146" t="s">
        <v>51</v>
      </c>
      <c r="D288" s="146" t="s">
        <v>67</v>
      </c>
      <c r="E288" s="156" t="s">
        <v>364</v>
      </c>
      <c r="F288" s="156" t="s">
        <v>150</v>
      </c>
      <c r="G288" s="149">
        <v>9.3</v>
      </c>
    </row>
    <row r="289" spans="1:7" ht="15" customHeight="1">
      <c r="A289" s="5" t="s">
        <v>96</v>
      </c>
      <c r="B289" s="50" t="s">
        <v>171</v>
      </c>
      <c r="C289" s="30" t="s">
        <v>68</v>
      </c>
      <c r="D289" s="30" t="s">
        <v>57</v>
      </c>
      <c r="E289" s="30" t="s">
        <v>76</v>
      </c>
      <c r="F289" s="30" t="s">
        <v>47</v>
      </c>
      <c r="G289" s="150">
        <f>G290+G294+G309</f>
        <v>14353.300000000001</v>
      </c>
    </row>
    <row r="290" spans="1:7" ht="15.75" customHeight="1">
      <c r="A290" s="2" t="s">
        <v>97</v>
      </c>
      <c r="B290" s="50" t="s">
        <v>171</v>
      </c>
      <c r="C290" s="30" t="s">
        <v>68</v>
      </c>
      <c r="D290" s="30" t="s">
        <v>69</v>
      </c>
      <c r="E290" s="30" t="s">
        <v>76</v>
      </c>
      <c r="F290" s="30" t="s">
        <v>47</v>
      </c>
      <c r="G290" s="142">
        <f>G291</f>
        <v>777.6</v>
      </c>
    </row>
    <row r="291" spans="1:7" ht="15.75" customHeight="1">
      <c r="A291" s="2" t="s">
        <v>177</v>
      </c>
      <c r="B291" s="50" t="s">
        <v>171</v>
      </c>
      <c r="C291" s="30" t="s">
        <v>68</v>
      </c>
      <c r="D291" s="30" t="s">
        <v>69</v>
      </c>
      <c r="E291" s="30" t="s">
        <v>123</v>
      </c>
      <c r="F291" s="30" t="s">
        <v>47</v>
      </c>
      <c r="G291" s="142">
        <f>G292</f>
        <v>777.6</v>
      </c>
    </row>
    <row r="292" spans="1:7" ht="45" customHeight="1">
      <c r="A292" s="27" t="s">
        <v>178</v>
      </c>
      <c r="B292" s="30" t="s">
        <v>171</v>
      </c>
      <c r="C292" s="28" t="s">
        <v>68</v>
      </c>
      <c r="D292" s="28" t="s">
        <v>69</v>
      </c>
      <c r="E292" s="28" t="s">
        <v>179</v>
      </c>
      <c r="F292" s="28" t="s">
        <v>47</v>
      </c>
      <c r="G292" s="142">
        <f>G293</f>
        <v>777.6</v>
      </c>
    </row>
    <row r="293" spans="1:7" ht="15.75" customHeight="1">
      <c r="A293" s="58" t="s">
        <v>170</v>
      </c>
      <c r="B293" s="30" t="s">
        <v>171</v>
      </c>
      <c r="C293" s="28" t="s">
        <v>68</v>
      </c>
      <c r="D293" s="28" t="s">
        <v>69</v>
      </c>
      <c r="E293" s="28" t="s">
        <v>179</v>
      </c>
      <c r="F293" s="28" t="s">
        <v>77</v>
      </c>
      <c r="G293" s="151">
        <f>785.4-7.8</f>
        <v>777.6</v>
      </c>
    </row>
    <row r="294" spans="1:7" ht="20.25" customHeight="1">
      <c r="A294" s="39" t="s">
        <v>180</v>
      </c>
      <c r="B294" s="30" t="s">
        <v>171</v>
      </c>
      <c r="C294" s="30" t="s">
        <v>68</v>
      </c>
      <c r="D294" s="30" t="s">
        <v>55</v>
      </c>
      <c r="E294" s="30" t="s">
        <v>76</v>
      </c>
      <c r="F294" s="30" t="s">
        <v>47</v>
      </c>
      <c r="G294" s="136">
        <f>G295</f>
        <v>13091.400000000001</v>
      </c>
    </row>
    <row r="295" spans="1:7" ht="16.5" customHeight="1">
      <c r="A295" s="287" t="s">
        <v>130</v>
      </c>
      <c r="B295" s="28" t="s">
        <v>171</v>
      </c>
      <c r="C295" s="30" t="s">
        <v>68</v>
      </c>
      <c r="D295" s="30" t="s">
        <v>55</v>
      </c>
      <c r="E295" s="30" t="s">
        <v>122</v>
      </c>
      <c r="F295" s="30" t="s">
        <v>47</v>
      </c>
      <c r="G295" s="152">
        <f>G296+G298</f>
        <v>13091.400000000001</v>
      </c>
    </row>
    <row r="296" spans="1:7" ht="46.5" customHeight="1">
      <c r="A296" s="91" t="s">
        <v>182</v>
      </c>
      <c r="B296" s="28" t="s">
        <v>171</v>
      </c>
      <c r="C296" s="84" t="s">
        <v>68</v>
      </c>
      <c r="D296" s="84" t="s">
        <v>55</v>
      </c>
      <c r="E296" s="85" t="s">
        <v>313</v>
      </c>
      <c r="F296" s="84" t="s">
        <v>47</v>
      </c>
      <c r="G296" s="153">
        <f>G297</f>
        <v>488.20000000000005</v>
      </c>
    </row>
    <row r="297" spans="1:7" ht="19.5" customHeight="1">
      <c r="A297" s="53" t="s">
        <v>170</v>
      </c>
      <c r="B297" s="30" t="s">
        <v>171</v>
      </c>
      <c r="C297" s="28" t="s">
        <v>68</v>
      </c>
      <c r="D297" s="28" t="s">
        <v>55</v>
      </c>
      <c r="E297" s="85" t="s">
        <v>313</v>
      </c>
      <c r="F297" s="28" t="s">
        <v>77</v>
      </c>
      <c r="G297" s="151">
        <f>490.6-2.4</f>
        <v>488.20000000000005</v>
      </c>
    </row>
    <row r="298" spans="1:7" ht="27" customHeight="1">
      <c r="A298" s="88" t="s">
        <v>183</v>
      </c>
      <c r="B298" s="30" t="s">
        <v>171</v>
      </c>
      <c r="C298" s="84" t="s">
        <v>68</v>
      </c>
      <c r="D298" s="84" t="s">
        <v>55</v>
      </c>
      <c r="E298" s="85" t="s">
        <v>314</v>
      </c>
      <c r="F298" s="84" t="s">
        <v>47</v>
      </c>
      <c r="G298" s="153">
        <f>G299+G307</f>
        <v>12603.2</v>
      </c>
    </row>
    <row r="299" spans="1:7" ht="24.75" customHeight="1">
      <c r="A299" s="88" t="s">
        <v>184</v>
      </c>
      <c r="B299" s="154">
        <v>574</v>
      </c>
      <c r="C299" s="84" t="s">
        <v>68</v>
      </c>
      <c r="D299" s="84" t="s">
        <v>55</v>
      </c>
      <c r="E299" s="85" t="s">
        <v>315</v>
      </c>
      <c r="F299" s="84" t="s">
        <v>47</v>
      </c>
      <c r="G299" s="153">
        <f>G300+G302</f>
        <v>6087.3</v>
      </c>
    </row>
    <row r="300" spans="1:7" ht="24.75" customHeight="1">
      <c r="A300" s="210" t="s">
        <v>266</v>
      </c>
      <c r="B300" s="155">
        <v>574</v>
      </c>
      <c r="C300" s="84" t="s">
        <v>68</v>
      </c>
      <c r="D300" s="84" t="s">
        <v>55</v>
      </c>
      <c r="E300" s="85" t="s">
        <v>316</v>
      </c>
      <c r="F300" s="84" t="s">
        <v>47</v>
      </c>
      <c r="G300" s="211">
        <f>G301</f>
        <v>4000</v>
      </c>
    </row>
    <row r="301" spans="1:7" ht="16.5" customHeight="1">
      <c r="A301" s="209" t="s">
        <v>170</v>
      </c>
      <c r="B301" s="155">
        <v>574</v>
      </c>
      <c r="C301" s="84" t="s">
        <v>68</v>
      </c>
      <c r="D301" s="84" t="s">
        <v>55</v>
      </c>
      <c r="E301" s="85" t="s">
        <v>316</v>
      </c>
      <c r="F301" s="84" t="s">
        <v>77</v>
      </c>
      <c r="G301" s="153">
        <v>4000</v>
      </c>
    </row>
    <row r="302" spans="1:7" ht="18" customHeight="1">
      <c r="A302" s="210" t="s">
        <v>185</v>
      </c>
      <c r="B302" s="84" t="s">
        <v>171</v>
      </c>
      <c r="C302" s="84" t="s">
        <v>68</v>
      </c>
      <c r="D302" s="84" t="s">
        <v>55</v>
      </c>
      <c r="E302" s="85" t="s">
        <v>317</v>
      </c>
      <c r="F302" s="84" t="s">
        <v>47</v>
      </c>
      <c r="G302" s="211">
        <f>G306</f>
        <v>2087.3</v>
      </c>
    </row>
    <row r="303" spans="1:7" ht="21" customHeight="1" hidden="1">
      <c r="A303" s="90" t="s">
        <v>149</v>
      </c>
      <c r="B303" s="84" t="s">
        <v>171</v>
      </c>
      <c r="C303" s="84" t="s">
        <v>68</v>
      </c>
      <c r="D303" s="84" t="s">
        <v>55</v>
      </c>
      <c r="E303" s="85">
        <v>5201312</v>
      </c>
      <c r="F303" s="156" t="s">
        <v>137</v>
      </c>
      <c r="G303" s="157"/>
    </row>
    <row r="304" spans="1:7" ht="24" customHeight="1" hidden="1">
      <c r="A304" s="89" t="s">
        <v>135</v>
      </c>
      <c r="B304" s="84" t="s">
        <v>171</v>
      </c>
      <c r="C304" s="84" t="s">
        <v>68</v>
      </c>
      <c r="D304" s="84" t="s">
        <v>55</v>
      </c>
      <c r="E304" s="85">
        <v>5201320</v>
      </c>
      <c r="F304" s="84" t="s">
        <v>47</v>
      </c>
      <c r="G304" s="153"/>
    </row>
    <row r="305" spans="1:7" ht="20.25" customHeight="1" hidden="1">
      <c r="A305" s="83" t="s">
        <v>170</v>
      </c>
      <c r="B305" s="84" t="s">
        <v>171</v>
      </c>
      <c r="C305" s="84" t="s">
        <v>68</v>
      </c>
      <c r="D305" s="84" t="s">
        <v>55</v>
      </c>
      <c r="E305" s="85">
        <v>5201320</v>
      </c>
      <c r="F305" s="84" t="s">
        <v>77</v>
      </c>
      <c r="G305" s="153"/>
    </row>
    <row r="306" spans="1:7" ht="20.25" customHeight="1">
      <c r="A306" s="209" t="s">
        <v>170</v>
      </c>
      <c r="B306" s="84" t="s">
        <v>171</v>
      </c>
      <c r="C306" s="84" t="s">
        <v>68</v>
      </c>
      <c r="D306" s="84" t="s">
        <v>55</v>
      </c>
      <c r="E306" s="85" t="s">
        <v>317</v>
      </c>
      <c r="F306" s="84" t="s">
        <v>77</v>
      </c>
      <c r="G306" s="153">
        <f>2120-32.7</f>
        <v>2087.3</v>
      </c>
    </row>
    <row r="307" spans="1:7" ht="24" customHeight="1">
      <c r="A307" s="210" t="s">
        <v>135</v>
      </c>
      <c r="B307" s="156" t="s">
        <v>171</v>
      </c>
      <c r="C307" s="84" t="s">
        <v>68</v>
      </c>
      <c r="D307" s="84" t="s">
        <v>55</v>
      </c>
      <c r="E307" s="85" t="s">
        <v>318</v>
      </c>
      <c r="F307" s="84" t="s">
        <v>47</v>
      </c>
      <c r="G307" s="211">
        <f>G308</f>
        <v>6515.9</v>
      </c>
    </row>
    <row r="308" spans="1:7" ht="21" customHeight="1">
      <c r="A308" s="209" t="s">
        <v>170</v>
      </c>
      <c r="B308" s="156" t="s">
        <v>171</v>
      </c>
      <c r="C308" s="84" t="s">
        <v>68</v>
      </c>
      <c r="D308" s="84" t="s">
        <v>55</v>
      </c>
      <c r="E308" s="85" t="s">
        <v>318</v>
      </c>
      <c r="F308" s="84" t="s">
        <v>77</v>
      </c>
      <c r="G308" s="153">
        <f>6546.2-30.3</f>
        <v>6515.9</v>
      </c>
    </row>
    <row r="309" spans="1:7" ht="27" customHeight="1">
      <c r="A309" s="43" t="s">
        <v>70</v>
      </c>
      <c r="B309" s="84" t="s">
        <v>171</v>
      </c>
      <c r="C309" s="30" t="s">
        <v>68</v>
      </c>
      <c r="D309" s="30" t="s">
        <v>49</v>
      </c>
      <c r="E309" s="30" t="s">
        <v>76</v>
      </c>
      <c r="F309" s="30" t="s">
        <v>47</v>
      </c>
      <c r="G309" s="136">
        <f>G310</f>
        <v>484.3</v>
      </c>
    </row>
    <row r="310" spans="1:7" ht="57" customHeight="1">
      <c r="A310" s="26" t="s">
        <v>139</v>
      </c>
      <c r="B310" s="84" t="s">
        <v>171</v>
      </c>
      <c r="C310" s="66" t="s">
        <v>68</v>
      </c>
      <c r="D310" s="66" t="s">
        <v>49</v>
      </c>
      <c r="E310" s="66" t="s">
        <v>152</v>
      </c>
      <c r="F310" s="66" t="s">
        <v>47</v>
      </c>
      <c r="G310" s="144">
        <f>G315</f>
        <v>484.3</v>
      </c>
    </row>
    <row r="311" spans="1:7" ht="71.25" customHeight="1" hidden="1">
      <c r="A311" s="52" t="s">
        <v>188</v>
      </c>
      <c r="B311" s="84" t="s">
        <v>171</v>
      </c>
      <c r="C311" s="66" t="s">
        <v>68</v>
      </c>
      <c r="D311" s="66" t="s">
        <v>55</v>
      </c>
      <c r="E311" s="66" t="s">
        <v>224</v>
      </c>
      <c r="F311" s="56" t="s">
        <v>47</v>
      </c>
      <c r="G311" s="158"/>
    </row>
    <row r="312" spans="1:7" ht="20.25" customHeight="1" hidden="1">
      <c r="A312" s="53" t="s">
        <v>170</v>
      </c>
      <c r="B312" s="30" t="s">
        <v>171</v>
      </c>
      <c r="C312" s="66" t="s">
        <v>68</v>
      </c>
      <c r="D312" s="66" t="s">
        <v>55</v>
      </c>
      <c r="E312" s="66" t="s">
        <v>224</v>
      </c>
      <c r="F312" s="56" t="s">
        <v>77</v>
      </c>
      <c r="G312" s="158"/>
    </row>
    <row r="313" spans="1:7" ht="118.5" customHeight="1" hidden="1">
      <c r="A313" s="26" t="s">
        <v>186</v>
      </c>
      <c r="B313" s="61" t="s">
        <v>171</v>
      </c>
      <c r="C313" s="66" t="s">
        <v>68</v>
      </c>
      <c r="D313" s="66" t="s">
        <v>55</v>
      </c>
      <c r="E313" s="66" t="s">
        <v>187</v>
      </c>
      <c r="F313" s="56" t="s">
        <v>47</v>
      </c>
      <c r="G313" s="158"/>
    </row>
    <row r="314" spans="1:7" ht="17.25" customHeight="1" hidden="1">
      <c r="A314" s="38" t="s">
        <v>170</v>
      </c>
      <c r="B314" s="143" t="s">
        <v>171</v>
      </c>
      <c r="C314" s="66" t="s">
        <v>68</v>
      </c>
      <c r="D314" s="66" t="s">
        <v>55</v>
      </c>
      <c r="E314" s="66" t="s">
        <v>187</v>
      </c>
      <c r="F314" s="56" t="s">
        <v>77</v>
      </c>
      <c r="G314" s="158"/>
    </row>
    <row r="315" spans="1:7" ht="18" customHeight="1">
      <c r="A315" s="53" t="s">
        <v>59</v>
      </c>
      <c r="B315" s="143" t="s">
        <v>171</v>
      </c>
      <c r="C315" s="61" t="s">
        <v>68</v>
      </c>
      <c r="D315" s="61" t="s">
        <v>49</v>
      </c>
      <c r="E315" s="61" t="s">
        <v>153</v>
      </c>
      <c r="F315" s="61" t="s">
        <v>47</v>
      </c>
      <c r="G315" s="137">
        <f>G316</f>
        <v>484.3</v>
      </c>
    </row>
    <row r="316" spans="1:7" ht="29.25" customHeight="1">
      <c r="A316" s="38" t="s">
        <v>136</v>
      </c>
      <c r="B316" s="143" t="s">
        <v>171</v>
      </c>
      <c r="C316" s="61" t="s">
        <v>68</v>
      </c>
      <c r="D316" s="61" t="s">
        <v>49</v>
      </c>
      <c r="E316" s="61" t="s">
        <v>153</v>
      </c>
      <c r="F316" s="61" t="s">
        <v>137</v>
      </c>
      <c r="G316" s="137">
        <f>499.6-15.3</f>
        <v>484.3</v>
      </c>
    </row>
    <row r="317" spans="1:7" ht="25.5" customHeight="1" hidden="1">
      <c r="A317" s="2" t="s">
        <v>125</v>
      </c>
      <c r="B317" s="159">
        <v>585</v>
      </c>
      <c r="C317" s="69" t="s">
        <v>55</v>
      </c>
      <c r="D317" s="69" t="s">
        <v>104</v>
      </c>
      <c r="E317" s="69" t="s">
        <v>126</v>
      </c>
      <c r="F317" s="69" t="s">
        <v>47</v>
      </c>
      <c r="G317" s="160"/>
    </row>
    <row r="318" spans="1:7" ht="38.25" customHeight="1" hidden="1">
      <c r="A318" s="3" t="s">
        <v>127</v>
      </c>
      <c r="B318" s="159">
        <v>585</v>
      </c>
      <c r="C318" s="69" t="s">
        <v>55</v>
      </c>
      <c r="D318" s="69" t="s">
        <v>104</v>
      </c>
      <c r="E318" s="69" t="s">
        <v>128</v>
      </c>
      <c r="F318" s="69" t="s">
        <v>47</v>
      </c>
      <c r="G318" s="160"/>
    </row>
    <row r="319" spans="1:7" ht="25.5" customHeight="1" hidden="1">
      <c r="A319" s="1" t="s">
        <v>129</v>
      </c>
      <c r="B319" s="159">
        <v>585</v>
      </c>
      <c r="C319" s="4" t="s">
        <v>55</v>
      </c>
      <c r="D319" s="4" t="s">
        <v>104</v>
      </c>
      <c r="E319" s="69" t="s">
        <v>128</v>
      </c>
      <c r="F319" s="69" t="s">
        <v>124</v>
      </c>
      <c r="G319" s="160"/>
    </row>
    <row r="320" spans="1:7" ht="27" customHeight="1" hidden="1">
      <c r="A320" s="2" t="s">
        <v>125</v>
      </c>
      <c r="B320" s="161" t="s">
        <v>118</v>
      </c>
      <c r="C320" s="69" t="s">
        <v>55</v>
      </c>
      <c r="D320" s="69" t="s">
        <v>104</v>
      </c>
      <c r="E320" s="69" t="s">
        <v>126</v>
      </c>
      <c r="F320" s="69" t="s">
        <v>47</v>
      </c>
      <c r="G320" s="160"/>
    </row>
    <row r="321" spans="1:7" ht="42.75" customHeight="1" hidden="1">
      <c r="A321" s="3" t="s">
        <v>127</v>
      </c>
      <c r="B321" s="161" t="s">
        <v>118</v>
      </c>
      <c r="C321" s="69" t="s">
        <v>55</v>
      </c>
      <c r="D321" s="69" t="s">
        <v>104</v>
      </c>
      <c r="E321" s="69" t="s">
        <v>128</v>
      </c>
      <c r="F321" s="69" t="s">
        <v>47</v>
      </c>
      <c r="G321" s="160"/>
    </row>
    <row r="322" spans="1:7" ht="21.75" customHeight="1">
      <c r="A322" s="247" t="s">
        <v>133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796" t="s">
        <v>428</v>
      </c>
      <c r="B1" s="796"/>
      <c r="C1" s="796"/>
      <c r="D1" s="796"/>
      <c r="E1" s="796"/>
      <c r="F1" s="796"/>
      <c r="G1" s="796"/>
      <c r="H1" s="796"/>
      <c r="I1" s="796"/>
    </row>
    <row r="2" spans="1:9" ht="12.75">
      <c r="A2" s="796"/>
      <c r="B2" s="796"/>
      <c r="C2" s="796"/>
      <c r="D2" s="796"/>
      <c r="E2" s="796"/>
      <c r="F2" s="796"/>
      <c r="G2" s="796"/>
      <c r="H2" s="796"/>
      <c r="I2" s="796"/>
    </row>
    <row r="3" spans="1:9" ht="27" customHeight="1">
      <c r="A3" s="797"/>
      <c r="B3" s="797"/>
      <c r="C3" s="797"/>
      <c r="D3" s="797"/>
      <c r="E3" s="797"/>
      <c r="F3" s="797"/>
      <c r="G3" s="797"/>
      <c r="H3" s="797"/>
      <c r="I3" s="797"/>
    </row>
    <row r="4" spans="1:9" ht="37.5" customHeight="1">
      <c r="A4" s="786" t="s">
        <v>41</v>
      </c>
      <c r="B4" s="783" t="s">
        <v>42</v>
      </c>
      <c r="C4" s="783" t="s">
        <v>43</v>
      </c>
      <c r="D4" s="783" t="s">
        <v>44</v>
      </c>
      <c r="E4" s="783" t="s">
        <v>45</v>
      </c>
      <c r="F4" s="783" t="s">
        <v>46</v>
      </c>
      <c r="G4" s="793" t="s">
        <v>397</v>
      </c>
      <c r="H4" s="793" t="s">
        <v>427</v>
      </c>
      <c r="I4" s="798" t="s">
        <v>399</v>
      </c>
    </row>
    <row r="5" spans="1:9" ht="33.75" customHeight="1">
      <c r="A5" s="787"/>
      <c r="B5" s="784"/>
      <c r="C5" s="784"/>
      <c r="D5" s="784"/>
      <c r="E5" s="784"/>
      <c r="F5" s="784"/>
      <c r="G5" s="794"/>
      <c r="H5" s="795"/>
      <c r="I5" s="799"/>
    </row>
    <row r="6" spans="1:9" ht="4.5" customHeight="1" hidden="1">
      <c r="A6" s="788"/>
      <c r="B6" s="785"/>
      <c r="C6" s="785"/>
      <c r="D6" s="785"/>
      <c r="E6" s="785"/>
      <c r="F6" s="785"/>
      <c r="G6" s="351"/>
      <c r="H6" s="351"/>
      <c r="I6" s="162"/>
    </row>
    <row r="7" spans="1:9" ht="30.75" customHeight="1">
      <c r="A7" s="13" t="s">
        <v>291</v>
      </c>
      <c r="B7" s="112" t="s">
        <v>117</v>
      </c>
      <c r="C7" s="112" t="s">
        <v>57</v>
      </c>
      <c r="D7" s="112" t="s">
        <v>57</v>
      </c>
      <c r="E7" s="112" t="s">
        <v>76</v>
      </c>
      <c r="F7" s="112" t="s">
        <v>47</v>
      </c>
      <c r="G7" s="356">
        <f>G8+G51+G68+G84+G107+G114+G124</f>
        <v>1863.5</v>
      </c>
      <c r="H7" s="570">
        <f>H8+H51+H68+H84+H107+H114+H124</f>
        <v>10970</v>
      </c>
      <c r="I7" s="385">
        <f>G7+H7</f>
        <v>12833.5</v>
      </c>
    </row>
    <row r="8" spans="1:9" ht="15.75">
      <c r="A8" s="231" t="s">
        <v>58</v>
      </c>
      <c r="B8" s="293" t="s">
        <v>117</v>
      </c>
      <c r="C8" s="293" t="s">
        <v>48</v>
      </c>
      <c r="D8" s="293" t="s">
        <v>57</v>
      </c>
      <c r="E8" s="293" t="s">
        <v>76</v>
      </c>
      <c r="F8" s="293" t="s">
        <v>47</v>
      </c>
      <c r="G8" s="357">
        <f>G9+G13+G29+G40</f>
        <v>1477.1</v>
      </c>
      <c r="H8" s="571">
        <f>H9+H13+H29+H40</f>
        <v>10482</v>
      </c>
      <c r="I8" s="385">
        <f aca="true" t="shared" si="0" ref="I8:I80">G8+H8</f>
        <v>11959.1</v>
      </c>
    </row>
    <row r="9" spans="1:9" ht="50.25" customHeight="1">
      <c r="A9" s="294" t="s">
        <v>138</v>
      </c>
      <c r="B9" s="169">
        <v>503</v>
      </c>
      <c r="C9" s="98" t="s">
        <v>48</v>
      </c>
      <c r="D9" s="98" t="s">
        <v>69</v>
      </c>
      <c r="E9" s="98" t="s">
        <v>132</v>
      </c>
      <c r="F9" s="98" t="s">
        <v>47</v>
      </c>
      <c r="G9" s="105">
        <f>G10</f>
        <v>0</v>
      </c>
      <c r="H9" s="105">
        <f>H10</f>
        <v>607</v>
      </c>
      <c r="I9" s="385">
        <f t="shared" si="0"/>
        <v>607</v>
      </c>
    </row>
    <row r="10" spans="1:9" ht="48.75" customHeight="1">
      <c r="A10" s="295" t="s">
        <v>139</v>
      </c>
      <c r="B10" s="169">
        <v>503</v>
      </c>
      <c r="C10" s="98" t="s">
        <v>48</v>
      </c>
      <c r="D10" s="98" t="s">
        <v>69</v>
      </c>
      <c r="E10" s="98" t="s">
        <v>140</v>
      </c>
      <c r="F10" s="98" t="s">
        <v>47</v>
      </c>
      <c r="G10" s="106"/>
      <c r="H10" s="106">
        <f>H11</f>
        <v>607</v>
      </c>
      <c r="I10" s="385">
        <f t="shared" si="0"/>
        <v>607</v>
      </c>
    </row>
    <row r="11" spans="1:9" ht="15.75">
      <c r="A11" s="171" t="s">
        <v>59</v>
      </c>
      <c r="B11" s="169">
        <v>503</v>
      </c>
      <c r="C11" s="98" t="s">
        <v>48</v>
      </c>
      <c r="D11" s="98" t="s">
        <v>69</v>
      </c>
      <c r="E11" s="98" t="s">
        <v>141</v>
      </c>
      <c r="F11" s="98" t="s">
        <v>47</v>
      </c>
      <c r="G11" s="106"/>
      <c r="H11" s="106">
        <f>H12</f>
        <v>607</v>
      </c>
      <c r="I11" s="385">
        <f t="shared" si="0"/>
        <v>607</v>
      </c>
    </row>
    <row r="12" spans="1:9" ht="18" customHeight="1">
      <c r="A12" s="117" t="s">
        <v>136</v>
      </c>
      <c r="B12" s="169">
        <v>503</v>
      </c>
      <c r="C12" s="98" t="s">
        <v>48</v>
      </c>
      <c r="D12" s="98" t="s">
        <v>69</v>
      </c>
      <c r="E12" s="98" t="s">
        <v>141</v>
      </c>
      <c r="F12" s="98" t="s">
        <v>137</v>
      </c>
      <c r="G12" s="182"/>
      <c r="H12" s="182">
        <v>607</v>
      </c>
      <c r="I12" s="385">
        <f t="shared" si="0"/>
        <v>607</v>
      </c>
    </row>
    <row r="13" spans="1:9" ht="53.25" customHeight="1">
      <c r="A13" s="294" t="s">
        <v>142</v>
      </c>
      <c r="B13" s="296">
        <v>503</v>
      </c>
      <c r="C13" s="293" t="s">
        <v>48</v>
      </c>
      <c r="D13" s="293" t="s">
        <v>55</v>
      </c>
      <c r="E13" s="293" t="s">
        <v>132</v>
      </c>
      <c r="F13" s="293" t="s">
        <v>47</v>
      </c>
      <c r="G13" s="78">
        <f>G14+G17+G23+G25+G27</f>
        <v>486.79999999999995</v>
      </c>
      <c r="H13" s="78">
        <f>H14+H17+H23+H25+H27</f>
        <v>7198</v>
      </c>
      <c r="I13" s="385">
        <f t="shared" si="0"/>
        <v>7684.8</v>
      </c>
    </row>
    <row r="14" spans="1:9" ht="51" customHeight="1">
      <c r="A14" s="116" t="s">
        <v>139</v>
      </c>
      <c r="B14" s="169">
        <v>503</v>
      </c>
      <c r="C14" s="98" t="s">
        <v>48</v>
      </c>
      <c r="D14" s="98" t="s">
        <v>55</v>
      </c>
      <c r="E14" s="98" t="s">
        <v>140</v>
      </c>
      <c r="F14" s="98" t="s">
        <v>47</v>
      </c>
      <c r="G14" s="77"/>
      <c r="H14" s="77">
        <f>H15</f>
        <v>6485</v>
      </c>
      <c r="I14" s="385">
        <f t="shared" si="0"/>
        <v>6485</v>
      </c>
    </row>
    <row r="15" spans="1:9" ht="15.75">
      <c r="A15" s="171" t="s">
        <v>59</v>
      </c>
      <c r="B15" s="169">
        <v>503</v>
      </c>
      <c r="C15" s="98" t="s">
        <v>48</v>
      </c>
      <c r="D15" s="98" t="s">
        <v>55</v>
      </c>
      <c r="E15" s="98" t="s">
        <v>141</v>
      </c>
      <c r="F15" s="98" t="s">
        <v>47</v>
      </c>
      <c r="G15" s="77"/>
      <c r="H15" s="77">
        <f>H16</f>
        <v>6485</v>
      </c>
      <c r="I15" s="385">
        <f t="shared" si="0"/>
        <v>6485</v>
      </c>
    </row>
    <row r="16" spans="1:12" ht="16.5" customHeight="1">
      <c r="A16" s="117" t="s">
        <v>136</v>
      </c>
      <c r="B16" s="169">
        <v>503</v>
      </c>
      <c r="C16" s="98" t="s">
        <v>48</v>
      </c>
      <c r="D16" s="98" t="s">
        <v>55</v>
      </c>
      <c r="E16" s="98" t="s">
        <v>141</v>
      </c>
      <c r="F16" s="98" t="s">
        <v>137</v>
      </c>
      <c r="G16" s="325"/>
      <c r="H16" s="325">
        <v>6485</v>
      </c>
      <c r="I16" s="385">
        <f t="shared" si="0"/>
        <v>6485</v>
      </c>
      <c r="J16" s="789"/>
      <c r="K16" s="790"/>
      <c r="L16" s="790"/>
    </row>
    <row r="17" spans="1:10" ht="44.25" customHeight="1">
      <c r="A17" s="170" t="s">
        <v>143</v>
      </c>
      <c r="B17" s="169">
        <v>503</v>
      </c>
      <c r="C17" s="98" t="s">
        <v>48</v>
      </c>
      <c r="D17" s="98" t="s">
        <v>55</v>
      </c>
      <c r="E17" s="98" t="s">
        <v>144</v>
      </c>
      <c r="F17" s="98" t="s">
        <v>47</v>
      </c>
      <c r="G17" s="77"/>
      <c r="H17" s="77">
        <f>H18</f>
        <v>713</v>
      </c>
      <c r="I17" s="385">
        <f t="shared" si="0"/>
        <v>713</v>
      </c>
      <c r="J17" s="215"/>
    </row>
    <row r="18" spans="1:9" ht="19.5" customHeight="1">
      <c r="A18" s="117" t="s">
        <v>136</v>
      </c>
      <c r="B18" s="169">
        <v>503</v>
      </c>
      <c r="C18" s="98" t="s">
        <v>48</v>
      </c>
      <c r="D18" s="98" t="s">
        <v>55</v>
      </c>
      <c r="E18" s="98" t="s">
        <v>144</v>
      </c>
      <c r="F18" s="98" t="s">
        <v>137</v>
      </c>
      <c r="G18" s="77"/>
      <c r="H18" s="77">
        <v>713</v>
      </c>
      <c r="I18" s="385">
        <f t="shared" si="0"/>
        <v>713</v>
      </c>
    </row>
    <row r="19" spans="1:9" ht="0.75" customHeight="1">
      <c r="A19" s="121" t="s">
        <v>103</v>
      </c>
      <c r="B19" s="297">
        <v>503</v>
      </c>
      <c r="C19" s="232" t="s">
        <v>48</v>
      </c>
      <c r="D19" s="232" t="s">
        <v>104</v>
      </c>
      <c r="E19" s="232" t="s">
        <v>132</v>
      </c>
      <c r="F19" s="232" t="s">
        <v>47</v>
      </c>
      <c r="G19" s="92"/>
      <c r="H19" s="92"/>
      <c r="I19" s="385">
        <f t="shared" si="0"/>
        <v>0</v>
      </c>
    </row>
    <row r="20" spans="1:9" ht="18" customHeight="1" hidden="1">
      <c r="A20" s="117" t="s">
        <v>211</v>
      </c>
      <c r="B20" s="125">
        <v>503</v>
      </c>
      <c r="C20" s="98" t="s">
        <v>48</v>
      </c>
      <c r="D20" s="98" t="s">
        <v>104</v>
      </c>
      <c r="E20" s="98" t="s">
        <v>105</v>
      </c>
      <c r="F20" s="98" t="s">
        <v>47</v>
      </c>
      <c r="G20" s="93"/>
      <c r="H20" s="93"/>
      <c r="I20" s="385">
        <f t="shared" si="0"/>
        <v>0</v>
      </c>
    </row>
    <row r="21" spans="1:9" ht="37.5" customHeight="1" hidden="1">
      <c r="A21" s="123" t="s">
        <v>212</v>
      </c>
      <c r="B21" s="125">
        <v>503</v>
      </c>
      <c r="C21" s="98" t="s">
        <v>48</v>
      </c>
      <c r="D21" s="98" t="s">
        <v>104</v>
      </c>
      <c r="E21" s="98" t="s">
        <v>213</v>
      </c>
      <c r="F21" s="98" t="s">
        <v>47</v>
      </c>
      <c r="G21" s="93"/>
      <c r="H21" s="93"/>
      <c r="I21" s="385">
        <f t="shared" si="0"/>
        <v>0</v>
      </c>
    </row>
    <row r="22" spans="1:9" ht="18" customHeight="1" hidden="1">
      <c r="A22" s="117" t="s">
        <v>136</v>
      </c>
      <c r="B22" s="125">
        <v>503</v>
      </c>
      <c r="C22" s="98" t="s">
        <v>48</v>
      </c>
      <c r="D22" s="98" t="s">
        <v>104</v>
      </c>
      <c r="E22" s="98" t="s">
        <v>213</v>
      </c>
      <c r="F22" s="98" t="s">
        <v>137</v>
      </c>
      <c r="G22" s="93"/>
      <c r="H22" s="93"/>
      <c r="I22" s="385">
        <f t="shared" si="0"/>
        <v>0</v>
      </c>
    </row>
    <row r="23" spans="1:9" ht="78" customHeight="1">
      <c r="A23" s="274" t="s">
        <v>301</v>
      </c>
      <c r="B23" s="125">
        <v>503</v>
      </c>
      <c r="C23" s="98" t="s">
        <v>48</v>
      </c>
      <c r="D23" s="98" t="s">
        <v>55</v>
      </c>
      <c r="E23" s="98" t="s">
        <v>302</v>
      </c>
      <c r="F23" s="98" t="s">
        <v>47</v>
      </c>
      <c r="G23" s="225">
        <f>G24</f>
        <v>385.2</v>
      </c>
      <c r="H23" s="225"/>
      <c r="I23" s="385">
        <f t="shared" si="0"/>
        <v>385.2</v>
      </c>
    </row>
    <row r="24" spans="1:9" ht="18" customHeight="1">
      <c r="A24" s="117" t="s">
        <v>136</v>
      </c>
      <c r="B24" s="125">
        <v>503</v>
      </c>
      <c r="C24" s="98" t="s">
        <v>48</v>
      </c>
      <c r="D24" s="98" t="s">
        <v>55</v>
      </c>
      <c r="E24" s="98" t="s">
        <v>302</v>
      </c>
      <c r="F24" s="98" t="s">
        <v>137</v>
      </c>
      <c r="G24" s="225">
        <v>385.2</v>
      </c>
      <c r="H24" s="225"/>
      <c r="I24" s="385">
        <f t="shared" si="0"/>
        <v>385.2</v>
      </c>
    </row>
    <row r="25" spans="1:9" ht="105.75" customHeight="1">
      <c r="A25" s="274" t="s">
        <v>303</v>
      </c>
      <c r="B25" s="125">
        <v>503</v>
      </c>
      <c r="C25" s="98" t="s">
        <v>48</v>
      </c>
      <c r="D25" s="98" t="s">
        <v>55</v>
      </c>
      <c r="E25" s="98" t="s">
        <v>304</v>
      </c>
      <c r="F25" s="98" t="s">
        <v>47</v>
      </c>
      <c r="G25" s="225">
        <f>G26</f>
        <v>101.6</v>
      </c>
      <c r="H25" s="225"/>
      <c r="I25" s="385">
        <f t="shared" si="0"/>
        <v>101.6</v>
      </c>
    </row>
    <row r="26" spans="1:9" ht="18" customHeight="1">
      <c r="A26" s="117" t="s">
        <v>136</v>
      </c>
      <c r="B26" s="125">
        <v>503</v>
      </c>
      <c r="C26" s="98" t="s">
        <v>48</v>
      </c>
      <c r="D26" s="98" t="s">
        <v>55</v>
      </c>
      <c r="E26" s="98" t="s">
        <v>304</v>
      </c>
      <c r="F26" s="98" t="s">
        <v>137</v>
      </c>
      <c r="G26" s="225">
        <v>101.6</v>
      </c>
      <c r="H26" s="225"/>
      <c r="I26" s="385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5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5"/>
    </row>
    <row r="29" spans="1:9" ht="18" customHeight="1">
      <c r="A29" s="284" t="s">
        <v>74</v>
      </c>
      <c r="B29" s="396" t="s">
        <v>117</v>
      </c>
      <c r="C29" s="396" t="s">
        <v>48</v>
      </c>
      <c r="D29" s="397">
        <v>11</v>
      </c>
      <c r="E29" s="396" t="s">
        <v>76</v>
      </c>
      <c r="F29" s="396" t="s">
        <v>47</v>
      </c>
      <c r="G29" s="100">
        <f>G30</f>
        <v>0</v>
      </c>
      <c r="H29" s="100">
        <f>H30</f>
        <v>100</v>
      </c>
      <c r="I29" s="385">
        <f t="shared" si="0"/>
        <v>100</v>
      </c>
    </row>
    <row r="30" spans="1:9" ht="18" customHeight="1">
      <c r="A30" s="238" t="s">
        <v>74</v>
      </c>
      <c r="B30" s="399" t="s">
        <v>117</v>
      </c>
      <c r="C30" s="399" t="s">
        <v>48</v>
      </c>
      <c r="D30" s="400">
        <v>11</v>
      </c>
      <c r="E30" s="399" t="s">
        <v>85</v>
      </c>
      <c r="F30" s="399" t="s">
        <v>47</v>
      </c>
      <c r="G30" s="111"/>
      <c r="H30" s="111">
        <f>H31</f>
        <v>100</v>
      </c>
      <c r="I30" s="385">
        <f t="shared" si="0"/>
        <v>100</v>
      </c>
    </row>
    <row r="31" spans="1:9" ht="18" customHeight="1">
      <c r="A31" s="116" t="s">
        <v>193</v>
      </c>
      <c r="B31" s="402">
        <v>503</v>
      </c>
      <c r="C31" s="399" t="s">
        <v>48</v>
      </c>
      <c r="D31" s="400">
        <v>11</v>
      </c>
      <c r="E31" s="547" t="s">
        <v>285</v>
      </c>
      <c r="F31" s="399" t="s">
        <v>47</v>
      </c>
      <c r="G31" s="111"/>
      <c r="H31" s="111">
        <f>H39</f>
        <v>100</v>
      </c>
      <c r="I31" s="385">
        <f t="shared" si="0"/>
        <v>100</v>
      </c>
    </row>
    <row r="32" spans="1:9" ht="18.75" customHeight="1" hidden="1">
      <c r="A32" s="116" t="s">
        <v>191</v>
      </c>
      <c r="B32" s="402">
        <v>503</v>
      </c>
      <c r="C32" s="399" t="s">
        <v>48</v>
      </c>
      <c r="D32" s="400">
        <v>12</v>
      </c>
      <c r="E32" s="547" t="s">
        <v>285</v>
      </c>
      <c r="F32" s="399" t="s">
        <v>192</v>
      </c>
      <c r="G32" s="111"/>
      <c r="H32" s="111"/>
      <c r="I32" s="385">
        <f t="shared" si="0"/>
        <v>0</v>
      </c>
    </row>
    <row r="33" spans="1:9" ht="22.5" customHeight="1" hidden="1">
      <c r="A33" s="301" t="s">
        <v>60</v>
      </c>
      <c r="B33" s="531">
        <v>503</v>
      </c>
      <c r="C33" s="388" t="s">
        <v>48</v>
      </c>
      <c r="D33" s="388" t="s">
        <v>146</v>
      </c>
      <c r="E33" s="388" t="s">
        <v>132</v>
      </c>
      <c r="F33" s="388" t="s">
        <v>47</v>
      </c>
      <c r="G33" s="80"/>
      <c r="H33" s="80"/>
      <c r="I33" s="385">
        <f t="shared" si="0"/>
        <v>0</v>
      </c>
    </row>
    <row r="34" spans="1:9" ht="25.5" customHeight="1" hidden="1">
      <c r="A34" s="170" t="s">
        <v>147</v>
      </c>
      <c r="B34" s="531">
        <v>503</v>
      </c>
      <c r="C34" s="388" t="s">
        <v>48</v>
      </c>
      <c r="D34" s="388" t="s">
        <v>146</v>
      </c>
      <c r="E34" s="388" t="s">
        <v>148</v>
      </c>
      <c r="F34" s="388" t="s">
        <v>47</v>
      </c>
      <c r="G34" s="81"/>
      <c r="H34" s="81"/>
      <c r="I34" s="385">
        <f t="shared" si="0"/>
        <v>0</v>
      </c>
    </row>
    <row r="35" spans="1:9" ht="20.25" customHeight="1" hidden="1">
      <c r="A35" s="117" t="s">
        <v>136</v>
      </c>
      <c r="B35" s="532">
        <v>503</v>
      </c>
      <c r="C35" s="438" t="s">
        <v>48</v>
      </c>
      <c r="D35" s="438" t="s">
        <v>146</v>
      </c>
      <c r="E35" s="438" t="s">
        <v>148</v>
      </c>
      <c r="F35" s="438" t="s">
        <v>137</v>
      </c>
      <c r="G35" s="79"/>
      <c r="H35" s="79"/>
      <c r="I35" s="385">
        <f t="shared" si="0"/>
        <v>0</v>
      </c>
    </row>
    <row r="36" spans="1:9" ht="30.75" customHeight="1" hidden="1">
      <c r="A36" s="170" t="s">
        <v>282</v>
      </c>
      <c r="B36" s="406">
        <v>503</v>
      </c>
      <c r="C36" s="396" t="s">
        <v>48</v>
      </c>
      <c r="D36" s="396" t="s">
        <v>146</v>
      </c>
      <c r="E36" s="396" t="s">
        <v>283</v>
      </c>
      <c r="F36" s="396" t="s">
        <v>47</v>
      </c>
      <c r="G36" s="100"/>
      <c r="H36" s="100"/>
      <c r="I36" s="385">
        <f t="shared" si="0"/>
        <v>0</v>
      </c>
    </row>
    <row r="37" spans="1:9" ht="30" customHeight="1" hidden="1">
      <c r="A37" s="171" t="s">
        <v>281</v>
      </c>
      <c r="B37" s="402">
        <v>503</v>
      </c>
      <c r="C37" s="438" t="s">
        <v>48</v>
      </c>
      <c r="D37" s="438" t="s">
        <v>146</v>
      </c>
      <c r="E37" s="438" t="s">
        <v>280</v>
      </c>
      <c r="F37" s="438" t="s">
        <v>47</v>
      </c>
      <c r="G37" s="97"/>
      <c r="H37" s="97"/>
      <c r="I37" s="385">
        <f t="shared" si="0"/>
        <v>0</v>
      </c>
    </row>
    <row r="38" spans="1:9" ht="31.5" customHeight="1" hidden="1">
      <c r="A38" s="117" t="s">
        <v>136</v>
      </c>
      <c r="B38" s="532">
        <v>503</v>
      </c>
      <c r="C38" s="438" t="s">
        <v>48</v>
      </c>
      <c r="D38" s="438" t="s">
        <v>146</v>
      </c>
      <c r="E38" s="438" t="s">
        <v>280</v>
      </c>
      <c r="F38" s="438" t="s">
        <v>137</v>
      </c>
      <c r="G38" s="97"/>
      <c r="H38" s="97"/>
      <c r="I38" s="385">
        <f t="shared" si="0"/>
        <v>0</v>
      </c>
    </row>
    <row r="39" spans="1:9" ht="23.25" customHeight="1">
      <c r="A39" s="116" t="s">
        <v>191</v>
      </c>
      <c r="B39" s="408">
        <v>503</v>
      </c>
      <c r="C39" s="399" t="s">
        <v>48</v>
      </c>
      <c r="D39" s="399" t="s">
        <v>98</v>
      </c>
      <c r="E39" s="399" t="s">
        <v>285</v>
      </c>
      <c r="F39" s="399" t="s">
        <v>192</v>
      </c>
      <c r="G39" s="97"/>
      <c r="H39" s="97">
        <v>100</v>
      </c>
      <c r="I39" s="385">
        <f t="shared" si="0"/>
        <v>100</v>
      </c>
    </row>
    <row r="40" spans="1:9" ht="23.25" customHeight="1">
      <c r="A40" s="170" t="s">
        <v>60</v>
      </c>
      <c r="B40" s="409">
        <v>503</v>
      </c>
      <c r="C40" s="396" t="s">
        <v>48</v>
      </c>
      <c r="D40" s="396" t="s">
        <v>410</v>
      </c>
      <c r="E40" s="396" t="s">
        <v>76</v>
      </c>
      <c r="F40" s="396" t="s">
        <v>47</v>
      </c>
      <c r="G40" s="255">
        <f>G41+G49</f>
        <v>990.3</v>
      </c>
      <c r="H40" s="255">
        <f>H41+H46</f>
        <v>2577</v>
      </c>
      <c r="I40" s="385">
        <f t="shared" si="0"/>
        <v>3567.3</v>
      </c>
    </row>
    <row r="41" spans="1:9" ht="29.25" customHeight="1">
      <c r="A41" s="612" t="s">
        <v>356</v>
      </c>
      <c r="B41" s="408">
        <v>503</v>
      </c>
      <c r="C41" s="438" t="s">
        <v>48</v>
      </c>
      <c r="D41" s="396" t="s">
        <v>410</v>
      </c>
      <c r="E41" s="438" t="s">
        <v>105</v>
      </c>
      <c r="F41" s="438" t="s">
        <v>47</v>
      </c>
      <c r="G41" s="185">
        <f>G42+G44</f>
        <v>724.3</v>
      </c>
      <c r="H41" s="185"/>
      <c r="I41" s="385">
        <f t="shared" si="0"/>
        <v>724.3</v>
      </c>
    </row>
    <row r="42" spans="1:9" ht="35.25" customHeight="1">
      <c r="A42" s="616" t="s">
        <v>455</v>
      </c>
      <c r="B42" s="408">
        <v>503</v>
      </c>
      <c r="C42" s="399" t="s">
        <v>48</v>
      </c>
      <c r="D42" s="396" t="s">
        <v>410</v>
      </c>
      <c r="E42" s="399" t="s">
        <v>319</v>
      </c>
      <c r="F42" s="399" t="s">
        <v>47</v>
      </c>
      <c r="G42" s="97">
        <f>G43</f>
        <v>499.7</v>
      </c>
      <c r="H42" s="97"/>
      <c r="I42" s="385">
        <f t="shared" si="0"/>
        <v>499.7</v>
      </c>
    </row>
    <row r="43" spans="1:10" ht="27" customHeight="1">
      <c r="A43" s="226" t="s">
        <v>136</v>
      </c>
      <c r="B43" s="408">
        <v>503</v>
      </c>
      <c r="C43" s="399" t="s">
        <v>48</v>
      </c>
      <c r="D43" s="396" t="s">
        <v>410</v>
      </c>
      <c r="E43" s="399" t="s">
        <v>319</v>
      </c>
      <c r="F43" s="399" t="s">
        <v>137</v>
      </c>
      <c r="G43" s="97">
        <v>499.7</v>
      </c>
      <c r="H43" s="97"/>
      <c r="I43" s="385">
        <f t="shared" si="0"/>
        <v>499.7</v>
      </c>
      <c r="J43" s="223"/>
    </row>
    <row r="44" spans="1:10" ht="49.5" customHeight="1">
      <c r="A44" s="616" t="s">
        <v>454</v>
      </c>
      <c r="B44" s="408">
        <v>503</v>
      </c>
      <c r="C44" s="399" t="s">
        <v>48</v>
      </c>
      <c r="D44" s="396" t="s">
        <v>410</v>
      </c>
      <c r="E44" s="399" t="s">
        <v>368</v>
      </c>
      <c r="F44" s="611" t="s">
        <v>47</v>
      </c>
      <c r="G44" s="97">
        <f>G45</f>
        <v>224.6</v>
      </c>
      <c r="H44" s="97"/>
      <c r="I44" s="385"/>
      <c r="J44" s="254"/>
    </row>
    <row r="45" spans="1:10" ht="23.25" customHeight="1">
      <c r="A45" s="355" t="s">
        <v>163</v>
      </c>
      <c r="B45" s="408">
        <v>503</v>
      </c>
      <c r="C45" s="399" t="s">
        <v>48</v>
      </c>
      <c r="D45" s="396" t="s">
        <v>410</v>
      </c>
      <c r="E45" s="399" t="s">
        <v>368</v>
      </c>
      <c r="F45" s="617" t="s">
        <v>369</v>
      </c>
      <c r="G45" s="97">
        <v>224.6</v>
      </c>
      <c r="H45" s="97"/>
      <c r="I45" s="385">
        <f t="shared" si="0"/>
        <v>224.6</v>
      </c>
      <c r="J45" s="254"/>
    </row>
    <row r="46" spans="1:10" ht="30.75" customHeight="1">
      <c r="A46" s="618" t="s">
        <v>353</v>
      </c>
      <c r="B46" s="408">
        <v>503</v>
      </c>
      <c r="C46" s="399" t="s">
        <v>48</v>
      </c>
      <c r="D46" s="399" t="s">
        <v>410</v>
      </c>
      <c r="E46" s="611" t="s">
        <v>448</v>
      </c>
      <c r="F46" s="620" t="s">
        <v>47</v>
      </c>
      <c r="G46" s="97"/>
      <c r="H46" s="100">
        <f>H47</f>
        <v>2577</v>
      </c>
      <c r="I46" s="385">
        <v>2577</v>
      </c>
      <c r="J46" s="254"/>
    </row>
    <row r="47" spans="1:10" ht="29.25" customHeight="1">
      <c r="A47" s="613" t="s">
        <v>63</v>
      </c>
      <c r="B47" s="408">
        <v>503</v>
      </c>
      <c r="C47" s="399" t="s">
        <v>48</v>
      </c>
      <c r="D47" s="399" t="s">
        <v>410</v>
      </c>
      <c r="E47" s="611" t="s">
        <v>447</v>
      </c>
      <c r="F47" s="399" t="s">
        <v>47</v>
      </c>
      <c r="G47" s="384">
        <f>G48</f>
        <v>0</v>
      </c>
      <c r="H47" s="619">
        <f>H48</f>
        <v>2577</v>
      </c>
      <c r="I47" s="386">
        <f t="shared" si="0"/>
        <v>2577</v>
      </c>
      <c r="J47" s="254"/>
    </row>
    <row r="48" spans="1:10" ht="21" customHeight="1">
      <c r="A48" s="614" t="s">
        <v>149</v>
      </c>
      <c r="B48" s="408">
        <v>503</v>
      </c>
      <c r="C48" s="399" t="s">
        <v>48</v>
      </c>
      <c r="D48" s="399" t="s">
        <v>410</v>
      </c>
      <c r="E48" s="611" t="s">
        <v>447</v>
      </c>
      <c r="F48" s="399" t="s">
        <v>150</v>
      </c>
      <c r="G48" s="326"/>
      <c r="H48" s="326">
        <f>2777-200</f>
        <v>2577</v>
      </c>
      <c r="I48" s="386">
        <f t="shared" si="0"/>
        <v>2577</v>
      </c>
      <c r="J48" s="254"/>
    </row>
    <row r="49" spans="1:14" ht="123.75" customHeight="1">
      <c r="A49" s="615" t="s">
        <v>444</v>
      </c>
      <c r="B49" s="408">
        <v>503</v>
      </c>
      <c r="C49" s="611" t="s">
        <v>48</v>
      </c>
      <c r="D49" s="611" t="s">
        <v>410</v>
      </c>
      <c r="E49" s="610" t="s">
        <v>306</v>
      </c>
      <c r="F49" s="611" t="s">
        <v>47</v>
      </c>
      <c r="G49" s="608">
        <f>G50</f>
        <v>266</v>
      </c>
      <c r="H49" s="608"/>
      <c r="I49" s="385">
        <v>266</v>
      </c>
      <c r="J49" s="607"/>
      <c r="K49" s="607">
        <v>1</v>
      </c>
      <c r="L49" s="607">
        <v>13</v>
      </c>
      <c r="M49" s="607" t="s">
        <v>306</v>
      </c>
      <c r="N49" s="607"/>
    </row>
    <row r="50" spans="1:14" ht="27.75" customHeight="1">
      <c r="A50" s="226" t="s">
        <v>136</v>
      </c>
      <c r="B50" s="408">
        <v>503</v>
      </c>
      <c r="C50" s="611" t="s">
        <v>48</v>
      </c>
      <c r="D50" s="611" t="s">
        <v>410</v>
      </c>
      <c r="E50" s="610" t="s">
        <v>306</v>
      </c>
      <c r="F50" s="611" t="s">
        <v>137</v>
      </c>
      <c r="G50" s="608">
        <f>25.8+240.2</f>
        <v>266</v>
      </c>
      <c r="H50" s="608"/>
      <c r="I50" s="386">
        <v>266</v>
      </c>
      <c r="J50" s="607"/>
      <c r="K50" s="607">
        <v>1</v>
      </c>
      <c r="L50" s="607">
        <v>13</v>
      </c>
      <c r="M50" s="607" t="s">
        <v>306</v>
      </c>
      <c r="N50" s="607">
        <v>9</v>
      </c>
    </row>
    <row r="51" spans="1:9" ht="39.75" customHeight="1">
      <c r="A51" s="609" t="s">
        <v>411</v>
      </c>
      <c r="B51" s="533">
        <v>503</v>
      </c>
      <c r="C51" s="535" t="s">
        <v>69</v>
      </c>
      <c r="D51" s="535" t="s">
        <v>57</v>
      </c>
      <c r="E51" s="535" t="s">
        <v>76</v>
      </c>
      <c r="F51" s="535" t="s">
        <v>47</v>
      </c>
      <c r="G51" s="415">
        <f>G52</f>
        <v>0</v>
      </c>
      <c r="H51" s="415">
        <f>H52</f>
        <v>26</v>
      </c>
      <c r="I51" s="385">
        <f t="shared" si="0"/>
        <v>26</v>
      </c>
    </row>
    <row r="52" spans="1:9" ht="39.75" customHeight="1">
      <c r="A52" s="529" t="s">
        <v>206</v>
      </c>
      <c r="B52" s="534">
        <v>503</v>
      </c>
      <c r="C52" s="438" t="s">
        <v>69</v>
      </c>
      <c r="D52" s="438" t="s">
        <v>67</v>
      </c>
      <c r="E52" s="438" t="s">
        <v>76</v>
      </c>
      <c r="F52" s="438" t="s">
        <v>47</v>
      </c>
      <c r="G52" s="405"/>
      <c r="H52" s="405">
        <f>H53</f>
        <v>26</v>
      </c>
      <c r="I52" s="386">
        <f t="shared" si="0"/>
        <v>26</v>
      </c>
    </row>
    <row r="53" spans="1:9" ht="36" customHeight="1">
      <c r="A53" s="117" t="s">
        <v>86</v>
      </c>
      <c r="B53" s="534">
        <v>503</v>
      </c>
      <c r="C53" s="438" t="s">
        <v>69</v>
      </c>
      <c r="D53" s="438" t="s">
        <v>67</v>
      </c>
      <c r="E53" s="438" t="s">
        <v>207</v>
      </c>
      <c r="F53" s="438" t="s">
        <v>47</v>
      </c>
      <c r="G53" s="405"/>
      <c r="H53" s="405">
        <f>H54</f>
        <v>26</v>
      </c>
      <c r="I53" s="386">
        <f t="shared" si="0"/>
        <v>26</v>
      </c>
    </row>
    <row r="54" spans="1:9" ht="34.5" customHeight="1">
      <c r="A54" s="117" t="s">
        <v>87</v>
      </c>
      <c r="B54" s="534">
        <v>503</v>
      </c>
      <c r="C54" s="438" t="s">
        <v>69</v>
      </c>
      <c r="D54" s="438" t="s">
        <v>67</v>
      </c>
      <c r="E54" s="438" t="s">
        <v>208</v>
      </c>
      <c r="F54" s="438" t="s">
        <v>47</v>
      </c>
      <c r="G54" s="390"/>
      <c r="H54" s="390">
        <f>H55</f>
        <v>26</v>
      </c>
      <c r="I54" s="386">
        <f t="shared" si="0"/>
        <v>26</v>
      </c>
    </row>
    <row r="55" spans="1:9" ht="35.25" customHeight="1">
      <c r="A55" s="117" t="s">
        <v>209</v>
      </c>
      <c r="B55" s="532">
        <v>503</v>
      </c>
      <c r="C55" s="438" t="s">
        <v>69</v>
      </c>
      <c r="D55" s="438" t="s">
        <v>67</v>
      </c>
      <c r="E55" s="438" t="s">
        <v>208</v>
      </c>
      <c r="F55" s="438" t="s">
        <v>210</v>
      </c>
      <c r="G55" s="390"/>
      <c r="H55" s="390">
        <v>26</v>
      </c>
      <c r="I55" s="386">
        <f t="shared" si="0"/>
        <v>26</v>
      </c>
    </row>
    <row r="56" spans="1:9" ht="1.5" customHeight="1" hidden="1">
      <c r="A56" s="121" t="s">
        <v>119</v>
      </c>
      <c r="B56" s="307" t="s">
        <v>117</v>
      </c>
      <c r="C56" s="307" t="s">
        <v>55</v>
      </c>
      <c r="D56" s="307" t="s">
        <v>57</v>
      </c>
      <c r="E56" s="307" t="s">
        <v>132</v>
      </c>
      <c r="F56" s="307" t="s">
        <v>47</v>
      </c>
      <c r="G56" s="183">
        <f>G57+G60</f>
        <v>0</v>
      </c>
      <c r="H56" s="183"/>
      <c r="I56" s="356">
        <f t="shared" si="0"/>
        <v>0</v>
      </c>
    </row>
    <row r="57" spans="1:9" ht="21.75" customHeight="1" hidden="1">
      <c r="A57" s="309" t="s">
        <v>256</v>
      </c>
      <c r="B57" s="96" t="s">
        <v>117</v>
      </c>
      <c r="C57" s="96" t="s">
        <v>55</v>
      </c>
      <c r="D57" s="96" t="s">
        <v>49</v>
      </c>
      <c r="E57" s="96" t="s">
        <v>132</v>
      </c>
      <c r="F57" s="310" t="s">
        <v>47</v>
      </c>
      <c r="G57" s="184">
        <f>G58</f>
        <v>0</v>
      </c>
      <c r="H57" s="184"/>
      <c r="I57" s="356">
        <f t="shared" si="0"/>
        <v>0</v>
      </c>
    </row>
    <row r="58" spans="1:9" ht="44.25" customHeight="1" hidden="1">
      <c r="A58" s="89" t="s">
        <v>255</v>
      </c>
      <c r="B58" s="311">
        <v>503</v>
      </c>
      <c r="C58" s="96" t="s">
        <v>55</v>
      </c>
      <c r="D58" s="96" t="s">
        <v>49</v>
      </c>
      <c r="E58" s="172">
        <v>2800300</v>
      </c>
      <c r="F58" s="310" t="s">
        <v>47</v>
      </c>
      <c r="G58" s="158">
        <f>G59</f>
        <v>0</v>
      </c>
      <c r="H58" s="158"/>
      <c r="I58" s="356">
        <f t="shared" si="0"/>
        <v>0</v>
      </c>
    </row>
    <row r="59" spans="1:9" ht="21.75" customHeight="1" hidden="1">
      <c r="A59" s="312" t="s">
        <v>149</v>
      </c>
      <c r="B59" s="311">
        <v>503</v>
      </c>
      <c r="C59" s="96" t="s">
        <v>55</v>
      </c>
      <c r="D59" s="96" t="s">
        <v>49</v>
      </c>
      <c r="E59" s="172">
        <v>2800300</v>
      </c>
      <c r="F59" s="310" t="s">
        <v>150</v>
      </c>
      <c r="G59" s="106"/>
      <c r="H59" s="106"/>
      <c r="I59" s="356">
        <f t="shared" si="0"/>
        <v>0</v>
      </c>
    </row>
    <row r="60" spans="1:9" ht="25.5" customHeight="1" hidden="1">
      <c r="A60" s="309" t="s">
        <v>267</v>
      </c>
      <c r="B60" s="313" t="s">
        <v>117</v>
      </c>
      <c r="C60" s="313" t="s">
        <v>55</v>
      </c>
      <c r="D60" s="313" t="s">
        <v>131</v>
      </c>
      <c r="E60" s="122" t="s">
        <v>76</v>
      </c>
      <c r="F60" s="122" t="s">
        <v>47</v>
      </c>
      <c r="G60" s="105">
        <f>G61</f>
        <v>0</v>
      </c>
      <c r="H60" s="105"/>
      <c r="I60" s="356">
        <f t="shared" si="0"/>
        <v>0</v>
      </c>
    </row>
    <row r="61" spans="1:9" ht="25.5" customHeight="1" hidden="1">
      <c r="A61" s="314" t="s">
        <v>268</v>
      </c>
      <c r="B61" s="96" t="s">
        <v>117</v>
      </c>
      <c r="C61" s="96" t="s">
        <v>55</v>
      </c>
      <c r="D61" s="96" t="s">
        <v>131</v>
      </c>
      <c r="E61" s="172">
        <v>3450000</v>
      </c>
      <c r="F61" s="315" t="s">
        <v>47</v>
      </c>
      <c r="G61" s="185">
        <f>G62</f>
        <v>0</v>
      </c>
      <c r="H61" s="185"/>
      <c r="I61" s="356">
        <f t="shared" si="0"/>
        <v>0</v>
      </c>
    </row>
    <row r="62" spans="1:9" ht="35.25" customHeight="1" hidden="1">
      <c r="A62" s="171" t="s">
        <v>269</v>
      </c>
      <c r="B62" s="96" t="s">
        <v>117</v>
      </c>
      <c r="C62" s="96" t="s">
        <v>55</v>
      </c>
      <c r="D62" s="96" t="s">
        <v>131</v>
      </c>
      <c r="E62" s="172">
        <v>3450100</v>
      </c>
      <c r="F62" s="315" t="s">
        <v>47</v>
      </c>
      <c r="G62" s="185">
        <f>G63</f>
        <v>0</v>
      </c>
      <c r="H62" s="185"/>
      <c r="I62" s="356">
        <f t="shared" si="0"/>
        <v>0</v>
      </c>
    </row>
    <row r="63" spans="1:9" ht="17.25" customHeight="1" hidden="1">
      <c r="A63" s="312" t="s">
        <v>189</v>
      </c>
      <c r="B63" s="96" t="s">
        <v>117</v>
      </c>
      <c r="C63" s="96" t="s">
        <v>55</v>
      </c>
      <c r="D63" s="96" t="s">
        <v>131</v>
      </c>
      <c r="E63" s="172">
        <v>3450100</v>
      </c>
      <c r="F63" s="315" t="s">
        <v>190</v>
      </c>
      <c r="G63" s="56"/>
      <c r="H63" s="56"/>
      <c r="I63" s="356">
        <f t="shared" si="0"/>
        <v>0</v>
      </c>
    </row>
    <row r="64" spans="1:9" ht="0.75" customHeight="1" hidden="1">
      <c r="A64" s="121" t="s">
        <v>236</v>
      </c>
      <c r="B64" s="316">
        <v>503</v>
      </c>
      <c r="C64" s="307" t="s">
        <v>104</v>
      </c>
      <c r="D64" s="307" t="s">
        <v>57</v>
      </c>
      <c r="E64" s="307" t="s">
        <v>132</v>
      </c>
      <c r="F64" s="307" t="s">
        <v>47</v>
      </c>
      <c r="G64" s="186">
        <f>G65+G98</f>
        <v>0</v>
      </c>
      <c r="H64" s="186"/>
      <c r="I64" s="356">
        <f t="shared" si="0"/>
        <v>0</v>
      </c>
    </row>
    <row r="65" spans="1:9" ht="24" customHeight="1" hidden="1">
      <c r="A65" s="83" t="s">
        <v>270</v>
      </c>
      <c r="B65" s="125">
        <v>503</v>
      </c>
      <c r="C65" s="98" t="s">
        <v>104</v>
      </c>
      <c r="D65" s="98" t="s">
        <v>48</v>
      </c>
      <c r="E65" s="98" t="s">
        <v>132</v>
      </c>
      <c r="F65" s="98" t="s">
        <v>47</v>
      </c>
      <c r="G65" s="187">
        <f>G66</f>
        <v>0</v>
      </c>
      <c r="H65" s="187"/>
      <c r="I65" s="356">
        <f t="shared" si="0"/>
        <v>0</v>
      </c>
    </row>
    <row r="66" spans="1:9" ht="30" customHeight="1" hidden="1">
      <c r="A66" s="116" t="s">
        <v>271</v>
      </c>
      <c r="B66" s="125">
        <v>503</v>
      </c>
      <c r="C66" s="98" t="s">
        <v>104</v>
      </c>
      <c r="D66" s="98" t="s">
        <v>48</v>
      </c>
      <c r="E66" s="98" t="s">
        <v>272</v>
      </c>
      <c r="F66" s="98" t="s">
        <v>47</v>
      </c>
      <c r="G66" s="142">
        <f>G67+G85+G84+G86</f>
        <v>0</v>
      </c>
      <c r="H66" s="142"/>
      <c r="I66" s="356">
        <f t="shared" si="0"/>
        <v>0</v>
      </c>
    </row>
    <row r="67" spans="1:9" ht="43.5" customHeight="1" hidden="1">
      <c r="A67" s="116" t="s">
        <v>273</v>
      </c>
      <c r="B67" s="125">
        <v>503</v>
      </c>
      <c r="C67" s="98" t="s">
        <v>104</v>
      </c>
      <c r="D67" s="98" t="s">
        <v>48</v>
      </c>
      <c r="E67" s="98" t="s">
        <v>272</v>
      </c>
      <c r="F67" s="98" t="s">
        <v>274</v>
      </c>
      <c r="G67" s="188"/>
      <c r="H67" s="188"/>
      <c r="I67" s="356">
        <f t="shared" si="0"/>
        <v>0</v>
      </c>
    </row>
    <row r="68" spans="1:9" ht="18" customHeight="1">
      <c r="A68" s="121" t="s">
        <v>119</v>
      </c>
      <c r="B68" s="124">
        <v>503</v>
      </c>
      <c r="C68" s="122" t="s">
        <v>55</v>
      </c>
      <c r="D68" s="122" t="s">
        <v>57</v>
      </c>
      <c r="E68" s="122" t="s">
        <v>132</v>
      </c>
      <c r="F68" s="122" t="s">
        <v>47</v>
      </c>
      <c r="G68" s="189">
        <f>G69+G72+G75</f>
        <v>386.4</v>
      </c>
      <c r="H68" s="189">
        <f>H75</f>
        <v>50</v>
      </c>
      <c r="I68" s="385">
        <f t="shared" si="0"/>
        <v>436.4</v>
      </c>
    </row>
    <row r="69" spans="1:9" ht="18" customHeight="1">
      <c r="A69" s="521" t="s">
        <v>412</v>
      </c>
      <c r="B69" s="536">
        <v>503</v>
      </c>
      <c r="C69" s="396" t="s">
        <v>55</v>
      </c>
      <c r="D69" s="396" t="s">
        <v>104</v>
      </c>
      <c r="E69" s="396" t="s">
        <v>132</v>
      </c>
      <c r="F69" s="396" t="s">
        <v>47</v>
      </c>
      <c r="G69" s="189">
        <f>G70</f>
        <v>36.4</v>
      </c>
      <c r="H69" s="189"/>
      <c r="I69" s="385">
        <f t="shared" si="0"/>
        <v>36.4</v>
      </c>
    </row>
    <row r="70" spans="1:9" ht="39.75" customHeight="1">
      <c r="A70" s="26" t="s">
        <v>223</v>
      </c>
      <c r="B70" s="161" t="s">
        <v>117</v>
      </c>
      <c r="C70" s="399" t="s">
        <v>55</v>
      </c>
      <c r="D70" s="399" t="s">
        <v>104</v>
      </c>
      <c r="E70" s="399" t="s">
        <v>413</v>
      </c>
      <c r="F70" s="396" t="s">
        <v>47</v>
      </c>
      <c r="G70" s="189">
        <f>G71</f>
        <v>36.4</v>
      </c>
      <c r="H70" s="189"/>
      <c r="I70" s="386">
        <f t="shared" si="0"/>
        <v>36.4</v>
      </c>
    </row>
    <row r="71" spans="1:9" ht="36.75" customHeight="1">
      <c r="A71" s="26" t="s">
        <v>396</v>
      </c>
      <c r="B71" s="161" t="s">
        <v>117</v>
      </c>
      <c r="C71" s="399" t="s">
        <v>55</v>
      </c>
      <c r="D71" s="399" t="s">
        <v>104</v>
      </c>
      <c r="E71" s="399" t="s">
        <v>413</v>
      </c>
      <c r="F71" s="396" t="s">
        <v>137</v>
      </c>
      <c r="G71" s="189">
        <v>36.4</v>
      </c>
      <c r="H71" s="189"/>
      <c r="I71" s="386">
        <f t="shared" si="0"/>
        <v>36.4</v>
      </c>
    </row>
    <row r="72" spans="1:9" ht="18" customHeight="1">
      <c r="A72" s="515" t="s">
        <v>256</v>
      </c>
      <c r="B72" s="536">
        <v>503</v>
      </c>
      <c r="C72" s="396" t="s">
        <v>55</v>
      </c>
      <c r="D72" s="396" t="s">
        <v>49</v>
      </c>
      <c r="E72" s="396" t="s">
        <v>132</v>
      </c>
      <c r="F72" s="396" t="s">
        <v>47</v>
      </c>
      <c r="G72" s="189">
        <f>G73</f>
        <v>350</v>
      </c>
      <c r="H72" s="189"/>
      <c r="I72" s="385">
        <f t="shared" si="0"/>
        <v>350</v>
      </c>
    </row>
    <row r="73" spans="1:9" ht="66" customHeight="1">
      <c r="A73" s="529" t="s">
        <v>255</v>
      </c>
      <c r="B73" s="536">
        <v>503</v>
      </c>
      <c r="C73" s="399" t="s">
        <v>55</v>
      </c>
      <c r="D73" s="399" t="s">
        <v>49</v>
      </c>
      <c r="E73" s="399" t="s">
        <v>405</v>
      </c>
      <c r="F73" s="399" t="s">
        <v>47</v>
      </c>
      <c r="G73" s="189">
        <f>G74</f>
        <v>350</v>
      </c>
      <c r="H73" s="189"/>
      <c r="I73" s="386">
        <f t="shared" si="0"/>
        <v>350</v>
      </c>
    </row>
    <row r="74" spans="1:9" ht="61.5" customHeight="1">
      <c r="A74" s="530" t="s">
        <v>406</v>
      </c>
      <c r="B74" s="536">
        <v>503</v>
      </c>
      <c r="C74" s="396" t="s">
        <v>55</v>
      </c>
      <c r="D74" s="396" t="s">
        <v>49</v>
      </c>
      <c r="E74" s="396" t="s">
        <v>405</v>
      </c>
      <c r="F74" s="396" t="s">
        <v>338</v>
      </c>
      <c r="G74" s="189">
        <v>350</v>
      </c>
      <c r="H74" s="189"/>
      <c r="I74" s="386">
        <f t="shared" si="0"/>
        <v>350</v>
      </c>
    </row>
    <row r="75" spans="1:9" ht="30" customHeight="1">
      <c r="A75" s="568" t="s">
        <v>267</v>
      </c>
      <c r="B75" s="125">
        <v>503</v>
      </c>
      <c r="C75" s="98" t="s">
        <v>55</v>
      </c>
      <c r="D75" s="98" t="s">
        <v>131</v>
      </c>
      <c r="E75" s="98" t="s">
        <v>132</v>
      </c>
      <c r="F75" s="126" t="s">
        <v>47</v>
      </c>
      <c r="G75" s="190"/>
      <c r="H75" s="190">
        <f>H76+H78+H80</f>
        <v>50</v>
      </c>
      <c r="I75" s="385">
        <f t="shared" si="0"/>
        <v>50</v>
      </c>
    </row>
    <row r="76" spans="1:9" ht="26.25" customHeight="1">
      <c r="A76" s="88" t="s">
        <v>288</v>
      </c>
      <c r="B76" s="125">
        <v>503</v>
      </c>
      <c r="C76" s="98" t="s">
        <v>55</v>
      </c>
      <c r="D76" s="98" t="s">
        <v>131</v>
      </c>
      <c r="E76" s="169">
        <v>3380000</v>
      </c>
      <c r="F76" s="127" t="s">
        <v>47</v>
      </c>
      <c r="G76" s="189"/>
      <c r="H76" s="189"/>
      <c r="I76" s="385">
        <f t="shared" si="0"/>
        <v>0</v>
      </c>
    </row>
    <row r="77" spans="1:9" ht="26.25" customHeight="1">
      <c r="A77" s="123" t="s">
        <v>136</v>
      </c>
      <c r="B77" s="125">
        <v>503</v>
      </c>
      <c r="C77" s="98" t="s">
        <v>55</v>
      </c>
      <c r="D77" s="98" t="s">
        <v>131</v>
      </c>
      <c r="E77" s="169">
        <v>3380000</v>
      </c>
      <c r="F77" s="127" t="s">
        <v>137</v>
      </c>
      <c r="G77" s="190"/>
      <c r="H77" s="190"/>
      <c r="I77" s="385">
        <f t="shared" si="0"/>
        <v>0</v>
      </c>
    </row>
    <row r="78" spans="1:9" ht="26.25" customHeight="1">
      <c r="A78" s="170" t="s">
        <v>289</v>
      </c>
      <c r="B78" s="125">
        <v>503</v>
      </c>
      <c r="C78" s="98" t="s">
        <v>55</v>
      </c>
      <c r="D78" s="98" t="s">
        <v>131</v>
      </c>
      <c r="E78" s="169">
        <v>3400300</v>
      </c>
      <c r="F78" s="127" t="s">
        <v>47</v>
      </c>
      <c r="G78" s="189"/>
      <c r="H78" s="189"/>
      <c r="I78" s="385">
        <f t="shared" si="0"/>
        <v>0</v>
      </c>
    </row>
    <row r="79" spans="1:9" ht="30" customHeight="1">
      <c r="A79" s="123" t="s">
        <v>136</v>
      </c>
      <c r="B79" s="125">
        <v>503</v>
      </c>
      <c r="C79" s="98" t="s">
        <v>55</v>
      </c>
      <c r="D79" s="98" t="s">
        <v>131</v>
      </c>
      <c r="E79" s="169">
        <v>3400300</v>
      </c>
      <c r="F79" s="127" t="s">
        <v>137</v>
      </c>
      <c r="G79" s="190"/>
      <c r="H79" s="190"/>
      <c r="I79" s="385">
        <f t="shared" si="0"/>
        <v>0</v>
      </c>
    </row>
    <row r="80" spans="1:10" ht="36.75" customHeight="1">
      <c r="A80" s="171" t="s">
        <v>269</v>
      </c>
      <c r="B80" s="125">
        <v>503</v>
      </c>
      <c r="C80" s="98" t="s">
        <v>55</v>
      </c>
      <c r="D80" s="98" t="s">
        <v>131</v>
      </c>
      <c r="E80" s="169">
        <v>3450100</v>
      </c>
      <c r="F80" s="98" t="s">
        <v>47</v>
      </c>
      <c r="G80" s="189"/>
      <c r="H80" s="189">
        <f>H81</f>
        <v>50</v>
      </c>
      <c r="I80" s="385">
        <f t="shared" si="0"/>
        <v>50</v>
      </c>
      <c r="J80" s="216"/>
    </row>
    <row r="81" spans="1:10" ht="28.5" customHeight="1">
      <c r="A81" s="123" t="s">
        <v>136</v>
      </c>
      <c r="B81" s="125">
        <v>503</v>
      </c>
      <c r="C81" s="96" t="s">
        <v>55</v>
      </c>
      <c r="D81" s="96" t="s">
        <v>131</v>
      </c>
      <c r="E81" s="172">
        <v>3450100</v>
      </c>
      <c r="F81" s="98" t="s">
        <v>137</v>
      </c>
      <c r="G81" s="190"/>
      <c r="H81" s="190">
        <v>50</v>
      </c>
      <c r="I81" s="385">
        <f aca="true" t="shared" si="1" ref="I81:I123">G81+H81</f>
        <v>50</v>
      </c>
      <c r="J81" s="216"/>
    </row>
    <row r="82" spans="1:10" ht="19.5" customHeight="1">
      <c r="A82" s="171" t="s">
        <v>339</v>
      </c>
      <c r="B82" s="125">
        <v>503</v>
      </c>
      <c r="C82" s="96" t="s">
        <v>55</v>
      </c>
      <c r="D82" s="96" t="s">
        <v>131</v>
      </c>
      <c r="E82" s="172">
        <v>5220000</v>
      </c>
      <c r="F82" s="98" t="s">
        <v>47</v>
      </c>
      <c r="G82" s="189"/>
      <c r="H82" s="189"/>
      <c r="I82" s="385">
        <f t="shared" si="1"/>
        <v>0</v>
      </c>
      <c r="J82" s="216"/>
    </row>
    <row r="83" spans="1:10" ht="41.25" customHeight="1">
      <c r="A83" s="123" t="s">
        <v>340</v>
      </c>
      <c r="B83" s="125">
        <v>503</v>
      </c>
      <c r="C83" s="96" t="s">
        <v>55</v>
      </c>
      <c r="D83" s="96" t="s">
        <v>131</v>
      </c>
      <c r="E83" s="172">
        <v>5222300</v>
      </c>
      <c r="F83" s="98" t="s">
        <v>341</v>
      </c>
      <c r="G83" s="190"/>
      <c r="H83" s="190"/>
      <c r="I83" s="385">
        <f t="shared" si="1"/>
        <v>0</v>
      </c>
      <c r="J83" s="222"/>
    </row>
    <row r="84" spans="1:9" ht="20.25" customHeight="1">
      <c r="A84" s="121" t="s">
        <v>286</v>
      </c>
      <c r="B84" s="124">
        <v>503</v>
      </c>
      <c r="C84" s="122" t="s">
        <v>104</v>
      </c>
      <c r="D84" s="122" t="s">
        <v>57</v>
      </c>
      <c r="E84" s="122" t="s">
        <v>132</v>
      </c>
      <c r="F84" s="122" t="s">
        <v>47</v>
      </c>
      <c r="G84" s="251">
        <f>G87+G98</f>
        <v>0</v>
      </c>
      <c r="H84" s="251"/>
      <c r="I84" s="385">
        <f t="shared" si="1"/>
        <v>0</v>
      </c>
    </row>
    <row r="85" spans="1:9" ht="21.75" customHeight="1" hidden="1">
      <c r="A85" s="116" t="s">
        <v>275</v>
      </c>
      <c r="B85" s="125">
        <v>503</v>
      </c>
      <c r="C85" s="98" t="s">
        <v>104</v>
      </c>
      <c r="D85" s="98" t="s">
        <v>48</v>
      </c>
      <c r="E85" s="98" t="s">
        <v>272</v>
      </c>
      <c r="F85" s="98" t="s">
        <v>276</v>
      </c>
      <c r="G85" s="142"/>
      <c r="H85" s="142"/>
      <c r="I85" s="385">
        <f t="shared" si="1"/>
        <v>0</v>
      </c>
    </row>
    <row r="86" spans="1:9" ht="18.75" customHeight="1" hidden="1">
      <c r="A86" s="173" t="s">
        <v>284</v>
      </c>
      <c r="B86" s="125">
        <v>503</v>
      </c>
      <c r="C86" s="98" t="s">
        <v>104</v>
      </c>
      <c r="D86" s="98" t="s">
        <v>48</v>
      </c>
      <c r="E86" s="98" t="s">
        <v>272</v>
      </c>
      <c r="F86" s="98" t="s">
        <v>276</v>
      </c>
      <c r="G86" s="142"/>
      <c r="H86" s="142"/>
      <c r="I86" s="385">
        <f t="shared" si="1"/>
        <v>0</v>
      </c>
    </row>
    <row r="87" spans="1:9" ht="17.25" customHeight="1">
      <c r="A87" s="118" t="s">
        <v>270</v>
      </c>
      <c r="B87" s="277">
        <v>503</v>
      </c>
      <c r="C87" s="119" t="s">
        <v>104</v>
      </c>
      <c r="D87" s="119" t="s">
        <v>48</v>
      </c>
      <c r="E87" s="119" t="s">
        <v>132</v>
      </c>
      <c r="F87" s="119" t="s">
        <v>47</v>
      </c>
      <c r="G87" s="251">
        <f>G88</f>
        <v>0</v>
      </c>
      <c r="H87" s="251"/>
      <c r="I87" s="385">
        <f t="shared" si="1"/>
        <v>0</v>
      </c>
    </row>
    <row r="88" spans="1:9" ht="28.5" customHeight="1">
      <c r="A88" s="116" t="s">
        <v>271</v>
      </c>
      <c r="B88" s="125">
        <v>503</v>
      </c>
      <c r="C88" s="98" t="s">
        <v>104</v>
      </c>
      <c r="D88" s="98" t="s">
        <v>48</v>
      </c>
      <c r="E88" s="98" t="s">
        <v>272</v>
      </c>
      <c r="F88" s="98" t="s">
        <v>47</v>
      </c>
      <c r="G88" s="328">
        <f>G89+G93</f>
        <v>0</v>
      </c>
      <c r="H88" s="328"/>
      <c r="I88" s="385">
        <f t="shared" si="1"/>
        <v>0</v>
      </c>
    </row>
    <row r="89" spans="1:10" ht="45" customHeight="1">
      <c r="A89" s="171" t="s">
        <v>352</v>
      </c>
      <c r="B89" s="125">
        <v>503</v>
      </c>
      <c r="C89" s="98" t="s">
        <v>104</v>
      </c>
      <c r="D89" s="98" t="s">
        <v>48</v>
      </c>
      <c r="E89" s="98" t="s">
        <v>272</v>
      </c>
      <c r="F89" s="98" t="s">
        <v>276</v>
      </c>
      <c r="G89" s="328">
        <f>G90+G91</f>
        <v>0</v>
      </c>
      <c r="H89" s="328"/>
      <c r="I89" s="385">
        <f t="shared" si="1"/>
        <v>0</v>
      </c>
      <c r="J89" s="253"/>
    </row>
    <row r="90" spans="1:10" ht="36.75" customHeight="1">
      <c r="A90" s="117" t="s">
        <v>342</v>
      </c>
      <c r="B90" s="125">
        <v>503</v>
      </c>
      <c r="C90" s="98" t="s">
        <v>104</v>
      </c>
      <c r="D90" s="98" t="s">
        <v>48</v>
      </c>
      <c r="E90" s="98" t="s">
        <v>272</v>
      </c>
      <c r="F90" s="98" t="s">
        <v>276</v>
      </c>
      <c r="G90" s="236"/>
      <c r="H90" s="236"/>
      <c r="I90" s="385">
        <f t="shared" si="1"/>
        <v>0</v>
      </c>
      <c r="J90" s="216"/>
    </row>
    <row r="91" spans="1:9" ht="45.75" customHeight="1">
      <c r="A91" s="117" t="s">
        <v>348</v>
      </c>
      <c r="B91" s="125">
        <v>503</v>
      </c>
      <c r="C91" s="98" t="s">
        <v>104</v>
      </c>
      <c r="D91" s="98" t="s">
        <v>48</v>
      </c>
      <c r="E91" s="98" t="s">
        <v>272</v>
      </c>
      <c r="F91" s="98" t="s">
        <v>276</v>
      </c>
      <c r="G91" s="236"/>
      <c r="H91" s="236"/>
      <c r="I91" s="385">
        <f t="shared" si="1"/>
        <v>0</v>
      </c>
    </row>
    <row r="92" spans="1:10" ht="24" customHeight="1">
      <c r="A92" s="117" t="s">
        <v>336</v>
      </c>
      <c r="B92" s="125">
        <v>503</v>
      </c>
      <c r="C92" s="98" t="s">
        <v>104</v>
      </c>
      <c r="D92" s="98" t="s">
        <v>48</v>
      </c>
      <c r="E92" s="98" t="s">
        <v>272</v>
      </c>
      <c r="F92" s="98" t="s">
        <v>276</v>
      </c>
      <c r="G92" s="236"/>
      <c r="H92" s="236"/>
      <c r="I92" s="385">
        <f t="shared" si="1"/>
        <v>0</v>
      </c>
      <c r="J92" s="218"/>
    </row>
    <row r="93" spans="1:10" ht="42" customHeight="1">
      <c r="A93" s="252" t="s">
        <v>351</v>
      </c>
      <c r="B93" s="125">
        <v>503</v>
      </c>
      <c r="C93" s="98" t="s">
        <v>104</v>
      </c>
      <c r="D93" s="98" t="s">
        <v>48</v>
      </c>
      <c r="E93" s="98" t="s">
        <v>272</v>
      </c>
      <c r="F93" s="98" t="s">
        <v>276</v>
      </c>
      <c r="G93" s="328">
        <f>G94+G95+G96+G97</f>
        <v>0</v>
      </c>
      <c r="H93" s="328"/>
      <c r="I93" s="385">
        <f t="shared" si="1"/>
        <v>0</v>
      </c>
      <c r="J93" s="218"/>
    </row>
    <row r="94" spans="1:10" ht="36.75" customHeight="1">
      <c r="A94" s="173" t="s">
        <v>343</v>
      </c>
      <c r="B94" s="125">
        <v>503</v>
      </c>
      <c r="C94" s="98" t="s">
        <v>104</v>
      </c>
      <c r="D94" s="98" t="s">
        <v>48</v>
      </c>
      <c r="E94" s="98" t="s">
        <v>272</v>
      </c>
      <c r="F94" s="98" t="s">
        <v>276</v>
      </c>
      <c r="G94" s="329"/>
      <c r="H94" s="329"/>
      <c r="I94" s="385">
        <f t="shared" si="1"/>
        <v>0</v>
      </c>
      <c r="J94" s="218"/>
    </row>
    <row r="95" spans="1:10" ht="37.5" customHeight="1">
      <c r="A95" s="173" t="s">
        <v>379</v>
      </c>
      <c r="B95" s="125">
        <v>503</v>
      </c>
      <c r="C95" s="98" t="s">
        <v>104</v>
      </c>
      <c r="D95" s="98" t="s">
        <v>48</v>
      </c>
      <c r="E95" s="98" t="s">
        <v>349</v>
      </c>
      <c r="F95" s="98" t="s">
        <v>276</v>
      </c>
      <c r="G95" s="329"/>
      <c r="H95" s="329"/>
      <c r="I95" s="385">
        <f t="shared" si="1"/>
        <v>0</v>
      </c>
      <c r="J95" s="218"/>
    </row>
    <row r="96" spans="1:10" ht="37.5" customHeight="1">
      <c r="A96" s="173" t="s">
        <v>380</v>
      </c>
      <c r="B96" s="125">
        <v>503</v>
      </c>
      <c r="C96" s="98" t="s">
        <v>104</v>
      </c>
      <c r="D96" s="98" t="s">
        <v>48</v>
      </c>
      <c r="E96" s="98" t="s">
        <v>350</v>
      </c>
      <c r="F96" s="98" t="s">
        <v>276</v>
      </c>
      <c r="G96" s="329"/>
      <c r="H96" s="329"/>
      <c r="I96" s="385">
        <f t="shared" si="1"/>
        <v>0</v>
      </c>
      <c r="J96" s="218"/>
    </row>
    <row r="97" spans="1:9" ht="39" customHeight="1">
      <c r="A97" s="173" t="s">
        <v>287</v>
      </c>
      <c r="B97" s="125">
        <v>503</v>
      </c>
      <c r="C97" s="98" t="s">
        <v>104</v>
      </c>
      <c r="D97" s="98" t="s">
        <v>48</v>
      </c>
      <c r="E97" s="98" t="s">
        <v>272</v>
      </c>
      <c r="F97" s="98" t="s">
        <v>276</v>
      </c>
      <c r="G97" s="142"/>
      <c r="H97" s="142"/>
      <c r="I97" s="385">
        <f t="shared" si="1"/>
        <v>0</v>
      </c>
    </row>
    <row r="98" spans="1:12" ht="17.25" customHeight="1">
      <c r="A98" s="118" t="s">
        <v>226</v>
      </c>
      <c r="B98" s="125">
        <v>503</v>
      </c>
      <c r="C98" s="98" t="s">
        <v>104</v>
      </c>
      <c r="D98" s="98" t="s">
        <v>50</v>
      </c>
      <c r="E98" s="98" t="s">
        <v>132</v>
      </c>
      <c r="F98" s="98" t="s">
        <v>47</v>
      </c>
      <c r="G98" s="212">
        <f>G99</f>
        <v>0</v>
      </c>
      <c r="H98" s="212"/>
      <c r="I98" s="385">
        <f t="shared" si="1"/>
        <v>0</v>
      </c>
      <c r="J98" s="789"/>
      <c r="K98" s="790"/>
      <c r="L98" s="790"/>
    </row>
    <row r="99" spans="1:9" ht="18" customHeight="1">
      <c r="A99" s="116" t="s">
        <v>120</v>
      </c>
      <c r="B99" s="125">
        <v>503</v>
      </c>
      <c r="C99" s="98" t="s">
        <v>104</v>
      </c>
      <c r="D99" s="98" t="s">
        <v>50</v>
      </c>
      <c r="E99" s="98" t="s">
        <v>227</v>
      </c>
      <c r="F99" s="98" t="s">
        <v>47</v>
      </c>
      <c r="G99" s="106"/>
      <c r="H99" s="106"/>
      <c r="I99" s="385">
        <f t="shared" si="1"/>
        <v>0</v>
      </c>
    </row>
    <row r="100" spans="1:9" ht="16.5" customHeight="1">
      <c r="A100" s="116" t="s">
        <v>121</v>
      </c>
      <c r="B100" s="125">
        <v>503</v>
      </c>
      <c r="C100" s="98" t="s">
        <v>104</v>
      </c>
      <c r="D100" s="98" t="s">
        <v>50</v>
      </c>
      <c r="E100" s="98" t="s">
        <v>228</v>
      </c>
      <c r="F100" s="98" t="s">
        <v>47</v>
      </c>
      <c r="G100" s="106"/>
      <c r="H100" s="106"/>
      <c r="I100" s="385">
        <f t="shared" si="1"/>
        <v>0</v>
      </c>
    </row>
    <row r="101" spans="1:9" ht="24" customHeight="1">
      <c r="A101" s="116" t="s">
        <v>136</v>
      </c>
      <c r="B101" s="125">
        <v>503</v>
      </c>
      <c r="C101" s="98" t="s">
        <v>104</v>
      </c>
      <c r="D101" s="98" t="s">
        <v>50</v>
      </c>
      <c r="E101" s="98" t="s">
        <v>228</v>
      </c>
      <c r="F101" s="98" t="s">
        <v>137</v>
      </c>
      <c r="G101" s="106"/>
      <c r="H101" s="106"/>
      <c r="I101" s="385">
        <f t="shared" si="1"/>
        <v>0</v>
      </c>
    </row>
    <row r="102" spans="1:9" ht="24" customHeight="1">
      <c r="A102" s="368"/>
      <c r="B102" s="364">
        <v>503</v>
      </c>
      <c r="C102" s="370" t="s">
        <v>49</v>
      </c>
      <c r="D102" s="365" t="s">
        <v>57</v>
      </c>
      <c r="E102" s="365" t="s">
        <v>132</v>
      </c>
      <c r="F102" s="365" t="s">
        <v>47</v>
      </c>
      <c r="G102" s="367">
        <f>G103+G106</f>
        <v>0</v>
      </c>
      <c r="H102" s="367"/>
      <c r="I102" s="385">
        <f t="shared" si="1"/>
        <v>0</v>
      </c>
    </row>
    <row r="103" spans="1:9" ht="24" customHeight="1">
      <c r="A103" s="360"/>
      <c r="B103" s="361" t="s">
        <v>117</v>
      </c>
      <c r="C103" s="371" t="s">
        <v>49</v>
      </c>
      <c r="D103" s="371" t="s">
        <v>104</v>
      </c>
      <c r="E103" s="349" t="s">
        <v>132</v>
      </c>
      <c r="F103" s="349" t="s">
        <v>47</v>
      </c>
      <c r="G103" s="366">
        <f>G104</f>
        <v>0</v>
      </c>
      <c r="H103" s="366"/>
      <c r="I103" s="385">
        <f t="shared" si="1"/>
        <v>0</v>
      </c>
    </row>
    <row r="104" spans="1:9" ht="24" customHeight="1">
      <c r="A104" s="363"/>
      <c r="B104" s="361" t="s">
        <v>117</v>
      </c>
      <c r="C104" s="371" t="s">
        <v>49</v>
      </c>
      <c r="D104" s="371" t="s">
        <v>104</v>
      </c>
      <c r="E104" s="369">
        <v>5220000</v>
      </c>
      <c r="F104" s="362" t="s">
        <v>47</v>
      </c>
      <c r="G104" s="359">
        <f>G105</f>
        <v>0</v>
      </c>
      <c r="H104" s="359"/>
      <c r="I104" s="385">
        <f t="shared" si="1"/>
        <v>0</v>
      </c>
    </row>
    <row r="105" spans="1:9" ht="24" customHeight="1">
      <c r="A105" s="358"/>
      <c r="B105" s="361" t="s">
        <v>117</v>
      </c>
      <c r="C105" s="362" t="s">
        <v>49</v>
      </c>
      <c r="D105" s="362" t="s">
        <v>104</v>
      </c>
      <c r="E105" s="349"/>
      <c r="F105" s="349"/>
      <c r="G105" s="359"/>
      <c r="H105" s="359"/>
      <c r="I105" s="385">
        <f t="shared" si="1"/>
        <v>0</v>
      </c>
    </row>
    <row r="106" spans="1:9" ht="24" customHeight="1">
      <c r="A106" s="372"/>
      <c r="B106" s="373"/>
      <c r="C106" s="374"/>
      <c r="D106" s="374"/>
      <c r="E106" s="374"/>
      <c r="F106" s="374"/>
      <c r="G106" s="375"/>
      <c r="H106" s="375"/>
      <c r="I106" s="385">
        <f t="shared" si="1"/>
        <v>0</v>
      </c>
    </row>
    <row r="107" spans="1:9" ht="24" customHeight="1">
      <c r="A107" s="261" t="s">
        <v>52</v>
      </c>
      <c r="B107" s="278" t="s">
        <v>117</v>
      </c>
      <c r="C107" s="262" t="s">
        <v>51</v>
      </c>
      <c r="D107" s="263" t="s">
        <v>57</v>
      </c>
      <c r="E107" s="263" t="s">
        <v>132</v>
      </c>
      <c r="F107" s="264" t="s">
        <v>47</v>
      </c>
      <c r="G107" s="212">
        <f>G111+G108</f>
        <v>0</v>
      </c>
      <c r="H107" s="212"/>
      <c r="I107" s="385">
        <f t="shared" si="1"/>
        <v>0</v>
      </c>
    </row>
    <row r="108" spans="1:9" ht="28.5" customHeight="1">
      <c r="A108" s="243" t="s">
        <v>92</v>
      </c>
      <c r="B108" s="125">
        <v>503</v>
      </c>
      <c r="C108" s="129" t="s">
        <v>51</v>
      </c>
      <c r="D108" s="129" t="s">
        <v>50</v>
      </c>
      <c r="E108" s="129" t="s">
        <v>93</v>
      </c>
      <c r="F108" s="129" t="s">
        <v>47</v>
      </c>
      <c r="G108" s="272"/>
      <c r="H108" s="272"/>
      <c r="I108" s="385">
        <f t="shared" si="1"/>
        <v>0</v>
      </c>
    </row>
    <row r="109" spans="1:9" ht="29.25" customHeight="1">
      <c r="A109" s="244" t="s">
        <v>63</v>
      </c>
      <c r="B109" s="125">
        <v>503</v>
      </c>
      <c r="C109" s="228" t="s">
        <v>51</v>
      </c>
      <c r="D109" s="228" t="s">
        <v>50</v>
      </c>
      <c r="E109" s="228" t="s">
        <v>173</v>
      </c>
      <c r="F109" s="228" t="s">
        <v>47</v>
      </c>
      <c r="G109" s="272"/>
      <c r="H109" s="272"/>
      <c r="I109" s="385">
        <f t="shared" si="1"/>
        <v>0</v>
      </c>
    </row>
    <row r="110" spans="1:10" ht="24" customHeight="1">
      <c r="A110" s="244" t="s">
        <v>149</v>
      </c>
      <c r="B110" s="125">
        <v>503</v>
      </c>
      <c r="C110" s="228" t="s">
        <v>51</v>
      </c>
      <c r="D110" s="228" t="s">
        <v>50</v>
      </c>
      <c r="E110" s="228" t="s">
        <v>173</v>
      </c>
      <c r="F110" s="228" t="s">
        <v>150</v>
      </c>
      <c r="G110" s="272"/>
      <c r="H110" s="272"/>
      <c r="I110" s="385">
        <f t="shared" si="1"/>
        <v>0</v>
      </c>
      <c r="J110" s="273"/>
    </row>
    <row r="111" spans="1:9" ht="24" customHeight="1">
      <c r="A111" s="237" t="s">
        <v>73</v>
      </c>
      <c r="B111" s="279" t="s">
        <v>117</v>
      </c>
      <c r="C111" s="265" t="s">
        <v>51</v>
      </c>
      <c r="D111" s="145" t="s">
        <v>51</v>
      </c>
      <c r="E111" s="84" t="s">
        <v>132</v>
      </c>
      <c r="F111" s="266" t="s">
        <v>47</v>
      </c>
      <c r="G111" s="106"/>
      <c r="H111" s="106"/>
      <c r="I111" s="385">
        <f t="shared" si="1"/>
        <v>0</v>
      </c>
    </row>
    <row r="112" spans="1:9" ht="14.25" customHeight="1">
      <c r="A112" s="295" t="s">
        <v>372</v>
      </c>
      <c r="B112" s="317">
        <v>503</v>
      </c>
      <c r="C112" s="315" t="s">
        <v>51</v>
      </c>
      <c r="D112" s="315" t="s">
        <v>51</v>
      </c>
      <c r="E112" s="310" t="s">
        <v>373</v>
      </c>
      <c r="F112" s="310" t="s">
        <v>47</v>
      </c>
      <c r="G112" s="106"/>
      <c r="H112" s="106"/>
      <c r="I112" s="385">
        <f t="shared" si="1"/>
        <v>0</v>
      </c>
    </row>
    <row r="113" spans="1:9" ht="24" customHeight="1">
      <c r="A113" s="116" t="s">
        <v>374</v>
      </c>
      <c r="B113" s="259" t="s">
        <v>117</v>
      </c>
      <c r="C113" s="259" t="s">
        <v>51</v>
      </c>
      <c r="D113" s="259" t="s">
        <v>51</v>
      </c>
      <c r="E113" s="260" t="s">
        <v>373</v>
      </c>
      <c r="F113" s="267" t="s">
        <v>137</v>
      </c>
      <c r="G113" s="106"/>
      <c r="H113" s="106"/>
      <c r="I113" s="385">
        <f t="shared" si="1"/>
        <v>0</v>
      </c>
    </row>
    <row r="114" spans="1:9" ht="18" customHeight="1">
      <c r="A114" s="320" t="s">
        <v>96</v>
      </c>
      <c r="B114" s="318" t="s">
        <v>117</v>
      </c>
      <c r="C114" s="318" t="s">
        <v>68</v>
      </c>
      <c r="D114" s="318" t="s">
        <v>57</v>
      </c>
      <c r="E114" s="318" t="s">
        <v>76</v>
      </c>
      <c r="F114" s="319" t="s">
        <v>47</v>
      </c>
      <c r="G114" s="192">
        <f>G115+G119</f>
        <v>0</v>
      </c>
      <c r="H114" s="192">
        <f>H115+H119</f>
        <v>212</v>
      </c>
      <c r="I114" s="385">
        <f t="shared" si="1"/>
        <v>212</v>
      </c>
    </row>
    <row r="115" spans="1:9" ht="20.25" customHeight="1">
      <c r="A115" s="321" t="s">
        <v>99</v>
      </c>
      <c r="B115" s="234" t="s">
        <v>117</v>
      </c>
      <c r="C115" s="234" t="s">
        <v>68</v>
      </c>
      <c r="D115" s="234" t="s">
        <v>48</v>
      </c>
      <c r="E115" s="234" t="s">
        <v>76</v>
      </c>
      <c r="F115" s="322" t="s">
        <v>47</v>
      </c>
      <c r="G115" s="213">
        <f aca="true" t="shared" si="2" ref="G115:H117">G116</f>
        <v>0</v>
      </c>
      <c r="H115" s="213">
        <f t="shared" si="2"/>
        <v>60</v>
      </c>
      <c r="I115" s="385">
        <f t="shared" si="1"/>
        <v>60</v>
      </c>
    </row>
    <row r="116" spans="1:9" ht="26.25" customHeight="1">
      <c r="A116" s="323" t="s">
        <v>166</v>
      </c>
      <c r="B116" s="156" t="s">
        <v>117</v>
      </c>
      <c r="C116" s="156" t="s">
        <v>68</v>
      </c>
      <c r="D116" s="156" t="s">
        <v>48</v>
      </c>
      <c r="E116" s="156" t="s">
        <v>167</v>
      </c>
      <c r="F116" s="267" t="s">
        <v>47</v>
      </c>
      <c r="G116" s="193">
        <f t="shared" si="2"/>
        <v>0</v>
      </c>
      <c r="H116" s="193">
        <f t="shared" si="2"/>
        <v>60</v>
      </c>
      <c r="I116" s="385">
        <f t="shared" si="1"/>
        <v>60</v>
      </c>
    </row>
    <row r="117" spans="1:9" ht="20.25" customHeight="1">
      <c r="A117" s="323" t="s">
        <v>168</v>
      </c>
      <c r="B117" s="156" t="s">
        <v>117</v>
      </c>
      <c r="C117" s="156" t="s">
        <v>68</v>
      </c>
      <c r="D117" s="156" t="s">
        <v>48</v>
      </c>
      <c r="E117" s="156" t="s">
        <v>169</v>
      </c>
      <c r="F117" s="267" t="s">
        <v>47</v>
      </c>
      <c r="G117" s="193">
        <f t="shared" si="2"/>
        <v>0</v>
      </c>
      <c r="H117" s="193">
        <f t="shared" si="2"/>
        <v>60</v>
      </c>
      <c r="I117" s="385">
        <f t="shared" si="1"/>
        <v>60</v>
      </c>
    </row>
    <row r="118" spans="1:9" ht="18.75" customHeight="1">
      <c r="A118" s="323" t="s">
        <v>170</v>
      </c>
      <c r="B118" s="156" t="s">
        <v>117</v>
      </c>
      <c r="C118" s="156" t="s">
        <v>68</v>
      </c>
      <c r="D118" s="156" t="s">
        <v>48</v>
      </c>
      <c r="E118" s="156" t="s">
        <v>169</v>
      </c>
      <c r="F118" s="267" t="s">
        <v>77</v>
      </c>
      <c r="G118" s="193"/>
      <c r="H118" s="193">
        <v>60</v>
      </c>
      <c r="I118" s="385">
        <f t="shared" si="1"/>
        <v>60</v>
      </c>
    </row>
    <row r="119" spans="1:9" ht="15" customHeight="1">
      <c r="A119" s="324" t="s">
        <v>97</v>
      </c>
      <c r="B119" s="156" t="s">
        <v>117</v>
      </c>
      <c r="C119" s="156" t="s">
        <v>68</v>
      </c>
      <c r="D119" s="156" t="s">
        <v>69</v>
      </c>
      <c r="E119" s="156" t="s">
        <v>76</v>
      </c>
      <c r="F119" s="267" t="s">
        <v>47</v>
      </c>
      <c r="G119" s="195">
        <f>G120</f>
        <v>0</v>
      </c>
      <c r="H119" s="195">
        <f>H120</f>
        <v>152</v>
      </c>
      <c r="I119" s="385">
        <f t="shared" si="1"/>
        <v>152</v>
      </c>
    </row>
    <row r="120" spans="1:9" ht="18" customHeight="1">
      <c r="A120" s="323" t="s">
        <v>177</v>
      </c>
      <c r="B120" s="156" t="s">
        <v>117</v>
      </c>
      <c r="C120" s="156" t="s">
        <v>68</v>
      </c>
      <c r="D120" s="156" t="s">
        <v>69</v>
      </c>
      <c r="E120" s="156" t="s">
        <v>181</v>
      </c>
      <c r="F120" s="267" t="s">
        <v>47</v>
      </c>
      <c r="G120" s="193">
        <f>G121</f>
        <v>0</v>
      </c>
      <c r="H120" s="193">
        <f>H121</f>
        <v>152</v>
      </c>
      <c r="I120" s="385">
        <f t="shared" si="1"/>
        <v>152</v>
      </c>
    </row>
    <row r="121" spans="1:9" ht="15.75" customHeight="1">
      <c r="A121" s="323" t="s">
        <v>71</v>
      </c>
      <c r="B121" s="156" t="s">
        <v>117</v>
      </c>
      <c r="C121" s="156" t="s">
        <v>68</v>
      </c>
      <c r="D121" s="156" t="s">
        <v>69</v>
      </c>
      <c r="E121" s="156" t="s">
        <v>222</v>
      </c>
      <c r="F121" s="267" t="s">
        <v>47</v>
      </c>
      <c r="G121" s="193">
        <f>G122+G123</f>
        <v>0</v>
      </c>
      <c r="H121" s="193">
        <f>H123</f>
        <v>152</v>
      </c>
      <c r="I121" s="385">
        <f t="shared" si="1"/>
        <v>152</v>
      </c>
    </row>
    <row r="122" spans="1:9" ht="18" customHeight="1">
      <c r="A122" s="323" t="s">
        <v>170</v>
      </c>
      <c r="B122" s="156" t="s">
        <v>117</v>
      </c>
      <c r="C122" s="156" t="s">
        <v>68</v>
      </c>
      <c r="D122" s="156" t="s">
        <v>69</v>
      </c>
      <c r="E122" s="156" t="s">
        <v>222</v>
      </c>
      <c r="F122" s="267" t="s">
        <v>77</v>
      </c>
      <c r="G122" s="193"/>
      <c r="H122" s="193"/>
      <c r="I122" s="385">
        <f t="shared" si="1"/>
        <v>0</v>
      </c>
    </row>
    <row r="123" spans="1:10" ht="17.25" customHeight="1">
      <c r="A123" s="323" t="s">
        <v>225</v>
      </c>
      <c r="B123" s="156" t="s">
        <v>117</v>
      </c>
      <c r="C123" s="156" t="s">
        <v>68</v>
      </c>
      <c r="D123" s="156" t="s">
        <v>69</v>
      </c>
      <c r="E123" s="156" t="s">
        <v>222</v>
      </c>
      <c r="F123" s="267" t="s">
        <v>192</v>
      </c>
      <c r="G123" s="193"/>
      <c r="H123" s="193">
        <f>52+100</f>
        <v>152</v>
      </c>
      <c r="I123" s="385">
        <f t="shared" si="1"/>
        <v>152</v>
      </c>
      <c r="J123" s="221"/>
    </row>
    <row r="124" spans="1:10" ht="17.25" customHeight="1">
      <c r="A124" s="527" t="s">
        <v>414</v>
      </c>
      <c r="B124" s="542" t="s">
        <v>117</v>
      </c>
      <c r="C124" s="542" t="s">
        <v>131</v>
      </c>
      <c r="D124" s="542" t="s">
        <v>57</v>
      </c>
      <c r="E124" s="542" t="s">
        <v>262</v>
      </c>
      <c r="F124" s="555" t="s">
        <v>47</v>
      </c>
      <c r="G124" s="442">
        <f aca="true" t="shared" si="3" ref="G124:I125">G125</f>
        <v>0</v>
      </c>
      <c r="H124" s="148">
        <f t="shared" si="3"/>
        <v>200</v>
      </c>
      <c r="I124" s="385">
        <f t="shared" si="3"/>
        <v>200</v>
      </c>
      <c r="J124" s="522"/>
    </row>
    <row r="125" spans="1:10" ht="17.25" customHeight="1">
      <c r="A125" s="294" t="s">
        <v>258</v>
      </c>
      <c r="B125" s="438" t="s">
        <v>117</v>
      </c>
      <c r="C125" s="523" t="s">
        <v>131</v>
      </c>
      <c r="D125" s="438" t="s">
        <v>50</v>
      </c>
      <c r="E125" s="438" t="s">
        <v>132</v>
      </c>
      <c r="F125" s="440" t="s">
        <v>47</v>
      </c>
      <c r="G125" s="443">
        <f t="shared" si="3"/>
        <v>0</v>
      </c>
      <c r="H125" s="191">
        <f t="shared" si="3"/>
        <v>200</v>
      </c>
      <c r="I125" s="386">
        <f t="shared" si="3"/>
        <v>200</v>
      </c>
      <c r="J125" s="522"/>
    </row>
    <row r="126" spans="1:10" ht="24.75" customHeight="1">
      <c r="A126" s="116" t="s">
        <v>259</v>
      </c>
      <c r="B126" s="438" t="s">
        <v>117</v>
      </c>
      <c r="C126" s="523" t="s">
        <v>131</v>
      </c>
      <c r="D126" s="438" t="s">
        <v>50</v>
      </c>
      <c r="E126" s="438" t="s">
        <v>260</v>
      </c>
      <c r="F126" s="440" t="s">
        <v>47</v>
      </c>
      <c r="G126" s="444"/>
      <c r="H126" s="149">
        <f>H127</f>
        <v>200</v>
      </c>
      <c r="I126" s="386">
        <f>I127</f>
        <v>200</v>
      </c>
      <c r="J126" s="522"/>
    </row>
    <row r="127" spans="1:10" ht="23.25" customHeight="1">
      <c r="A127" s="171" t="s">
        <v>189</v>
      </c>
      <c r="B127" s="438" t="s">
        <v>117</v>
      </c>
      <c r="C127" s="523" t="s">
        <v>131</v>
      </c>
      <c r="D127" s="438" t="s">
        <v>50</v>
      </c>
      <c r="E127" s="438" t="s">
        <v>260</v>
      </c>
      <c r="F127" s="440" t="s">
        <v>190</v>
      </c>
      <c r="G127" s="444"/>
      <c r="H127" s="149">
        <f>400-100-100</f>
        <v>200</v>
      </c>
      <c r="I127" s="386">
        <f>H127</f>
        <v>200</v>
      </c>
      <c r="J127" s="522"/>
    </row>
    <row r="128" spans="1:9" ht="51" customHeight="1">
      <c r="A128" s="17" t="s">
        <v>254</v>
      </c>
      <c r="B128" s="73" t="s">
        <v>214</v>
      </c>
      <c r="C128" s="73" t="s">
        <v>57</v>
      </c>
      <c r="D128" s="73" t="s">
        <v>57</v>
      </c>
      <c r="E128" s="73" t="s">
        <v>132</v>
      </c>
      <c r="F128" s="73" t="s">
        <v>47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290</v>
      </c>
      <c r="B129" s="99" t="s">
        <v>214</v>
      </c>
      <c r="C129" s="99" t="s">
        <v>48</v>
      </c>
      <c r="D129" s="99" t="s">
        <v>49</v>
      </c>
      <c r="E129" s="99" t="s">
        <v>132</v>
      </c>
      <c r="F129" s="99" t="s">
        <v>47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139</v>
      </c>
      <c r="B130" s="163">
        <v>528</v>
      </c>
      <c r="C130" s="68" t="s">
        <v>48</v>
      </c>
      <c r="D130" s="68" t="s">
        <v>49</v>
      </c>
      <c r="E130" s="68" t="s">
        <v>140</v>
      </c>
      <c r="F130" s="68" t="s">
        <v>47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59</v>
      </c>
      <c r="B131" s="163">
        <v>528</v>
      </c>
      <c r="C131" s="68" t="s">
        <v>48</v>
      </c>
      <c r="D131" s="68" t="s">
        <v>49</v>
      </c>
      <c r="E131" s="68" t="s">
        <v>141</v>
      </c>
      <c r="F131" s="68" t="s">
        <v>47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136</v>
      </c>
      <c r="B132" s="163">
        <v>528</v>
      </c>
      <c r="C132" s="68" t="s">
        <v>48</v>
      </c>
      <c r="D132" s="68" t="s">
        <v>49</v>
      </c>
      <c r="E132" s="68" t="s">
        <v>141</v>
      </c>
      <c r="F132" s="68" t="s">
        <v>137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60</v>
      </c>
      <c r="B133" s="409">
        <v>528</v>
      </c>
      <c r="C133" s="396" t="s">
        <v>48</v>
      </c>
      <c r="D133" s="396" t="s">
        <v>410</v>
      </c>
      <c r="E133" s="396" t="s">
        <v>76</v>
      </c>
      <c r="F133" s="396" t="s">
        <v>47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344</v>
      </c>
      <c r="B134" s="330">
        <v>528</v>
      </c>
      <c r="C134" s="293" t="s">
        <v>48</v>
      </c>
      <c r="D134" s="293" t="s">
        <v>410</v>
      </c>
      <c r="E134" s="293" t="s">
        <v>345</v>
      </c>
      <c r="F134" s="293" t="s">
        <v>47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346</v>
      </c>
      <c r="B135" s="331">
        <v>528</v>
      </c>
      <c r="C135" s="84" t="s">
        <v>48</v>
      </c>
      <c r="D135" s="84" t="s">
        <v>410</v>
      </c>
      <c r="E135" s="84" t="s">
        <v>347</v>
      </c>
      <c r="F135" s="84" t="s">
        <v>47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136</v>
      </c>
      <c r="B136" s="331">
        <v>528</v>
      </c>
      <c r="C136" s="84" t="s">
        <v>48</v>
      </c>
      <c r="D136" s="84" t="s">
        <v>410</v>
      </c>
      <c r="E136" s="84" t="s">
        <v>347</v>
      </c>
      <c r="F136" s="84" t="s">
        <v>137</v>
      </c>
      <c r="G136" s="190"/>
      <c r="H136" s="190">
        <v>200</v>
      </c>
      <c r="I136" s="190"/>
      <c r="J136" s="280"/>
    </row>
    <row r="137" spans="1:10" ht="22.5" customHeight="1">
      <c r="A137" s="39" t="s">
        <v>449</v>
      </c>
      <c r="B137" s="621">
        <v>292</v>
      </c>
      <c r="C137" s="84" t="s">
        <v>50</v>
      </c>
      <c r="D137" s="84" t="s">
        <v>57</v>
      </c>
      <c r="E137" s="99" t="s">
        <v>132</v>
      </c>
      <c r="F137" s="99" t="s">
        <v>47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450</v>
      </c>
      <c r="B138" s="621">
        <v>292</v>
      </c>
      <c r="C138" s="84" t="s">
        <v>50</v>
      </c>
      <c r="D138" s="84" t="s">
        <v>69</v>
      </c>
      <c r="E138" s="128" t="s">
        <v>132</v>
      </c>
      <c r="F138" s="128" t="s">
        <v>47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356</v>
      </c>
      <c r="B139" s="621">
        <v>292</v>
      </c>
      <c r="C139" s="84" t="s">
        <v>50</v>
      </c>
      <c r="D139" s="84" t="s">
        <v>69</v>
      </c>
      <c r="E139" s="84" t="s">
        <v>452</v>
      </c>
      <c r="F139" s="84" t="s">
        <v>47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451</v>
      </c>
      <c r="B140" s="621">
        <v>292</v>
      </c>
      <c r="C140" s="84" t="s">
        <v>50</v>
      </c>
      <c r="D140" s="84" t="s">
        <v>69</v>
      </c>
      <c r="E140" s="84" t="s">
        <v>323</v>
      </c>
      <c r="F140" s="84" t="s">
        <v>47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622" t="s">
        <v>453</v>
      </c>
      <c r="B141" s="621">
        <v>292</v>
      </c>
      <c r="C141" s="84" t="s">
        <v>50</v>
      </c>
      <c r="D141" s="84" t="s">
        <v>69</v>
      </c>
      <c r="E141" s="84" t="s">
        <v>323</v>
      </c>
      <c r="F141" s="623" t="s">
        <v>244</v>
      </c>
      <c r="G141" s="190">
        <v>305</v>
      </c>
      <c r="H141" s="190"/>
      <c r="I141" s="190">
        <v>305</v>
      </c>
      <c r="J141" s="280"/>
    </row>
    <row r="142" spans="1:9" ht="45" customHeight="1">
      <c r="A142" s="564" t="s">
        <v>420</v>
      </c>
      <c r="B142" s="388" t="s">
        <v>214</v>
      </c>
      <c r="C142" s="388" t="s">
        <v>146</v>
      </c>
      <c r="D142" s="388" t="s">
        <v>57</v>
      </c>
      <c r="E142" s="388" t="s">
        <v>76</v>
      </c>
      <c r="F142" s="388" t="s">
        <v>47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424</v>
      </c>
      <c r="B143" s="447" t="s">
        <v>214</v>
      </c>
      <c r="C143" s="447" t="s">
        <v>146</v>
      </c>
      <c r="D143" s="447" t="s">
        <v>48</v>
      </c>
      <c r="E143" s="447" t="s">
        <v>132</v>
      </c>
      <c r="F143" s="453" t="s">
        <v>47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195</v>
      </c>
      <c r="B144" s="447" t="s">
        <v>214</v>
      </c>
      <c r="C144" s="447" t="s">
        <v>146</v>
      </c>
      <c r="D144" s="447" t="s">
        <v>48</v>
      </c>
      <c r="E144" s="447" t="s">
        <v>196</v>
      </c>
      <c r="F144" s="453" t="s">
        <v>47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563" t="s">
        <v>197</v>
      </c>
      <c r="B145" s="447" t="s">
        <v>214</v>
      </c>
      <c r="C145" s="447" t="s">
        <v>146</v>
      </c>
      <c r="D145" s="447" t="s">
        <v>48</v>
      </c>
      <c r="E145" s="456" t="s">
        <v>198</v>
      </c>
      <c r="F145" s="457" t="s">
        <v>47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199</v>
      </c>
      <c r="B146" s="447" t="s">
        <v>214</v>
      </c>
      <c r="C146" s="447" t="s">
        <v>146</v>
      </c>
      <c r="D146" s="447" t="s">
        <v>48</v>
      </c>
      <c r="E146" s="456" t="s">
        <v>198</v>
      </c>
      <c r="F146" s="457" t="s">
        <v>200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223</v>
      </c>
      <c r="B147" s="174" t="s">
        <v>214</v>
      </c>
      <c r="C147" s="55">
        <v>11</v>
      </c>
      <c r="D147" s="174" t="s">
        <v>69</v>
      </c>
      <c r="E147" s="174" t="s">
        <v>132</v>
      </c>
      <c r="F147" s="49" t="s">
        <v>47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201</v>
      </c>
      <c r="B148" s="146" t="s">
        <v>214</v>
      </c>
      <c r="C148" s="146" t="s">
        <v>98</v>
      </c>
      <c r="D148" s="146" t="s">
        <v>69</v>
      </c>
      <c r="E148" s="146" t="s">
        <v>202</v>
      </c>
      <c r="F148" s="29" t="s">
        <v>47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149</v>
      </c>
      <c r="B149" s="68" t="s">
        <v>214</v>
      </c>
      <c r="C149" s="68" t="s">
        <v>98</v>
      </c>
      <c r="D149" s="68" t="s">
        <v>69</v>
      </c>
      <c r="E149" s="68" t="s">
        <v>202</v>
      </c>
      <c r="F149" s="72" t="s">
        <v>244</v>
      </c>
      <c r="G149" s="197"/>
      <c r="H149" s="197"/>
      <c r="I149" s="334">
        <f t="shared" si="6"/>
        <v>0</v>
      </c>
    </row>
    <row r="150" spans="1:9" ht="63" customHeight="1">
      <c r="A150" s="34" t="s">
        <v>293</v>
      </c>
      <c r="B150" s="73" t="s">
        <v>145</v>
      </c>
      <c r="C150" s="73" t="s">
        <v>72</v>
      </c>
      <c r="D150" s="73" t="s">
        <v>72</v>
      </c>
      <c r="E150" s="73" t="s">
        <v>76</v>
      </c>
      <c r="F150" s="73" t="s">
        <v>47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58</v>
      </c>
      <c r="B151" s="133" t="s">
        <v>145</v>
      </c>
      <c r="C151" s="65" t="s">
        <v>48</v>
      </c>
      <c r="D151" s="65" t="s">
        <v>57</v>
      </c>
      <c r="E151" s="65" t="s">
        <v>76</v>
      </c>
      <c r="F151" s="65" t="s">
        <v>47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60</v>
      </c>
      <c r="B152" s="133" t="s">
        <v>145</v>
      </c>
      <c r="C152" s="65" t="s">
        <v>48</v>
      </c>
      <c r="D152" s="65" t="s">
        <v>146</v>
      </c>
      <c r="E152" s="65" t="s">
        <v>76</v>
      </c>
      <c r="F152" s="65" t="s">
        <v>47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139</v>
      </c>
      <c r="B153" s="133" t="s">
        <v>145</v>
      </c>
      <c r="C153" s="65" t="s">
        <v>48</v>
      </c>
      <c r="D153" s="65" t="s">
        <v>146</v>
      </c>
      <c r="E153" s="65" t="s">
        <v>152</v>
      </c>
      <c r="F153" s="65" t="s">
        <v>47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59</v>
      </c>
      <c r="B154" s="133" t="s">
        <v>145</v>
      </c>
      <c r="C154" s="65" t="s">
        <v>48</v>
      </c>
      <c r="D154" s="65" t="s">
        <v>146</v>
      </c>
      <c r="E154" s="65" t="s">
        <v>153</v>
      </c>
      <c r="F154" s="65" t="s">
        <v>47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136</v>
      </c>
      <c r="B155" s="133" t="s">
        <v>145</v>
      </c>
      <c r="C155" s="65" t="s">
        <v>48</v>
      </c>
      <c r="D155" s="65" t="s">
        <v>146</v>
      </c>
      <c r="E155" s="65" t="s">
        <v>153</v>
      </c>
      <c r="F155" s="65" t="s">
        <v>137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215</v>
      </c>
      <c r="B156" s="177" t="s">
        <v>145</v>
      </c>
      <c r="C156" s="74" t="s">
        <v>48</v>
      </c>
      <c r="D156" s="74" t="s">
        <v>146</v>
      </c>
      <c r="E156" s="74" t="s">
        <v>151</v>
      </c>
      <c r="F156" s="74" t="s">
        <v>47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216</v>
      </c>
      <c r="B157" s="133" t="s">
        <v>145</v>
      </c>
      <c r="C157" s="65" t="s">
        <v>48</v>
      </c>
      <c r="D157" s="65" t="s">
        <v>146</v>
      </c>
      <c r="E157" s="65" t="s">
        <v>154</v>
      </c>
      <c r="F157" s="65" t="s">
        <v>47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217</v>
      </c>
      <c r="B158" s="133" t="s">
        <v>145</v>
      </c>
      <c r="C158" s="65" t="s">
        <v>48</v>
      </c>
      <c r="D158" s="65" t="s">
        <v>146</v>
      </c>
      <c r="E158" s="65" t="s">
        <v>154</v>
      </c>
      <c r="F158" s="65" t="s">
        <v>47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136</v>
      </c>
      <c r="B159" s="133" t="s">
        <v>145</v>
      </c>
      <c r="C159" s="65" t="s">
        <v>48</v>
      </c>
      <c r="D159" s="65" t="s">
        <v>146</v>
      </c>
      <c r="E159" s="65" t="s">
        <v>154</v>
      </c>
      <c r="F159" s="65" t="s">
        <v>137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422</v>
      </c>
      <c r="B160" s="112" t="s">
        <v>155</v>
      </c>
      <c r="C160" s="112" t="s">
        <v>57</v>
      </c>
      <c r="D160" s="112" t="s">
        <v>57</v>
      </c>
      <c r="E160" s="112" t="s">
        <v>76</v>
      </c>
      <c r="F160" s="112" t="s">
        <v>47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134</v>
      </c>
      <c r="B161" s="114" t="s">
        <v>155</v>
      </c>
      <c r="C161" s="114" t="s">
        <v>51</v>
      </c>
      <c r="D161" s="114" t="s">
        <v>57</v>
      </c>
      <c r="E161" s="114" t="s">
        <v>76</v>
      </c>
      <c r="F161" s="114" t="s">
        <v>47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52</v>
      </c>
      <c r="B162" s="30" t="s">
        <v>155</v>
      </c>
      <c r="C162" s="30" t="s">
        <v>51</v>
      </c>
      <c r="D162" s="30" t="s">
        <v>57</v>
      </c>
      <c r="E162" s="30" t="s">
        <v>76</v>
      </c>
      <c r="F162" s="30" t="s">
        <v>47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53</v>
      </c>
      <c r="B163" s="68" t="s">
        <v>155</v>
      </c>
      <c r="C163" s="68" t="s">
        <v>51</v>
      </c>
      <c r="D163" s="68" t="s">
        <v>50</v>
      </c>
      <c r="E163" s="68" t="s">
        <v>76</v>
      </c>
      <c r="F163" s="68" t="s">
        <v>47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54</v>
      </c>
      <c r="B164" s="76" t="s">
        <v>155</v>
      </c>
      <c r="C164" s="76" t="s">
        <v>51</v>
      </c>
      <c r="D164" s="76" t="s">
        <v>50</v>
      </c>
      <c r="E164" s="178">
        <v>4230000</v>
      </c>
      <c r="F164" s="76" t="s">
        <v>47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63</v>
      </c>
      <c r="B165" s="76" t="s">
        <v>155</v>
      </c>
      <c r="C165" s="76" t="s">
        <v>51</v>
      </c>
      <c r="D165" s="76" t="s">
        <v>50</v>
      </c>
      <c r="E165" s="178">
        <v>4239900</v>
      </c>
      <c r="F165" s="76" t="s">
        <v>47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149</v>
      </c>
      <c r="B166" s="76" t="s">
        <v>155</v>
      </c>
      <c r="C166" s="76" t="s">
        <v>51</v>
      </c>
      <c r="D166" s="76" t="s">
        <v>50</v>
      </c>
      <c r="E166" s="178">
        <v>4239900</v>
      </c>
      <c r="F166" s="76" t="s">
        <v>150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425</v>
      </c>
      <c r="B167" s="67" t="s">
        <v>155</v>
      </c>
      <c r="C167" s="67" t="s">
        <v>107</v>
      </c>
      <c r="D167" s="67" t="s">
        <v>57</v>
      </c>
      <c r="E167" s="67" t="s">
        <v>76</v>
      </c>
      <c r="F167" s="67" t="s">
        <v>47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157</v>
      </c>
      <c r="B168" s="177" t="s">
        <v>155</v>
      </c>
      <c r="C168" s="74" t="s">
        <v>107</v>
      </c>
      <c r="D168" s="74" t="s">
        <v>48</v>
      </c>
      <c r="E168" s="74" t="s">
        <v>76</v>
      </c>
      <c r="F168" s="74" t="s">
        <v>47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426</v>
      </c>
      <c r="B169" s="133" t="s">
        <v>155</v>
      </c>
      <c r="C169" s="65" t="s">
        <v>107</v>
      </c>
      <c r="D169" s="65" t="s">
        <v>48</v>
      </c>
      <c r="E169" s="65" t="s">
        <v>109</v>
      </c>
      <c r="F169" s="65" t="s">
        <v>47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159</v>
      </c>
      <c r="B170" s="133" t="s">
        <v>155</v>
      </c>
      <c r="C170" s="65" t="s">
        <v>107</v>
      </c>
      <c r="D170" s="65" t="s">
        <v>48</v>
      </c>
      <c r="E170" s="65" t="s">
        <v>160</v>
      </c>
      <c r="F170" s="65" t="s">
        <v>47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149</v>
      </c>
      <c r="B171" s="133" t="s">
        <v>155</v>
      </c>
      <c r="C171" s="65" t="s">
        <v>107</v>
      </c>
      <c r="D171" s="65" t="s">
        <v>48</v>
      </c>
      <c r="E171" s="65" t="s">
        <v>160</v>
      </c>
      <c r="F171" s="65" t="s">
        <v>150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257</v>
      </c>
      <c r="B172" s="133" t="s">
        <v>155</v>
      </c>
      <c r="C172" s="65" t="s">
        <v>107</v>
      </c>
      <c r="D172" s="65" t="s">
        <v>48</v>
      </c>
      <c r="E172" s="65" t="s">
        <v>160</v>
      </c>
      <c r="F172" s="65" t="s">
        <v>150</v>
      </c>
      <c r="G172" s="107"/>
      <c r="H172" s="107"/>
      <c r="I172" s="136">
        <f t="shared" si="8"/>
        <v>0</v>
      </c>
    </row>
    <row r="173" spans="1:9" ht="18" customHeight="1">
      <c r="A173" s="64" t="s">
        <v>237</v>
      </c>
      <c r="B173" s="133" t="s">
        <v>155</v>
      </c>
      <c r="C173" s="65" t="s">
        <v>107</v>
      </c>
      <c r="D173" s="65" t="s">
        <v>48</v>
      </c>
      <c r="E173" s="65" t="s">
        <v>239</v>
      </c>
      <c r="F173" s="65" t="s">
        <v>47</v>
      </c>
      <c r="G173" s="86"/>
      <c r="H173" s="376">
        <f>H174</f>
        <v>215</v>
      </c>
      <c r="I173" s="136">
        <f t="shared" si="8"/>
        <v>215</v>
      </c>
    </row>
    <row r="174" spans="1:9" ht="27" customHeight="1">
      <c r="A174" s="21" t="s">
        <v>63</v>
      </c>
      <c r="B174" s="133" t="s">
        <v>155</v>
      </c>
      <c r="C174" s="65" t="s">
        <v>107</v>
      </c>
      <c r="D174" s="65" t="s">
        <v>48</v>
      </c>
      <c r="E174" s="65" t="s">
        <v>238</v>
      </c>
      <c r="F174" s="65" t="s">
        <v>47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149</v>
      </c>
      <c r="B175" s="133" t="s">
        <v>155</v>
      </c>
      <c r="C175" s="65" t="s">
        <v>107</v>
      </c>
      <c r="D175" s="65" t="s">
        <v>48</v>
      </c>
      <c r="E175" s="65" t="s">
        <v>238</v>
      </c>
      <c r="F175" s="65" t="s">
        <v>150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110</v>
      </c>
      <c r="B176" s="133" t="s">
        <v>155</v>
      </c>
      <c r="C176" s="65" t="s">
        <v>107</v>
      </c>
      <c r="D176" s="65" t="s">
        <v>48</v>
      </c>
      <c r="E176" s="65" t="s">
        <v>111</v>
      </c>
      <c r="F176" s="65" t="s">
        <v>101</v>
      </c>
      <c r="G176" s="86"/>
      <c r="H176" s="376">
        <f>H183</f>
        <v>1300</v>
      </c>
      <c r="I176" s="136">
        <f t="shared" si="8"/>
        <v>1300</v>
      </c>
    </row>
    <row r="177" spans="1:9" ht="26.25" customHeight="1" hidden="1">
      <c r="A177" s="21" t="s">
        <v>159</v>
      </c>
      <c r="B177" s="133" t="s">
        <v>161</v>
      </c>
      <c r="C177" s="65" t="s">
        <v>107</v>
      </c>
      <c r="D177" s="65" t="s">
        <v>48</v>
      </c>
      <c r="E177" s="65" t="s">
        <v>162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149</v>
      </c>
      <c r="B178" s="133" t="s">
        <v>161</v>
      </c>
      <c r="C178" s="65" t="s">
        <v>107</v>
      </c>
      <c r="D178" s="65" t="s">
        <v>48</v>
      </c>
      <c r="E178" s="65" t="s">
        <v>162</v>
      </c>
      <c r="F178" s="65" t="s">
        <v>150</v>
      </c>
      <c r="G178" s="86"/>
      <c r="H178" s="86"/>
      <c r="I178" s="136">
        <f t="shared" si="8"/>
        <v>0</v>
      </c>
    </row>
    <row r="179" spans="1:9" ht="35.25" customHeight="1" hidden="1">
      <c r="A179" s="16" t="s">
        <v>115</v>
      </c>
      <c r="B179" s="75" t="s">
        <v>62</v>
      </c>
      <c r="C179" s="75" t="s">
        <v>107</v>
      </c>
      <c r="D179" s="75" t="s">
        <v>50</v>
      </c>
      <c r="E179" s="75" t="s">
        <v>114</v>
      </c>
      <c r="F179" s="75" t="s">
        <v>116</v>
      </c>
      <c r="G179" s="203"/>
      <c r="H179" s="203"/>
      <c r="I179" s="136">
        <f t="shared" si="8"/>
        <v>0</v>
      </c>
    </row>
    <row r="180" spans="1:9" ht="27" customHeight="1" hidden="1">
      <c r="A180" s="15" t="s">
        <v>112</v>
      </c>
      <c r="B180" s="115" t="s">
        <v>62</v>
      </c>
      <c r="C180" s="115" t="s">
        <v>107</v>
      </c>
      <c r="D180" s="115" t="s">
        <v>50</v>
      </c>
      <c r="E180" s="115" t="s">
        <v>76</v>
      </c>
      <c r="F180" s="115" t="s">
        <v>47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113</v>
      </c>
      <c r="B181" s="75" t="s">
        <v>62</v>
      </c>
      <c r="C181" s="75" t="s">
        <v>107</v>
      </c>
      <c r="D181" s="75" t="s">
        <v>50</v>
      </c>
      <c r="E181" s="75" t="s">
        <v>114</v>
      </c>
      <c r="F181" s="75" t="s">
        <v>47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115</v>
      </c>
      <c r="B182" s="75" t="s">
        <v>62</v>
      </c>
      <c r="C182" s="75" t="s">
        <v>107</v>
      </c>
      <c r="D182" s="75" t="s">
        <v>50</v>
      </c>
      <c r="E182" s="75" t="s">
        <v>114</v>
      </c>
      <c r="F182" s="75" t="s">
        <v>116</v>
      </c>
      <c r="G182" s="203"/>
      <c r="H182" s="203"/>
      <c r="I182" s="136">
        <f t="shared" si="8"/>
        <v>0</v>
      </c>
    </row>
    <row r="183" spans="1:9" ht="31.5" customHeight="1">
      <c r="A183" s="21" t="s">
        <v>159</v>
      </c>
      <c r="B183" s="133" t="s">
        <v>155</v>
      </c>
      <c r="C183" s="65" t="s">
        <v>107</v>
      </c>
      <c r="D183" s="65" t="s">
        <v>48</v>
      </c>
      <c r="E183" s="65" t="s">
        <v>162</v>
      </c>
      <c r="F183" s="65" t="s">
        <v>47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149</v>
      </c>
      <c r="B184" s="133" t="s">
        <v>155</v>
      </c>
      <c r="C184" s="65" t="s">
        <v>107</v>
      </c>
      <c r="D184" s="65" t="s">
        <v>48</v>
      </c>
      <c r="E184" s="65" t="s">
        <v>162</v>
      </c>
      <c r="F184" s="65" t="s">
        <v>150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7" t="s">
        <v>387</v>
      </c>
      <c r="B185" s="378" t="s">
        <v>155</v>
      </c>
      <c r="C185" s="379" t="s">
        <v>107</v>
      </c>
      <c r="D185" s="379" t="s">
        <v>48</v>
      </c>
      <c r="E185" s="379" t="s">
        <v>295</v>
      </c>
      <c r="F185" s="379" t="s">
        <v>47</v>
      </c>
      <c r="G185" s="380"/>
      <c r="H185" s="380"/>
      <c r="I185" s="136">
        <f t="shared" si="8"/>
        <v>0</v>
      </c>
    </row>
    <row r="186" spans="1:9" ht="18.75" customHeight="1">
      <c r="A186" s="381" t="s">
        <v>149</v>
      </c>
      <c r="B186" s="378" t="s">
        <v>155</v>
      </c>
      <c r="C186" s="379" t="s">
        <v>107</v>
      </c>
      <c r="D186" s="379" t="s">
        <v>48</v>
      </c>
      <c r="E186" s="379" t="s">
        <v>295</v>
      </c>
      <c r="F186" s="379" t="s">
        <v>150</v>
      </c>
      <c r="G186" s="382"/>
      <c r="H186" s="382"/>
      <c r="I186" s="136">
        <f t="shared" si="8"/>
        <v>0</v>
      </c>
    </row>
    <row r="187" spans="1:9" ht="27" customHeight="1">
      <c r="A187" s="231" t="s">
        <v>106</v>
      </c>
      <c r="B187" s="232" t="s">
        <v>155</v>
      </c>
      <c r="C187" s="232" t="s">
        <v>107</v>
      </c>
      <c r="D187" s="232" t="s">
        <v>55</v>
      </c>
      <c r="E187" s="232" t="s">
        <v>76</v>
      </c>
      <c r="F187" s="232" t="s">
        <v>47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139</v>
      </c>
      <c r="B188" s="133" t="s">
        <v>155</v>
      </c>
      <c r="C188" s="65" t="s">
        <v>107</v>
      </c>
      <c r="D188" s="65" t="s">
        <v>55</v>
      </c>
      <c r="E188" s="65" t="s">
        <v>152</v>
      </c>
      <c r="F188" s="65" t="s">
        <v>47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59</v>
      </c>
      <c r="B189" s="133" t="s">
        <v>155</v>
      </c>
      <c r="C189" s="65" t="s">
        <v>107</v>
      </c>
      <c r="D189" s="65" t="s">
        <v>55</v>
      </c>
      <c r="E189" s="65" t="s">
        <v>153</v>
      </c>
      <c r="F189" s="65" t="s">
        <v>47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163</v>
      </c>
      <c r="B190" s="133" t="s">
        <v>161</v>
      </c>
      <c r="C190" s="65" t="s">
        <v>107</v>
      </c>
      <c r="D190" s="65" t="s">
        <v>49</v>
      </c>
      <c r="E190" s="65" t="s">
        <v>153</v>
      </c>
      <c r="F190" s="65" t="s">
        <v>137</v>
      </c>
      <c r="G190" s="82"/>
      <c r="H190" s="82"/>
      <c r="I190" s="142">
        <f t="shared" si="8"/>
        <v>0</v>
      </c>
    </row>
    <row r="191" spans="1:9" ht="0.75" customHeight="1" hidden="1">
      <c r="A191" s="8" t="s">
        <v>63</v>
      </c>
      <c r="B191" s="75" t="s">
        <v>62</v>
      </c>
      <c r="C191" s="75" t="s">
        <v>107</v>
      </c>
      <c r="D191" s="75" t="s">
        <v>48</v>
      </c>
      <c r="E191" s="75" t="s">
        <v>79</v>
      </c>
      <c r="F191" s="75" t="s">
        <v>78</v>
      </c>
      <c r="G191" s="205"/>
      <c r="H191" s="205"/>
      <c r="I191" s="142">
        <f t="shared" si="8"/>
        <v>0</v>
      </c>
    </row>
    <row r="192" spans="1:10" ht="28.5" customHeight="1">
      <c r="A192" s="57" t="s">
        <v>136</v>
      </c>
      <c r="B192" s="133" t="s">
        <v>155</v>
      </c>
      <c r="C192" s="65" t="s">
        <v>107</v>
      </c>
      <c r="D192" s="65" t="s">
        <v>55</v>
      </c>
      <c r="E192" s="65" t="s">
        <v>153</v>
      </c>
      <c r="F192" s="65" t="s">
        <v>137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567" t="s">
        <v>421</v>
      </c>
      <c r="B193" s="60" t="s">
        <v>165</v>
      </c>
      <c r="C193" s="60" t="s">
        <v>57</v>
      </c>
      <c r="D193" s="60" t="s">
        <v>57</v>
      </c>
      <c r="E193" s="60" t="s">
        <v>76</v>
      </c>
      <c r="F193" s="60" t="s">
        <v>47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416</v>
      </c>
      <c r="B194" s="41" t="s">
        <v>165</v>
      </c>
      <c r="C194" s="41" t="s">
        <v>67</v>
      </c>
      <c r="D194" s="41" t="s">
        <v>57</v>
      </c>
      <c r="E194" s="41" t="s">
        <v>76</v>
      </c>
      <c r="F194" s="41" t="s">
        <v>47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218</v>
      </c>
      <c r="B195" s="50" t="s">
        <v>165</v>
      </c>
      <c r="C195" s="50" t="s">
        <v>67</v>
      </c>
      <c r="D195" s="50" t="s">
        <v>48</v>
      </c>
      <c r="E195" s="50" t="s">
        <v>76</v>
      </c>
      <c r="F195" s="50" t="s">
        <v>47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81</v>
      </c>
      <c r="B196" s="50" t="s">
        <v>165</v>
      </c>
      <c r="C196" s="50" t="s">
        <v>67</v>
      </c>
      <c r="D196" s="50" t="s">
        <v>48</v>
      </c>
      <c r="E196" s="50" t="s">
        <v>80</v>
      </c>
      <c r="F196" s="50" t="s">
        <v>47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63</v>
      </c>
      <c r="B197" s="50" t="s">
        <v>165</v>
      </c>
      <c r="C197" s="50" t="s">
        <v>67</v>
      </c>
      <c r="D197" s="50" t="s">
        <v>48</v>
      </c>
      <c r="E197" s="59" t="s">
        <v>164</v>
      </c>
      <c r="F197" s="50" t="s">
        <v>47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82</v>
      </c>
      <c r="B198" s="50" t="s">
        <v>65</v>
      </c>
      <c r="C198" s="50" t="s">
        <v>67</v>
      </c>
      <c r="D198" s="50" t="s">
        <v>48</v>
      </c>
      <c r="E198" s="59" t="s">
        <v>83</v>
      </c>
      <c r="F198" s="50" t="s">
        <v>47</v>
      </c>
      <c r="G198" s="132"/>
      <c r="H198" s="132"/>
      <c r="I198" s="132"/>
    </row>
    <row r="199" spans="1:9" ht="36.75" customHeight="1" hidden="1">
      <c r="A199" s="1" t="s">
        <v>63</v>
      </c>
      <c r="B199" s="50" t="s">
        <v>65</v>
      </c>
      <c r="C199" s="50" t="s">
        <v>67</v>
      </c>
      <c r="D199" s="50" t="s">
        <v>48</v>
      </c>
      <c r="E199" s="59" t="s">
        <v>83</v>
      </c>
      <c r="F199" s="50" t="s">
        <v>78</v>
      </c>
      <c r="G199" s="132"/>
      <c r="H199" s="132"/>
      <c r="I199" s="132"/>
    </row>
    <row r="200" spans="1:9" ht="28.5" customHeight="1" hidden="1">
      <c r="A200" s="6" t="s">
        <v>82</v>
      </c>
      <c r="B200" s="50" t="s">
        <v>65</v>
      </c>
      <c r="C200" s="50" t="s">
        <v>67</v>
      </c>
      <c r="D200" s="50" t="s">
        <v>48</v>
      </c>
      <c r="E200" s="59" t="s">
        <v>83</v>
      </c>
      <c r="F200" s="50" t="s">
        <v>47</v>
      </c>
      <c r="G200" s="132"/>
      <c r="H200" s="132"/>
      <c r="I200" s="132"/>
    </row>
    <row r="201" spans="1:9" ht="37.5" customHeight="1" hidden="1">
      <c r="A201" s="1" t="s">
        <v>63</v>
      </c>
      <c r="B201" s="50" t="s">
        <v>65</v>
      </c>
      <c r="C201" s="50" t="s">
        <v>67</v>
      </c>
      <c r="D201" s="50" t="s">
        <v>48</v>
      </c>
      <c r="E201" s="59" t="s">
        <v>83</v>
      </c>
      <c r="F201" s="50" t="s">
        <v>78</v>
      </c>
      <c r="G201" s="132"/>
      <c r="H201" s="132"/>
      <c r="I201" s="132"/>
    </row>
    <row r="202" spans="1:9" ht="18.75" customHeight="1">
      <c r="A202" s="21" t="s">
        <v>149</v>
      </c>
      <c r="B202" s="133" t="s">
        <v>165</v>
      </c>
      <c r="C202" s="65" t="s">
        <v>67</v>
      </c>
      <c r="D202" s="65" t="s">
        <v>48</v>
      </c>
      <c r="E202" s="65" t="s">
        <v>164</v>
      </c>
      <c r="F202" s="65" t="s">
        <v>150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219</v>
      </c>
      <c r="B203" s="134">
        <v>561</v>
      </c>
      <c r="C203" s="51" t="s">
        <v>67</v>
      </c>
      <c r="D203" s="51" t="s">
        <v>50</v>
      </c>
      <c r="E203" s="65" t="s">
        <v>76</v>
      </c>
      <c r="F203" s="65" t="s">
        <v>47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81</v>
      </c>
      <c r="B204" s="134">
        <v>561</v>
      </c>
      <c r="C204" s="51" t="s">
        <v>67</v>
      </c>
      <c r="D204" s="51" t="s">
        <v>50</v>
      </c>
      <c r="E204" s="70" t="s">
        <v>80</v>
      </c>
      <c r="F204" s="65" t="s">
        <v>47</v>
      </c>
      <c r="G204" s="135">
        <f>G205</f>
        <v>0</v>
      </c>
      <c r="H204" s="481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63</v>
      </c>
      <c r="B205" s="134">
        <v>561</v>
      </c>
      <c r="C205" s="51" t="s">
        <v>67</v>
      </c>
      <c r="D205" s="51" t="s">
        <v>50</v>
      </c>
      <c r="E205" s="75" t="s">
        <v>164</v>
      </c>
      <c r="F205" s="65" t="s">
        <v>47</v>
      </c>
      <c r="G205" s="82">
        <f>G206</f>
        <v>0</v>
      </c>
      <c r="H205" s="491">
        <f>H206</f>
        <v>18433</v>
      </c>
      <c r="I205" s="200">
        <f t="shared" si="9"/>
        <v>18433</v>
      </c>
    </row>
    <row r="206" spans="1:9" ht="30.75" customHeight="1">
      <c r="A206" s="21" t="s">
        <v>149</v>
      </c>
      <c r="B206" s="134">
        <v>561</v>
      </c>
      <c r="C206" s="51" t="s">
        <v>67</v>
      </c>
      <c r="D206" s="51" t="s">
        <v>50</v>
      </c>
      <c r="E206" s="75" t="s">
        <v>164</v>
      </c>
      <c r="F206" s="65" t="s">
        <v>150</v>
      </c>
      <c r="G206" s="82"/>
      <c r="H206" s="491">
        <f>18543-110</f>
        <v>18433</v>
      </c>
      <c r="I206" s="200">
        <f t="shared" si="9"/>
        <v>18433</v>
      </c>
    </row>
    <row r="207" spans="1:9" ht="32.25" customHeight="1">
      <c r="A207" s="21" t="s">
        <v>130</v>
      </c>
      <c r="B207" s="134">
        <v>561</v>
      </c>
      <c r="C207" s="51" t="s">
        <v>67</v>
      </c>
      <c r="D207" s="51" t="s">
        <v>50</v>
      </c>
      <c r="E207" s="75" t="s">
        <v>122</v>
      </c>
      <c r="F207" s="65" t="s">
        <v>47</v>
      </c>
      <c r="G207" s="82">
        <f>G208</f>
        <v>11.8</v>
      </c>
      <c r="H207" s="491"/>
      <c r="I207" s="201">
        <f t="shared" si="9"/>
        <v>11.8</v>
      </c>
    </row>
    <row r="208" spans="1:9" ht="75.75" customHeight="1">
      <c r="A208" s="21" t="s">
        <v>395</v>
      </c>
      <c r="B208" s="134">
        <v>561</v>
      </c>
      <c r="C208" s="51" t="s">
        <v>67</v>
      </c>
      <c r="D208" s="51" t="s">
        <v>50</v>
      </c>
      <c r="E208" s="75" t="s">
        <v>321</v>
      </c>
      <c r="F208" s="65" t="s">
        <v>150</v>
      </c>
      <c r="G208" s="82">
        <v>11.8</v>
      </c>
      <c r="H208" s="491"/>
      <c r="I208" s="200">
        <f t="shared" si="9"/>
        <v>11.8</v>
      </c>
    </row>
    <row r="209" spans="1:9" ht="48.75" customHeight="1">
      <c r="A209" s="274" t="s">
        <v>386</v>
      </c>
      <c r="B209" s="233">
        <v>561</v>
      </c>
      <c r="C209" s="234" t="s">
        <v>67</v>
      </c>
      <c r="D209" s="234" t="s">
        <v>50</v>
      </c>
      <c r="E209" s="129" t="s">
        <v>310</v>
      </c>
      <c r="F209" s="129" t="s">
        <v>47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149</v>
      </c>
      <c r="B210" s="233">
        <v>561</v>
      </c>
      <c r="C210" s="234" t="s">
        <v>67</v>
      </c>
      <c r="D210" s="234" t="s">
        <v>50</v>
      </c>
      <c r="E210" s="235" t="s">
        <v>310</v>
      </c>
      <c r="F210" s="228" t="s">
        <v>150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245</v>
      </c>
      <c r="B211" s="129" t="s">
        <v>165</v>
      </c>
      <c r="C211" s="129" t="s">
        <v>67</v>
      </c>
      <c r="D211" s="129" t="s">
        <v>69</v>
      </c>
      <c r="E211" s="129" t="s">
        <v>132</v>
      </c>
      <c r="F211" s="129" t="s">
        <v>47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246</v>
      </c>
      <c r="B212" s="129" t="s">
        <v>165</v>
      </c>
      <c r="C212" s="129" t="s">
        <v>67</v>
      </c>
      <c r="D212" s="129" t="s">
        <v>69</v>
      </c>
      <c r="E212" s="129" t="s">
        <v>247</v>
      </c>
      <c r="F212" s="129" t="s">
        <v>47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63</v>
      </c>
      <c r="B213" s="129" t="s">
        <v>165</v>
      </c>
      <c r="C213" s="129" t="s">
        <v>67</v>
      </c>
      <c r="D213" s="129" t="s">
        <v>69</v>
      </c>
      <c r="E213" s="129" t="s">
        <v>248</v>
      </c>
      <c r="F213" s="129" t="s">
        <v>47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149</v>
      </c>
      <c r="B214" s="129" t="s">
        <v>165</v>
      </c>
      <c r="C214" s="129" t="s">
        <v>67</v>
      </c>
      <c r="D214" s="129" t="s">
        <v>69</v>
      </c>
      <c r="E214" s="129" t="s">
        <v>248</v>
      </c>
      <c r="F214" s="129" t="s">
        <v>150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249</v>
      </c>
      <c r="B215" s="129" t="s">
        <v>165</v>
      </c>
      <c r="C215" s="129" t="s">
        <v>67</v>
      </c>
      <c r="D215" s="129" t="s">
        <v>55</v>
      </c>
      <c r="E215" s="129" t="s">
        <v>132</v>
      </c>
      <c r="F215" s="129" t="s">
        <v>47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246</v>
      </c>
      <c r="B216" s="129" t="s">
        <v>165</v>
      </c>
      <c r="C216" s="129" t="s">
        <v>67</v>
      </c>
      <c r="D216" s="129" t="s">
        <v>55</v>
      </c>
      <c r="E216" s="129" t="s">
        <v>247</v>
      </c>
      <c r="F216" s="129" t="s">
        <v>47</v>
      </c>
      <c r="G216" s="239">
        <f>G217</f>
        <v>0</v>
      </c>
      <c r="H216" s="486">
        <f>H217</f>
        <v>3983</v>
      </c>
      <c r="I216" s="201">
        <f t="shared" si="9"/>
        <v>3983</v>
      </c>
    </row>
    <row r="217" spans="1:9" ht="27.75" customHeight="1">
      <c r="A217" s="240" t="s">
        <v>63</v>
      </c>
      <c r="B217" s="129" t="s">
        <v>165</v>
      </c>
      <c r="C217" s="129" t="s">
        <v>67</v>
      </c>
      <c r="D217" s="129" t="s">
        <v>55</v>
      </c>
      <c r="E217" s="129" t="s">
        <v>248</v>
      </c>
      <c r="F217" s="129" t="s">
        <v>47</v>
      </c>
      <c r="G217" s="239">
        <f>G218</f>
        <v>0</v>
      </c>
      <c r="H217" s="486">
        <f>H218</f>
        <v>3983</v>
      </c>
      <c r="I217" s="200">
        <f t="shared" si="9"/>
        <v>3983</v>
      </c>
    </row>
    <row r="218" spans="1:10" ht="20.25" customHeight="1">
      <c r="A218" s="240" t="s">
        <v>149</v>
      </c>
      <c r="B218" s="129" t="s">
        <v>165</v>
      </c>
      <c r="C218" s="129" t="s">
        <v>67</v>
      </c>
      <c r="D218" s="129" t="s">
        <v>55</v>
      </c>
      <c r="E218" s="129" t="s">
        <v>248</v>
      </c>
      <c r="F218" s="129" t="s">
        <v>150</v>
      </c>
      <c r="G218" s="236"/>
      <c r="H218" s="486">
        <v>3983</v>
      </c>
      <c r="I218" s="200">
        <f t="shared" si="9"/>
        <v>3983</v>
      </c>
      <c r="J218" s="289"/>
    </row>
    <row r="219" spans="1:9" ht="48" customHeight="1">
      <c r="A219" s="274" t="s">
        <v>307</v>
      </c>
      <c r="B219" s="129" t="s">
        <v>165</v>
      </c>
      <c r="C219" s="129" t="s">
        <v>67</v>
      </c>
      <c r="D219" s="129" t="s">
        <v>55</v>
      </c>
      <c r="E219" s="129" t="s">
        <v>308</v>
      </c>
      <c r="F219" s="129" t="s">
        <v>47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149</v>
      </c>
      <c r="B220" s="129" t="s">
        <v>165</v>
      </c>
      <c r="C220" s="129" t="s">
        <v>67</v>
      </c>
      <c r="D220" s="129" t="s">
        <v>55</v>
      </c>
      <c r="E220" s="129" t="s">
        <v>308</v>
      </c>
      <c r="F220" s="129" t="s">
        <v>150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419</v>
      </c>
      <c r="B221" s="129" t="s">
        <v>165</v>
      </c>
      <c r="C221" s="129" t="s">
        <v>67</v>
      </c>
      <c r="D221" s="129" t="s">
        <v>67</v>
      </c>
      <c r="E221" s="129" t="s">
        <v>132</v>
      </c>
      <c r="F221" s="129" t="s">
        <v>47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251</v>
      </c>
      <c r="B222" s="129" t="s">
        <v>165</v>
      </c>
      <c r="C222" s="129" t="s">
        <v>67</v>
      </c>
      <c r="D222" s="129" t="s">
        <v>67</v>
      </c>
      <c r="E222" s="129" t="s">
        <v>252</v>
      </c>
      <c r="F222" s="129" t="s">
        <v>47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63</v>
      </c>
      <c r="B223" s="129" t="s">
        <v>165</v>
      </c>
      <c r="C223" s="129" t="s">
        <v>67</v>
      </c>
      <c r="D223" s="129" t="s">
        <v>67</v>
      </c>
      <c r="E223" s="129" t="s">
        <v>253</v>
      </c>
      <c r="F223" s="129" t="s">
        <v>47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149</v>
      </c>
      <c r="B224" s="50" t="s">
        <v>165</v>
      </c>
      <c r="C224" s="50" t="s">
        <v>67</v>
      </c>
      <c r="D224" s="50" t="s">
        <v>67</v>
      </c>
      <c r="E224" s="50" t="s">
        <v>253</v>
      </c>
      <c r="F224" s="50" t="s">
        <v>150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320</v>
      </c>
      <c r="B225" s="50" t="s">
        <v>165</v>
      </c>
      <c r="C225" s="50" t="s">
        <v>67</v>
      </c>
      <c r="D225" s="50" t="s">
        <v>67</v>
      </c>
      <c r="E225" s="50" t="s">
        <v>375</v>
      </c>
      <c r="F225" s="50" t="s">
        <v>47</v>
      </c>
      <c r="G225" s="271"/>
      <c r="H225" s="271"/>
      <c r="I225" s="271"/>
    </row>
    <row r="226" spans="1:9" ht="15.75" customHeight="1">
      <c r="A226" s="281" t="s">
        <v>149</v>
      </c>
      <c r="B226" s="50" t="s">
        <v>165</v>
      </c>
      <c r="C226" s="50" t="s">
        <v>67</v>
      </c>
      <c r="D226" s="50" t="s">
        <v>67</v>
      </c>
      <c r="E226" s="50" t="s">
        <v>375</v>
      </c>
      <c r="F226" s="50" t="s">
        <v>150</v>
      </c>
      <c r="G226" s="271"/>
      <c r="H226" s="271"/>
      <c r="I226" s="271"/>
    </row>
    <row r="227" spans="1:9" ht="48.75" customHeight="1">
      <c r="A227" s="17" t="s">
        <v>292</v>
      </c>
      <c r="B227" s="60" t="s">
        <v>171</v>
      </c>
      <c r="C227" s="60" t="s">
        <v>57</v>
      </c>
      <c r="D227" s="60" t="s">
        <v>57</v>
      </c>
      <c r="E227" s="60" t="s">
        <v>76</v>
      </c>
      <c r="F227" s="60" t="s">
        <v>47</v>
      </c>
      <c r="G227" s="139">
        <f>G228+G299+G281</f>
        <v>54591.90000000001</v>
      </c>
      <c r="H227" s="601">
        <f>H228+H299</f>
        <v>34959</v>
      </c>
      <c r="I227" s="139">
        <f>G227+H227</f>
        <v>89550.90000000001</v>
      </c>
    </row>
    <row r="228" spans="1:9" ht="15.75">
      <c r="A228" s="283" t="s">
        <v>52</v>
      </c>
      <c r="B228" s="42" t="s">
        <v>171</v>
      </c>
      <c r="C228" s="42" t="s">
        <v>51</v>
      </c>
      <c r="D228" s="42" t="s">
        <v>72</v>
      </c>
      <c r="E228" s="42" t="s">
        <v>76</v>
      </c>
      <c r="F228" s="42" t="s">
        <v>47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89</v>
      </c>
      <c r="B229" s="30" t="s">
        <v>171</v>
      </c>
      <c r="C229" s="30" t="s">
        <v>51</v>
      </c>
      <c r="D229" s="30" t="s">
        <v>48</v>
      </c>
      <c r="E229" s="30" t="s">
        <v>76</v>
      </c>
      <c r="F229" s="30" t="s">
        <v>47</v>
      </c>
      <c r="G229" s="141">
        <f>G230</f>
        <v>0</v>
      </c>
      <c r="H229" s="141">
        <f>H230</f>
        <v>14185.6</v>
      </c>
      <c r="I229" s="383">
        <f t="shared" si="11"/>
        <v>14185.6</v>
      </c>
    </row>
    <row r="230" spans="1:9" ht="13.5" customHeight="1">
      <c r="A230" s="2" t="s">
        <v>90</v>
      </c>
      <c r="B230" s="30" t="s">
        <v>171</v>
      </c>
      <c r="C230" s="30" t="s">
        <v>51</v>
      </c>
      <c r="D230" s="30" t="s">
        <v>48</v>
      </c>
      <c r="E230" s="30" t="s">
        <v>91</v>
      </c>
      <c r="F230" s="30" t="s">
        <v>47</v>
      </c>
      <c r="G230" s="142">
        <f>G231+G233</f>
        <v>0</v>
      </c>
      <c r="H230" s="142">
        <f>H231+H233</f>
        <v>14185.6</v>
      </c>
      <c r="I230" s="383">
        <f t="shared" si="11"/>
        <v>14185.6</v>
      </c>
    </row>
    <row r="231" spans="1:9" ht="25.5" customHeight="1">
      <c r="A231" s="241" t="s">
        <v>63</v>
      </c>
      <c r="B231" s="129" t="s">
        <v>171</v>
      </c>
      <c r="C231" s="129" t="s">
        <v>51</v>
      </c>
      <c r="D231" s="129" t="s">
        <v>48</v>
      </c>
      <c r="E231" s="129" t="s">
        <v>172</v>
      </c>
      <c r="F231" s="129" t="s">
        <v>47</v>
      </c>
      <c r="G231" s="236">
        <f>G232</f>
        <v>0</v>
      </c>
      <c r="H231" s="236">
        <f>H232</f>
        <v>14185.6</v>
      </c>
      <c r="I231" s="383">
        <f t="shared" si="11"/>
        <v>14185.6</v>
      </c>
    </row>
    <row r="232" spans="1:10" ht="16.5" customHeight="1">
      <c r="A232" s="242" t="s">
        <v>149</v>
      </c>
      <c r="B232" s="129" t="s">
        <v>171</v>
      </c>
      <c r="C232" s="129" t="s">
        <v>51</v>
      </c>
      <c r="D232" s="129" t="s">
        <v>48</v>
      </c>
      <c r="E232" s="129" t="s">
        <v>172</v>
      </c>
      <c r="F232" s="129" t="s">
        <v>150</v>
      </c>
      <c r="G232" s="236"/>
      <c r="H232" s="236">
        <f>14355.6-170</f>
        <v>14185.6</v>
      </c>
      <c r="I232" s="383">
        <f t="shared" si="11"/>
        <v>14185.6</v>
      </c>
      <c r="J232" s="289"/>
    </row>
    <row r="233" spans="1:9" ht="66" customHeight="1">
      <c r="A233" s="274" t="s">
        <v>297</v>
      </c>
      <c r="B233" s="129" t="s">
        <v>171</v>
      </c>
      <c r="C233" s="129" t="s">
        <v>51</v>
      </c>
      <c r="D233" s="129" t="s">
        <v>48</v>
      </c>
      <c r="E233" s="129" t="s">
        <v>298</v>
      </c>
      <c r="F233" s="129" t="s">
        <v>47</v>
      </c>
      <c r="G233" s="236"/>
      <c r="H233" s="236"/>
      <c r="I233" s="383">
        <f t="shared" si="11"/>
        <v>0</v>
      </c>
    </row>
    <row r="234" spans="1:9" ht="16.5" customHeight="1">
      <c r="A234" s="242" t="s">
        <v>149</v>
      </c>
      <c r="B234" s="129" t="s">
        <v>171</v>
      </c>
      <c r="C234" s="129" t="s">
        <v>51</v>
      </c>
      <c r="D234" s="129" t="s">
        <v>48</v>
      </c>
      <c r="E234" s="129" t="s">
        <v>298</v>
      </c>
      <c r="F234" s="129" t="s">
        <v>150</v>
      </c>
      <c r="G234" s="236"/>
      <c r="H234" s="236"/>
      <c r="I234" s="383">
        <f t="shared" si="11"/>
        <v>0</v>
      </c>
    </row>
    <row r="235" spans="1:11" ht="15">
      <c r="A235" s="284" t="s">
        <v>53</v>
      </c>
      <c r="B235" s="129" t="s">
        <v>171</v>
      </c>
      <c r="C235" s="129" t="s">
        <v>51</v>
      </c>
      <c r="D235" s="129" t="s">
        <v>50</v>
      </c>
      <c r="E235" s="129" t="s">
        <v>76</v>
      </c>
      <c r="F235" s="129" t="s">
        <v>47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92</v>
      </c>
      <c r="B236" s="129" t="s">
        <v>171</v>
      </c>
      <c r="C236" s="129" t="s">
        <v>51</v>
      </c>
      <c r="D236" s="129" t="s">
        <v>50</v>
      </c>
      <c r="E236" s="129" t="s">
        <v>93</v>
      </c>
      <c r="F236" s="129" t="s">
        <v>47</v>
      </c>
      <c r="G236" s="236">
        <f>G237</f>
        <v>0</v>
      </c>
      <c r="H236" s="236">
        <f>H237</f>
        <v>16472.2</v>
      </c>
      <c r="I236" s="383">
        <f t="shared" si="11"/>
        <v>16472.2</v>
      </c>
    </row>
    <row r="237" spans="1:9" ht="28.5" customHeight="1">
      <c r="A237" s="244" t="s">
        <v>63</v>
      </c>
      <c r="B237" s="245" t="s">
        <v>171</v>
      </c>
      <c r="C237" s="228" t="s">
        <v>51</v>
      </c>
      <c r="D237" s="228" t="s">
        <v>50</v>
      </c>
      <c r="E237" s="228" t="s">
        <v>173</v>
      </c>
      <c r="F237" s="228" t="s">
        <v>47</v>
      </c>
      <c r="G237" s="86">
        <f>G238</f>
        <v>0</v>
      </c>
      <c r="H237" s="86">
        <f>H238</f>
        <v>16472.2</v>
      </c>
      <c r="I237" s="383">
        <f t="shared" si="11"/>
        <v>16472.2</v>
      </c>
    </row>
    <row r="238" spans="1:10" ht="26.25" customHeight="1">
      <c r="A238" s="244" t="s">
        <v>149</v>
      </c>
      <c r="B238" s="245" t="s">
        <v>171</v>
      </c>
      <c r="C238" s="228" t="s">
        <v>51</v>
      </c>
      <c r="D238" s="228" t="s">
        <v>50</v>
      </c>
      <c r="E238" s="228" t="s">
        <v>173</v>
      </c>
      <c r="F238" s="228" t="s">
        <v>150</v>
      </c>
      <c r="G238" s="86"/>
      <c r="H238" s="86">
        <f>16672.2-200</f>
        <v>16472.2</v>
      </c>
      <c r="I238" s="383">
        <f t="shared" si="11"/>
        <v>16472.2</v>
      </c>
      <c r="J238" s="288"/>
    </row>
    <row r="239" spans="1:9" ht="17.25" customHeight="1">
      <c r="A239" s="6" t="s">
        <v>54</v>
      </c>
      <c r="B239" s="50" t="s">
        <v>171</v>
      </c>
      <c r="C239" s="50" t="s">
        <v>51</v>
      </c>
      <c r="D239" s="50" t="s">
        <v>50</v>
      </c>
      <c r="E239" s="50" t="s">
        <v>88</v>
      </c>
      <c r="F239" s="50" t="s">
        <v>47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63</v>
      </c>
      <c r="B240" s="50" t="s">
        <v>171</v>
      </c>
      <c r="C240" s="50" t="s">
        <v>51</v>
      </c>
      <c r="D240" s="50" t="s">
        <v>50</v>
      </c>
      <c r="E240" s="50" t="s">
        <v>156</v>
      </c>
      <c r="F240" s="50" t="s">
        <v>47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149</v>
      </c>
      <c r="B241" s="50" t="s">
        <v>171</v>
      </c>
      <c r="C241" s="50" t="s">
        <v>51</v>
      </c>
      <c r="D241" s="50" t="s">
        <v>50</v>
      </c>
      <c r="E241" s="50" t="s">
        <v>156</v>
      </c>
      <c r="F241" s="50" t="s">
        <v>150</v>
      </c>
      <c r="G241" s="131"/>
      <c r="H241" s="131">
        <f>2902.2-50</f>
        <v>2852.2</v>
      </c>
      <c r="I241" s="383">
        <f t="shared" si="11"/>
        <v>2852.2</v>
      </c>
    </row>
    <row r="242" spans="1:9" ht="1.5" customHeight="1" hidden="1">
      <c r="A242" s="87" t="s">
        <v>263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264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130</v>
      </c>
      <c r="B244" s="143" t="s">
        <v>171</v>
      </c>
      <c r="C244" s="66" t="s">
        <v>51</v>
      </c>
      <c r="D244" s="66" t="s">
        <v>50</v>
      </c>
      <c r="E244" s="66" t="s">
        <v>122</v>
      </c>
      <c r="F244" s="66" t="s">
        <v>47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174</v>
      </c>
      <c r="B245" s="143" t="s">
        <v>171</v>
      </c>
      <c r="C245" s="66" t="s">
        <v>51</v>
      </c>
      <c r="D245" s="66" t="s">
        <v>50</v>
      </c>
      <c r="E245" s="66" t="s">
        <v>175</v>
      </c>
      <c r="F245" s="66" t="s">
        <v>47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149</v>
      </c>
      <c r="B246" s="143" t="s">
        <v>171</v>
      </c>
      <c r="C246" s="66" t="s">
        <v>51</v>
      </c>
      <c r="D246" s="66" t="s">
        <v>50</v>
      </c>
      <c r="E246" s="66" t="s">
        <v>175</v>
      </c>
      <c r="F246" s="66" t="s">
        <v>150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357</v>
      </c>
      <c r="B247" s="338" t="s">
        <v>171</v>
      </c>
      <c r="C247" s="120" t="s">
        <v>51</v>
      </c>
      <c r="D247" s="120" t="s">
        <v>50</v>
      </c>
      <c r="E247" s="120" t="s">
        <v>358</v>
      </c>
      <c r="F247" s="120" t="s">
        <v>47</v>
      </c>
      <c r="G247" s="339">
        <f>G248</f>
        <v>0</v>
      </c>
      <c r="H247" s="339"/>
      <c r="I247" s="383">
        <f t="shared" si="11"/>
        <v>0</v>
      </c>
    </row>
    <row r="248" spans="1:9" ht="45" customHeight="1">
      <c r="A248" s="242" t="s">
        <v>359</v>
      </c>
      <c r="B248" s="344" t="s">
        <v>171</v>
      </c>
      <c r="C248" s="120" t="s">
        <v>51</v>
      </c>
      <c r="D248" s="120" t="s">
        <v>50</v>
      </c>
      <c r="E248" s="120" t="s">
        <v>360</v>
      </c>
      <c r="F248" s="120" t="s">
        <v>47</v>
      </c>
      <c r="G248" s="339">
        <f>G249</f>
        <v>0</v>
      </c>
      <c r="H248" s="339"/>
      <c r="I248" s="383">
        <f t="shared" si="11"/>
        <v>0</v>
      </c>
    </row>
    <row r="249" spans="1:9" ht="18" customHeight="1">
      <c r="A249" s="242" t="s">
        <v>149</v>
      </c>
      <c r="B249" s="344" t="s">
        <v>171</v>
      </c>
      <c r="C249" s="120" t="s">
        <v>51</v>
      </c>
      <c r="D249" s="120" t="s">
        <v>50</v>
      </c>
      <c r="E249" s="120" t="s">
        <v>360</v>
      </c>
      <c r="F249" s="120" t="s">
        <v>150</v>
      </c>
      <c r="G249" s="339"/>
      <c r="H249" s="339"/>
      <c r="I249" s="383">
        <f t="shared" si="11"/>
        <v>0</v>
      </c>
    </row>
    <row r="250" spans="1:9" ht="32.25" customHeight="1">
      <c r="A250" s="214" t="s">
        <v>130</v>
      </c>
      <c r="B250" s="133" t="s">
        <v>171</v>
      </c>
      <c r="C250" s="65" t="s">
        <v>51</v>
      </c>
      <c r="D250" s="65" t="s">
        <v>50</v>
      </c>
      <c r="E250" s="65" t="s">
        <v>122</v>
      </c>
      <c r="F250" s="65" t="s">
        <v>47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401</v>
      </c>
      <c r="B251" s="143" t="s">
        <v>171</v>
      </c>
      <c r="C251" s="66" t="s">
        <v>51</v>
      </c>
      <c r="D251" s="66" t="s">
        <v>50</v>
      </c>
      <c r="E251" s="66" t="s">
        <v>175</v>
      </c>
      <c r="F251" s="66" t="s">
        <v>47</v>
      </c>
      <c r="G251" s="144">
        <f>G252</f>
        <v>362.5</v>
      </c>
      <c r="H251" s="144"/>
      <c r="I251" s="383">
        <f t="shared" si="11"/>
        <v>362.5</v>
      </c>
    </row>
    <row r="252" spans="1:9" ht="22.5" customHeight="1">
      <c r="A252" s="26" t="s">
        <v>400</v>
      </c>
      <c r="B252" s="143" t="s">
        <v>171</v>
      </c>
      <c r="C252" s="66" t="s">
        <v>51</v>
      </c>
      <c r="D252" s="66" t="s">
        <v>50</v>
      </c>
      <c r="E252" s="66" t="s">
        <v>175</v>
      </c>
      <c r="F252" s="66" t="s">
        <v>150</v>
      </c>
      <c r="G252" s="144">
        <f>364.3-1.8</f>
        <v>362.5</v>
      </c>
      <c r="H252" s="144"/>
      <c r="I252" s="383">
        <f t="shared" si="11"/>
        <v>362.5</v>
      </c>
    </row>
    <row r="253" spans="1:9" ht="18.75" customHeight="1">
      <c r="A253" s="40" t="s">
        <v>102</v>
      </c>
      <c r="B253" s="145" t="s">
        <v>171</v>
      </c>
      <c r="C253" s="120" t="s">
        <v>51</v>
      </c>
      <c r="D253" s="120" t="s">
        <v>50</v>
      </c>
      <c r="E253" s="120" t="s">
        <v>231</v>
      </c>
      <c r="F253" s="66" t="s">
        <v>47</v>
      </c>
      <c r="G253" s="144">
        <f>G254</f>
        <v>42342.700000000004</v>
      </c>
      <c r="H253" s="144"/>
      <c r="I253" s="647">
        <f t="shared" si="11"/>
        <v>42342.700000000004</v>
      </c>
    </row>
    <row r="254" spans="1:9" ht="88.5" customHeight="1">
      <c r="A254" s="26" t="s">
        <v>232</v>
      </c>
      <c r="B254" s="145" t="s">
        <v>171</v>
      </c>
      <c r="C254" s="120" t="s">
        <v>51</v>
      </c>
      <c r="D254" s="120" t="s">
        <v>50</v>
      </c>
      <c r="E254" s="120" t="s">
        <v>233</v>
      </c>
      <c r="F254" s="66" t="s">
        <v>47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640" t="s">
        <v>402</v>
      </c>
      <c r="B255" s="641" t="s">
        <v>171</v>
      </c>
      <c r="C255" s="646" t="s">
        <v>68</v>
      </c>
      <c r="D255" s="642" t="s">
        <v>50</v>
      </c>
      <c r="E255" s="642" t="s">
        <v>187</v>
      </c>
      <c r="F255" s="642" t="s">
        <v>47</v>
      </c>
      <c r="G255" s="107">
        <f>G256</f>
        <v>301</v>
      </c>
      <c r="H255" s="107"/>
      <c r="I255" s="643">
        <f t="shared" si="11"/>
        <v>301</v>
      </c>
    </row>
    <row r="256" spans="1:9" ht="34.5" customHeight="1">
      <c r="A256" s="644" t="s">
        <v>149</v>
      </c>
      <c r="B256" s="641" t="s">
        <v>171</v>
      </c>
      <c r="C256" s="646" t="s">
        <v>68</v>
      </c>
      <c r="D256" s="642" t="s">
        <v>50</v>
      </c>
      <c r="E256" s="642" t="s">
        <v>187</v>
      </c>
      <c r="F256" s="642" t="s">
        <v>150</v>
      </c>
      <c r="G256" s="107">
        <f>302.5-1.5</f>
        <v>301</v>
      </c>
      <c r="H256" s="107"/>
      <c r="I256" s="645">
        <f t="shared" si="11"/>
        <v>301</v>
      </c>
    </row>
    <row r="257" spans="1:9" ht="45" customHeight="1">
      <c r="A257" s="274" t="s">
        <v>311</v>
      </c>
      <c r="B257" s="245" t="s">
        <v>171</v>
      </c>
      <c r="C257" s="228" t="s">
        <v>51</v>
      </c>
      <c r="D257" s="228" t="s">
        <v>50</v>
      </c>
      <c r="E257" s="228" t="s">
        <v>312</v>
      </c>
      <c r="F257" s="228" t="s">
        <v>47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149</v>
      </c>
      <c r="B258" s="245" t="s">
        <v>171</v>
      </c>
      <c r="C258" s="228" t="s">
        <v>51</v>
      </c>
      <c r="D258" s="228" t="s">
        <v>50</v>
      </c>
      <c r="E258" s="228" t="s">
        <v>312</v>
      </c>
      <c r="F258" s="228" t="s">
        <v>150</v>
      </c>
      <c r="G258" s="86">
        <f>42102.9-209.5</f>
        <v>41893.4</v>
      </c>
      <c r="H258" s="86"/>
      <c r="I258" s="383">
        <f>G258+H258</f>
        <v>41893.4</v>
      </c>
      <c r="J258" s="290"/>
    </row>
    <row r="259" spans="1:12" ht="44.25" customHeight="1">
      <c r="A259" s="242" t="s">
        <v>394</v>
      </c>
      <c r="B259" s="145" t="s">
        <v>171</v>
      </c>
      <c r="C259" s="120" t="s">
        <v>51</v>
      </c>
      <c r="D259" s="120" t="s">
        <v>50</v>
      </c>
      <c r="E259" s="120" t="s">
        <v>235</v>
      </c>
      <c r="F259" s="120" t="s">
        <v>47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149</v>
      </c>
      <c r="B260" s="145" t="s">
        <v>171</v>
      </c>
      <c r="C260" s="120" t="s">
        <v>51</v>
      </c>
      <c r="D260" s="120" t="s">
        <v>50</v>
      </c>
      <c r="E260" s="120" t="s">
        <v>235</v>
      </c>
      <c r="F260" s="120" t="s">
        <v>150</v>
      </c>
      <c r="G260" s="246">
        <f>48.5-0.2</f>
        <v>48.3</v>
      </c>
      <c r="H260" s="246"/>
      <c r="I260" s="383">
        <f t="shared" si="11"/>
        <v>48.3</v>
      </c>
      <c r="K260" s="103"/>
      <c r="L260" s="103"/>
    </row>
    <row r="261" spans="1:12" ht="93.75" customHeight="1">
      <c r="A261" s="274" t="s">
        <v>299</v>
      </c>
      <c r="B261" s="145" t="s">
        <v>171</v>
      </c>
      <c r="C261" s="120" t="s">
        <v>51</v>
      </c>
      <c r="D261" s="120" t="s">
        <v>50</v>
      </c>
      <c r="E261" s="120" t="s">
        <v>300</v>
      </c>
      <c r="F261" s="120" t="s">
        <v>47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149</v>
      </c>
      <c r="B262" s="145" t="s">
        <v>171</v>
      </c>
      <c r="C262" s="120" t="s">
        <v>51</v>
      </c>
      <c r="D262" s="120" t="s">
        <v>50</v>
      </c>
      <c r="E262" s="120" t="s">
        <v>300</v>
      </c>
      <c r="F262" s="120" t="s">
        <v>150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73</v>
      </c>
      <c r="B263" s="256" t="s">
        <v>171</v>
      </c>
      <c r="C263" s="45" t="s">
        <v>51</v>
      </c>
      <c r="D263" s="42" t="s">
        <v>51</v>
      </c>
      <c r="E263" s="30" t="s">
        <v>132</v>
      </c>
      <c r="F263" s="30" t="s">
        <v>47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139</v>
      </c>
      <c r="B264" s="54" t="s">
        <v>171</v>
      </c>
      <c r="C264" s="19" t="s">
        <v>51</v>
      </c>
      <c r="D264" s="54" t="s">
        <v>51</v>
      </c>
      <c r="E264" s="28" t="s">
        <v>132</v>
      </c>
      <c r="F264" s="28" t="s">
        <v>47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59</v>
      </c>
      <c r="B265" s="54" t="s">
        <v>171</v>
      </c>
      <c r="C265" s="19" t="s">
        <v>51</v>
      </c>
      <c r="D265" s="54" t="s">
        <v>51</v>
      </c>
      <c r="E265" s="28" t="s">
        <v>140</v>
      </c>
      <c r="F265" s="28" t="s">
        <v>47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136</v>
      </c>
      <c r="B266" s="54" t="s">
        <v>171</v>
      </c>
      <c r="C266" s="146" t="s">
        <v>51</v>
      </c>
      <c r="D266" s="146" t="s">
        <v>51</v>
      </c>
      <c r="E266" s="146" t="s">
        <v>141</v>
      </c>
      <c r="F266" s="146" t="s">
        <v>137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84</v>
      </c>
      <c r="B267" s="54" t="s">
        <v>171</v>
      </c>
      <c r="C267" s="146" t="s">
        <v>51</v>
      </c>
      <c r="D267" s="146" t="s">
        <v>51</v>
      </c>
      <c r="E267" s="146" t="s">
        <v>220</v>
      </c>
      <c r="F267" s="146" t="s">
        <v>47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94</v>
      </c>
      <c r="B268" s="54" t="s">
        <v>171</v>
      </c>
      <c r="C268" s="146" t="s">
        <v>51</v>
      </c>
      <c r="D268" s="146" t="s">
        <v>51</v>
      </c>
      <c r="E268" s="146" t="s">
        <v>221</v>
      </c>
      <c r="F268" s="146" t="s">
        <v>47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149</v>
      </c>
      <c r="B269" s="54" t="s">
        <v>171</v>
      </c>
      <c r="C269" s="146" t="s">
        <v>51</v>
      </c>
      <c r="D269" s="146" t="s">
        <v>51</v>
      </c>
      <c r="E269" s="146" t="s">
        <v>221</v>
      </c>
      <c r="F269" s="146" t="s">
        <v>150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361</v>
      </c>
      <c r="B270" s="113" t="s">
        <v>171</v>
      </c>
      <c r="C270" s="113" t="s">
        <v>51</v>
      </c>
      <c r="D270" s="113" t="s">
        <v>51</v>
      </c>
      <c r="E270" s="113" t="s">
        <v>362</v>
      </c>
      <c r="F270" s="113" t="s">
        <v>47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388</v>
      </c>
      <c r="B271" s="84" t="s">
        <v>171</v>
      </c>
      <c r="C271" s="84" t="s">
        <v>51</v>
      </c>
      <c r="D271" s="84" t="s">
        <v>51</v>
      </c>
      <c r="E271" s="156" t="s">
        <v>363</v>
      </c>
      <c r="F271" s="156" t="s">
        <v>150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389</v>
      </c>
      <c r="B272" s="84" t="s">
        <v>171</v>
      </c>
      <c r="C272" s="84" t="s">
        <v>51</v>
      </c>
      <c r="D272" s="84" t="s">
        <v>51</v>
      </c>
      <c r="E272" s="156" t="s">
        <v>364</v>
      </c>
      <c r="F272" s="156" t="s">
        <v>150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390</v>
      </c>
      <c r="B273" s="84" t="s">
        <v>171</v>
      </c>
      <c r="C273" s="84" t="s">
        <v>51</v>
      </c>
      <c r="D273" s="84" t="s">
        <v>51</v>
      </c>
      <c r="E273" s="156" t="s">
        <v>371</v>
      </c>
      <c r="F273" s="156" t="s">
        <v>150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95</v>
      </c>
      <c r="B274" s="256" t="s">
        <v>171</v>
      </c>
      <c r="C274" s="256" t="s">
        <v>51</v>
      </c>
      <c r="D274" s="256" t="s">
        <v>67</v>
      </c>
      <c r="E274" s="256" t="s">
        <v>76</v>
      </c>
      <c r="F274" s="256" t="s">
        <v>47</v>
      </c>
      <c r="G274" s="348">
        <f>G275+G278+G287+G288+G289+G290+G291+G292+G293+G294+G295+G296+G297+G298</f>
        <v>277.1499999999999</v>
      </c>
      <c r="H274" s="348">
        <f>H275+H279</f>
        <v>1449</v>
      </c>
      <c r="I274" s="599">
        <f t="shared" si="11"/>
        <v>1726.1499999999999</v>
      </c>
      <c r="K274" s="104"/>
      <c r="L274" s="104"/>
    </row>
    <row r="275" spans="1:12" ht="52.5" customHeight="1">
      <c r="A275" s="38" t="s">
        <v>139</v>
      </c>
      <c r="B275" s="50" t="s">
        <v>171</v>
      </c>
      <c r="C275" s="50" t="s">
        <v>51</v>
      </c>
      <c r="D275" s="50" t="s">
        <v>67</v>
      </c>
      <c r="E275" s="50" t="s">
        <v>152</v>
      </c>
      <c r="F275" s="50" t="s">
        <v>47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59</v>
      </c>
      <c r="B276" s="50" t="s">
        <v>171</v>
      </c>
      <c r="C276" s="50" t="s">
        <v>51</v>
      </c>
      <c r="D276" s="50" t="s">
        <v>67</v>
      </c>
      <c r="E276" s="50" t="s">
        <v>153</v>
      </c>
      <c r="F276" s="50" t="s">
        <v>47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136</v>
      </c>
      <c r="B277" s="50" t="s">
        <v>171</v>
      </c>
      <c r="C277" s="50" t="s">
        <v>51</v>
      </c>
      <c r="D277" s="50" t="s">
        <v>67</v>
      </c>
      <c r="E277" s="50" t="s">
        <v>153</v>
      </c>
      <c r="F277" s="59" t="s">
        <v>137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64</v>
      </c>
      <c r="B278" s="50" t="s">
        <v>171</v>
      </c>
      <c r="C278" s="50" t="s">
        <v>51</v>
      </c>
      <c r="D278" s="50" t="s">
        <v>67</v>
      </c>
      <c r="E278" s="50" t="s">
        <v>79</v>
      </c>
      <c r="F278" s="50" t="s">
        <v>47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63</v>
      </c>
      <c r="B279" s="50" t="s">
        <v>171</v>
      </c>
      <c r="C279" s="50" t="s">
        <v>51</v>
      </c>
      <c r="D279" s="50" t="s">
        <v>67</v>
      </c>
      <c r="E279" s="50" t="s">
        <v>176</v>
      </c>
      <c r="F279" s="50" t="s">
        <v>47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149</v>
      </c>
      <c r="B280" s="50" t="s">
        <v>171</v>
      </c>
      <c r="C280" s="50" t="s">
        <v>51</v>
      </c>
      <c r="D280" s="50" t="s">
        <v>67</v>
      </c>
      <c r="E280" s="50" t="s">
        <v>176</v>
      </c>
      <c r="F280" s="50" t="s">
        <v>150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66</v>
      </c>
      <c r="B281" s="147" t="s">
        <v>171</v>
      </c>
      <c r="C281" s="147" t="s">
        <v>67</v>
      </c>
      <c r="D281" s="147" t="s">
        <v>57</v>
      </c>
      <c r="E281" s="147" t="s">
        <v>76</v>
      </c>
      <c r="F281" s="147" t="s">
        <v>47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56</v>
      </c>
      <c r="B282" s="50" t="s">
        <v>171</v>
      </c>
      <c r="C282" s="146" t="s">
        <v>67</v>
      </c>
      <c r="D282" s="146" t="s">
        <v>107</v>
      </c>
      <c r="E282" s="146" t="s">
        <v>132</v>
      </c>
      <c r="F282" s="146" t="s">
        <v>47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75</v>
      </c>
      <c r="B283" s="50" t="s">
        <v>171</v>
      </c>
      <c r="C283" s="146" t="s">
        <v>67</v>
      </c>
      <c r="D283" s="146" t="s">
        <v>107</v>
      </c>
      <c r="E283" s="146" t="s">
        <v>203</v>
      </c>
      <c r="F283" s="146" t="s">
        <v>47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204</v>
      </c>
      <c r="B284" s="50" t="s">
        <v>171</v>
      </c>
      <c r="C284" s="146" t="s">
        <v>67</v>
      </c>
      <c r="D284" s="146" t="s">
        <v>107</v>
      </c>
      <c r="E284" s="146" t="s">
        <v>205</v>
      </c>
      <c r="F284" s="146" t="s">
        <v>47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136</v>
      </c>
      <c r="B285" s="50" t="s">
        <v>171</v>
      </c>
      <c r="C285" s="146" t="s">
        <v>67</v>
      </c>
      <c r="D285" s="146" t="s">
        <v>107</v>
      </c>
      <c r="E285" s="146" t="s">
        <v>205</v>
      </c>
      <c r="F285" s="146" t="s">
        <v>137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257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178</v>
      </c>
      <c r="B287" s="50" t="s">
        <v>171</v>
      </c>
      <c r="C287" s="146" t="s">
        <v>51</v>
      </c>
      <c r="D287" s="146" t="s">
        <v>67</v>
      </c>
      <c r="E287" s="146" t="s">
        <v>332</v>
      </c>
      <c r="F287" s="146" t="s">
        <v>150</v>
      </c>
      <c r="G287" s="149">
        <v>11.2</v>
      </c>
      <c r="H287" s="149"/>
      <c r="I287" s="599">
        <f t="shared" si="11"/>
        <v>11.2</v>
      </c>
    </row>
    <row r="288" spans="1:9" ht="57" customHeight="1">
      <c r="A288" s="91" t="s">
        <v>182</v>
      </c>
      <c r="B288" s="50" t="s">
        <v>171</v>
      </c>
      <c r="C288" s="146" t="s">
        <v>51</v>
      </c>
      <c r="D288" s="146" t="s">
        <v>67</v>
      </c>
      <c r="E288" s="146" t="s">
        <v>313</v>
      </c>
      <c r="F288" s="146" t="s">
        <v>150</v>
      </c>
      <c r="G288" s="149"/>
      <c r="H288" s="149"/>
      <c r="I288" s="599">
        <f t="shared" si="11"/>
        <v>0</v>
      </c>
    </row>
    <row r="289" spans="1:9" ht="30.75" customHeight="1">
      <c r="A289" s="26" t="s">
        <v>174</v>
      </c>
      <c r="B289" s="50" t="s">
        <v>171</v>
      </c>
      <c r="C289" s="146" t="s">
        <v>51</v>
      </c>
      <c r="D289" s="146" t="s">
        <v>67</v>
      </c>
      <c r="E289" s="146" t="s">
        <v>175</v>
      </c>
      <c r="F289" s="146" t="s">
        <v>150</v>
      </c>
      <c r="G289" s="149">
        <v>1.8</v>
      </c>
      <c r="H289" s="149"/>
      <c r="I289" s="599">
        <f t="shared" si="11"/>
        <v>1.8</v>
      </c>
    </row>
    <row r="290" spans="1:9" ht="16.5" customHeight="1">
      <c r="A290" s="210" t="s">
        <v>185</v>
      </c>
      <c r="B290" s="50" t="s">
        <v>171</v>
      </c>
      <c r="C290" s="146" t="s">
        <v>51</v>
      </c>
      <c r="D290" s="146" t="s">
        <v>67</v>
      </c>
      <c r="E290" s="146" t="s">
        <v>317</v>
      </c>
      <c r="F290" s="146" t="s">
        <v>150</v>
      </c>
      <c r="G290" s="149">
        <v>12.8</v>
      </c>
      <c r="H290" s="149"/>
      <c r="I290" s="599">
        <f t="shared" si="11"/>
        <v>12.8</v>
      </c>
    </row>
    <row r="291" spans="1:9" ht="22.5" customHeight="1">
      <c r="A291" s="210" t="s">
        <v>135</v>
      </c>
      <c r="B291" s="50" t="s">
        <v>171</v>
      </c>
      <c r="C291" s="146" t="s">
        <v>51</v>
      </c>
      <c r="D291" s="146" t="s">
        <v>67</v>
      </c>
      <c r="E291" s="146" t="s">
        <v>318</v>
      </c>
      <c r="F291" s="146" t="s">
        <v>150</v>
      </c>
      <c r="G291" s="149">
        <v>29.6</v>
      </c>
      <c r="H291" s="149"/>
      <c r="I291" s="599">
        <f t="shared" si="11"/>
        <v>29.6</v>
      </c>
    </row>
    <row r="292" spans="1:9" ht="58.5" customHeight="1">
      <c r="A292" s="274" t="s">
        <v>297</v>
      </c>
      <c r="B292" s="50" t="s">
        <v>171</v>
      </c>
      <c r="C292" s="146" t="s">
        <v>51</v>
      </c>
      <c r="D292" s="146" t="s">
        <v>67</v>
      </c>
      <c r="E292" s="146" t="s">
        <v>298</v>
      </c>
      <c r="F292" s="146" t="s">
        <v>150</v>
      </c>
      <c r="G292" s="149"/>
      <c r="H292" s="149"/>
      <c r="I292" s="599">
        <f aca="true" t="shared" si="12" ref="I292:I326">G292+H292</f>
        <v>0</v>
      </c>
    </row>
    <row r="293" spans="1:9" ht="90" customHeight="1">
      <c r="A293" s="173" t="s">
        <v>296</v>
      </c>
      <c r="B293" s="50" t="s">
        <v>171</v>
      </c>
      <c r="C293" s="146" t="s">
        <v>51</v>
      </c>
      <c r="D293" s="146" t="s">
        <v>67</v>
      </c>
      <c r="E293" s="146" t="s">
        <v>187</v>
      </c>
      <c r="F293" s="146" t="s">
        <v>150</v>
      </c>
      <c r="G293" s="149">
        <v>1.5</v>
      </c>
      <c r="H293" s="149"/>
      <c r="I293" s="599">
        <f t="shared" si="12"/>
        <v>1.5</v>
      </c>
    </row>
    <row r="294" spans="1:9" ht="26.25" customHeight="1">
      <c r="A294" s="173" t="s">
        <v>311</v>
      </c>
      <c r="B294" s="50" t="s">
        <v>171</v>
      </c>
      <c r="C294" s="146" t="s">
        <v>51</v>
      </c>
      <c r="D294" s="146" t="s">
        <v>67</v>
      </c>
      <c r="E294" s="146" t="s">
        <v>312</v>
      </c>
      <c r="F294" s="146" t="s">
        <v>150</v>
      </c>
      <c r="G294" s="149">
        <v>209.5</v>
      </c>
      <c r="H294" s="149"/>
      <c r="I294" s="599">
        <f t="shared" si="12"/>
        <v>209.5</v>
      </c>
    </row>
    <row r="295" spans="1:9" ht="42.75" customHeight="1">
      <c r="A295" s="350" t="s">
        <v>234</v>
      </c>
      <c r="B295" s="50" t="s">
        <v>171</v>
      </c>
      <c r="C295" s="146" t="s">
        <v>51</v>
      </c>
      <c r="D295" s="146" t="s">
        <v>67</v>
      </c>
      <c r="E295" s="146" t="s">
        <v>235</v>
      </c>
      <c r="F295" s="146" t="s">
        <v>150</v>
      </c>
      <c r="G295" s="149">
        <v>0.2</v>
      </c>
      <c r="H295" s="149"/>
      <c r="I295" s="599">
        <f t="shared" si="12"/>
        <v>0.2</v>
      </c>
    </row>
    <row r="296" spans="1:9" ht="68.25" customHeight="1">
      <c r="A296" s="173" t="s">
        <v>299</v>
      </c>
      <c r="B296" s="50" t="s">
        <v>171</v>
      </c>
      <c r="C296" s="146" t="s">
        <v>51</v>
      </c>
      <c r="D296" s="146" t="s">
        <v>67</v>
      </c>
      <c r="E296" s="146" t="s">
        <v>300</v>
      </c>
      <c r="F296" s="146" t="s">
        <v>150</v>
      </c>
      <c r="G296" s="149">
        <v>0.5</v>
      </c>
      <c r="H296" s="149"/>
      <c r="I296" s="599">
        <f t="shared" si="12"/>
        <v>0.5</v>
      </c>
    </row>
    <row r="297" spans="1:9" ht="79.5" customHeight="1">
      <c r="A297" s="343" t="s">
        <v>388</v>
      </c>
      <c r="B297" s="50" t="s">
        <v>171</v>
      </c>
      <c r="C297" s="146" t="s">
        <v>51</v>
      </c>
      <c r="D297" s="146" t="s">
        <v>67</v>
      </c>
      <c r="E297" s="156" t="s">
        <v>363</v>
      </c>
      <c r="F297" s="156" t="s">
        <v>150</v>
      </c>
      <c r="G297" s="193">
        <v>1.65</v>
      </c>
      <c r="H297" s="193"/>
      <c r="I297" s="599">
        <f t="shared" si="12"/>
        <v>1.65</v>
      </c>
    </row>
    <row r="298" spans="1:9" ht="81" customHeight="1">
      <c r="A298" s="343" t="s">
        <v>389</v>
      </c>
      <c r="B298" s="50" t="s">
        <v>171</v>
      </c>
      <c r="C298" s="146" t="s">
        <v>51</v>
      </c>
      <c r="D298" s="146" t="s">
        <v>67</v>
      </c>
      <c r="E298" s="156" t="s">
        <v>364</v>
      </c>
      <c r="F298" s="156" t="s">
        <v>150</v>
      </c>
      <c r="G298" s="149">
        <v>8.4</v>
      </c>
      <c r="H298" s="149"/>
      <c r="I298" s="599">
        <f t="shared" si="12"/>
        <v>8.4</v>
      </c>
    </row>
    <row r="299" spans="1:9" ht="15" customHeight="1">
      <c r="A299" s="649" t="s">
        <v>96</v>
      </c>
      <c r="B299" s="650" t="s">
        <v>171</v>
      </c>
      <c r="C299" s="651" t="s">
        <v>68</v>
      </c>
      <c r="D299" s="651" t="s">
        <v>57</v>
      </c>
      <c r="E299" s="651" t="s">
        <v>76</v>
      </c>
      <c r="F299" s="651" t="s">
        <v>47</v>
      </c>
      <c r="G299" s="652">
        <f>G300+G304+G319</f>
        <v>10603.3</v>
      </c>
      <c r="H299" s="652"/>
      <c r="I299" s="643">
        <f t="shared" si="12"/>
        <v>10603.3</v>
      </c>
    </row>
    <row r="300" spans="1:9" ht="15.75" customHeight="1">
      <c r="A300" s="653" t="s">
        <v>97</v>
      </c>
      <c r="B300" s="650" t="s">
        <v>171</v>
      </c>
      <c r="C300" s="651" t="s">
        <v>68</v>
      </c>
      <c r="D300" s="648" t="s">
        <v>69</v>
      </c>
      <c r="E300" s="651" t="s">
        <v>76</v>
      </c>
      <c r="F300" s="651" t="s">
        <v>47</v>
      </c>
      <c r="G300" s="654">
        <f>G301</f>
        <v>1117.8</v>
      </c>
      <c r="H300" s="654"/>
      <c r="I300" s="643">
        <f t="shared" si="12"/>
        <v>1117.8</v>
      </c>
    </row>
    <row r="301" spans="1:9" ht="15.75" customHeight="1">
      <c r="A301" s="653" t="s">
        <v>177</v>
      </c>
      <c r="B301" s="650" t="s">
        <v>171</v>
      </c>
      <c r="C301" s="651" t="s">
        <v>68</v>
      </c>
      <c r="D301" s="648" t="s">
        <v>69</v>
      </c>
      <c r="E301" s="651" t="s">
        <v>123</v>
      </c>
      <c r="F301" s="651" t="s">
        <v>47</v>
      </c>
      <c r="G301" s="654">
        <f>G302</f>
        <v>1117.8</v>
      </c>
      <c r="H301" s="654"/>
      <c r="I301" s="643">
        <f t="shared" si="12"/>
        <v>1117.8</v>
      </c>
    </row>
    <row r="302" spans="1:9" ht="45" customHeight="1">
      <c r="A302" s="353" t="s">
        <v>178</v>
      </c>
      <c r="B302" s="651" t="s">
        <v>171</v>
      </c>
      <c r="C302" s="655" t="s">
        <v>68</v>
      </c>
      <c r="D302" s="623" t="s">
        <v>69</v>
      </c>
      <c r="E302" s="655" t="s">
        <v>179</v>
      </c>
      <c r="F302" s="655" t="s">
        <v>47</v>
      </c>
      <c r="G302" s="654">
        <f>G303</f>
        <v>1117.8</v>
      </c>
      <c r="H302" s="654"/>
      <c r="I302" s="643">
        <f t="shared" si="12"/>
        <v>1117.8</v>
      </c>
    </row>
    <row r="303" spans="1:9" ht="15.75" customHeight="1">
      <c r="A303" s="656" t="s">
        <v>170</v>
      </c>
      <c r="B303" s="651" t="s">
        <v>171</v>
      </c>
      <c r="C303" s="655" t="s">
        <v>68</v>
      </c>
      <c r="D303" s="623" t="s">
        <v>69</v>
      </c>
      <c r="E303" s="655" t="s">
        <v>179</v>
      </c>
      <c r="F303" s="655" t="s">
        <v>77</v>
      </c>
      <c r="G303" s="657">
        <f>1129-11.2</f>
        <v>1117.8</v>
      </c>
      <c r="H303" s="657"/>
      <c r="I303" s="643">
        <f t="shared" si="12"/>
        <v>1117.8</v>
      </c>
    </row>
    <row r="304" spans="1:9" ht="20.25" customHeight="1">
      <c r="A304" s="658" t="s">
        <v>180</v>
      </c>
      <c r="B304" s="651" t="s">
        <v>171</v>
      </c>
      <c r="C304" s="651" t="s">
        <v>68</v>
      </c>
      <c r="D304" s="648" t="s">
        <v>55</v>
      </c>
      <c r="E304" s="651" t="s">
        <v>76</v>
      </c>
      <c r="F304" s="651" t="s">
        <v>47</v>
      </c>
      <c r="G304" s="659">
        <f>G305</f>
        <v>8970.6</v>
      </c>
      <c r="H304" s="659"/>
      <c r="I304" s="643">
        <f t="shared" si="12"/>
        <v>8970.6</v>
      </c>
    </row>
    <row r="305" spans="1:9" ht="16.5" customHeight="1">
      <c r="A305" s="660" t="s">
        <v>130</v>
      </c>
      <c r="B305" s="655" t="s">
        <v>171</v>
      </c>
      <c r="C305" s="651" t="s">
        <v>68</v>
      </c>
      <c r="D305" s="648" t="s">
        <v>55</v>
      </c>
      <c r="E305" s="651" t="s">
        <v>122</v>
      </c>
      <c r="F305" s="651" t="s">
        <v>47</v>
      </c>
      <c r="G305" s="661">
        <f>G306+G308</f>
        <v>8970.6</v>
      </c>
      <c r="H305" s="661"/>
      <c r="I305" s="643">
        <f t="shared" si="12"/>
        <v>8970.6</v>
      </c>
    </row>
    <row r="306" spans="1:9" ht="57.75" customHeight="1">
      <c r="A306" s="662" t="s">
        <v>182</v>
      </c>
      <c r="B306" s="655" t="s">
        <v>171</v>
      </c>
      <c r="C306" s="655" t="s">
        <v>68</v>
      </c>
      <c r="D306" s="623" t="s">
        <v>55</v>
      </c>
      <c r="E306" s="663" t="s">
        <v>313</v>
      </c>
      <c r="F306" s="655" t="s">
        <v>47</v>
      </c>
      <c r="G306" s="657">
        <f>G307</f>
        <v>484.5</v>
      </c>
      <c r="H306" s="657"/>
      <c r="I306" s="643">
        <f t="shared" si="12"/>
        <v>484.5</v>
      </c>
    </row>
    <row r="307" spans="1:9" ht="19.5" customHeight="1">
      <c r="A307" s="664" t="s">
        <v>170</v>
      </c>
      <c r="B307" s="651" t="s">
        <v>171</v>
      </c>
      <c r="C307" s="655" t="s">
        <v>68</v>
      </c>
      <c r="D307" s="623" t="s">
        <v>55</v>
      </c>
      <c r="E307" s="663" t="s">
        <v>313</v>
      </c>
      <c r="F307" s="655" t="s">
        <v>77</v>
      </c>
      <c r="G307" s="657">
        <v>484.5</v>
      </c>
      <c r="H307" s="657"/>
      <c r="I307" s="643">
        <f t="shared" si="12"/>
        <v>484.5</v>
      </c>
    </row>
    <row r="308" spans="1:9" ht="39" customHeight="1">
      <c r="A308" s="665" t="s">
        <v>183</v>
      </c>
      <c r="B308" s="651" t="s">
        <v>171</v>
      </c>
      <c r="C308" s="655" t="s">
        <v>68</v>
      </c>
      <c r="D308" s="623" t="s">
        <v>55</v>
      </c>
      <c r="E308" s="663" t="s">
        <v>314</v>
      </c>
      <c r="F308" s="655" t="s">
        <v>47</v>
      </c>
      <c r="G308" s="657">
        <f>G309+G317</f>
        <v>8486.1</v>
      </c>
      <c r="H308" s="657"/>
      <c r="I308" s="643">
        <f t="shared" si="12"/>
        <v>8486.1</v>
      </c>
    </row>
    <row r="309" spans="1:9" ht="24.75" customHeight="1">
      <c r="A309" s="665" t="s">
        <v>184</v>
      </c>
      <c r="B309" s="666">
        <v>574</v>
      </c>
      <c r="C309" s="655" t="s">
        <v>68</v>
      </c>
      <c r="D309" s="623" t="s">
        <v>55</v>
      </c>
      <c r="E309" s="663" t="s">
        <v>315</v>
      </c>
      <c r="F309" s="655" t="s">
        <v>47</v>
      </c>
      <c r="G309" s="657">
        <f>G310+G312</f>
        <v>5089.1</v>
      </c>
      <c r="H309" s="657"/>
      <c r="I309" s="643">
        <f t="shared" si="12"/>
        <v>5089.1</v>
      </c>
    </row>
    <row r="310" spans="1:9" ht="24.75" customHeight="1">
      <c r="A310" s="667" t="s">
        <v>266</v>
      </c>
      <c r="B310" s="666">
        <v>574</v>
      </c>
      <c r="C310" s="655" t="s">
        <v>68</v>
      </c>
      <c r="D310" s="623" t="s">
        <v>55</v>
      </c>
      <c r="E310" s="663" t="s">
        <v>316</v>
      </c>
      <c r="F310" s="655" t="s">
        <v>47</v>
      </c>
      <c r="G310" s="668">
        <f>G311</f>
        <v>2517.8</v>
      </c>
      <c r="H310" s="659"/>
      <c r="I310" s="643">
        <f t="shared" si="12"/>
        <v>2517.8</v>
      </c>
    </row>
    <row r="311" spans="1:9" ht="16.5" customHeight="1">
      <c r="A311" s="669" t="s">
        <v>170</v>
      </c>
      <c r="B311" s="666">
        <v>574</v>
      </c>
      <c r="C311" s="655" t="s">
        <v>68</v>
      </c>
      <c r="D311" s="623" t="s">
        <v>55</v>
      </c>
      <c r="E311" s="663" t="s">
        <v>316</v>
      </c>
      <c r="F311" s="655" t="s">
        <v>77</v>
      </c>
      <c r="G311" s="670">
        <v>2517.8</v>
      </c>
      <c r="H311" s="657"/>
      <c r="I311" s="643">
        <f t="shared" si="12"/>
        <v>2517.8</v>
      </c>
    </row>
    <row r="312" spans="1:9" ht="18" customHeight="1">
      <c r="A312" s="667" t="s">
        <v>185</v>
      </c>
      <c r="B312" s="655" t="s">
        <v>171</v>
      </c>
      <c r="C312" s="655" t="s">
        <v>68</v>
      </c>
      <c r="D312" s="623" t="s">
        <v>55</v>
      </c>
      <c r="E312" s="663" t="s">
        <v>317</v>
      </c>
      <c r="F312" s="655" t="s">
        <v>47</v>
      </c>
      <c r="G312" s="668">
        <f>G316</f>
        <v>2571.3</v>
      </c>
      <c r="H312" s="659"/>
      <c r="I312" s="643">
        <f t="shared" si="12"/>
        <v>2571.3</v>
      </c>
    </row>
    <row r="313" spans="1:9" ht="21" customHeight="1" hidden="1">
      <c r="A313" s="671" t="s">
        <v>149</v>
      </c>
      <c r="B313" s="655" t="s">
        <v>171</v>
      </c>
      <c r="C313" s="655" t="s">
        <v>68</v>
      </c>
      <c r="D313" s="623" t="s">
        <v>55</v>
      </c>
      <c r="E313" s="663">
        <v>5201312</v>
      </c>
      <c r="F313" s="672" t="s">
        <v>137</v>
      </c>
      <c r="G313" s="670">
        <f>E313+F313</f>
        <v>5201812</v>
      </c>
      <c r="H313" s="673"/>
      <c r="I313" s="643">
        <f t="shared" si="12"/>
        <v>5201812</v>
      </c>
    </row>
    <row r="314" spans="1:9" ht="24" customHeight="1" hidden="1">
      <c r="A314" s="674" t="s">
        <v>135</v>
      </c>
      <c r="B314" s="655" t="s">
        <v>171</v>
      </c>
      <c r="C314" s="655" t="s">
        <v>68</v>
      </c>
      <c r="D314" s="623" t="s">
        <v>55</v>
      </c>
      <c r="E314" s="663">
        <v>5201320</v>
      </c>
      <c r="F314" s="655" t="s">
        <v>47</v>
      </c>
      <c r="G314" s="670">
        <f>E314+F314</f>
        <v>5201320</v>
      </c>
      <c r="H314" s="657"/>
      <c r="I314" s="643">
        <f t="shared" si="12"/>
        <v>5201320</v>
      </c>
    </row>
    <row r="315" spans="1:9" ht="20.25" customHeight="1" hidden="1">
      <c r="A315" s="664" t="s">
        <v>170</v>
      </c>
      <c r="B315" s="655" t="s">
        <v>171</v>
      </c>
      <c r="C315" s="655" t="s">
        <v>68</v>
      </c>
      <c r="D315" s="623" t="s">
        <v>55</v>
      </c>
      <c r="E315" s="663">
        <v>5201320</v>
      </c>
      <c r="F315" s="655" t="s">
        <v>77</v>
      </c>
      <c r="G315" s="670">
        <f>E315+F315</f>
        <v>5201325</v>
      </c>
      <c r="H315" s="657"/>
      <c r="I315" s="643">
        <f t="shared" si="12"/>
        <v>5201325</v>
      </c>
    </row>
    <row r="316" spans="1:9" ht="20.25" customHeight="1">
      <c r="A316" s="669" t="s">
        <v>170</v>
      </c>
      <c r="B316" s="655" t="s">
        <v>171</v>
      </c>
      <c r="C316" s="655" t="s">
        <v>68</v>
      </c>
      <c r="D316" s="623" t="s">
        <v>55</v>
      </c>
      <c r="E316" s="663" t="s">
        <v>317</v>
      </c>
      <c r="F316" s="655" t="s">
        <v>77</v>
      </c>
      <c r="G316" s="670">
        <v>2571.3</v>
      </c>
      <c r="H316" s="657"/>
      <c r="I316" s="643">
        <f t="shared" si="12"/>
        <v>2571.3</v>
      </c>
    </row>
    <row r="317" spans="1:9" ht="24" customHeight="1">
      <c r="A317" s="667" t="s">
        <v>135</v>
      </c>
      <c r="B317" s="672" t="s">
        <v>171</v>
      </c>
      <c r="C317" s="655" t="s">
        <v>68</v>
      </c>
      <c r="D317" s="623" t="s">
        <v>55</v>
      </c>
      <c r="E317" s="663" t="s">
        <v>318</v>
      </c>
      <c r="F317" s="655" t="s">
        <v>47</v>
      </c>
      <c r="G317" s="668">
        <f>G318</f>
        <v>3397</v>
      </c>
      <c r="H317" s="659"/>
      <c r="I317" s="643">
        <f t="shared" si="12"/>
        <v>3397</v>
      </c>
    </row>
    <row r="318" spans="1:9" ht="21" customHeight="1">
      <c r="A318" s="669" t="s">
        <v>170</v>
      </c>
      <c r="B318" s="672" t="s">
        <v>171</v>
      </c>
      <c r="C318" s="655" t="s">
        <v>68</v>
      </c>
      <c r="D318" s="623" t="s">
        <v>55</v>
      </c>
      <c r="E318" s="663" t="s">
        <v>318</v>
      </c>
      <c r="F318" s="655" t="s">
        <v>77</v>
      </c>
      <c r="G318" s="670">
        <v>3397</v>
      </c>
      <c r="H318" s="657"/>
      <c r="I318" s="643">
        <f t="shared" si="12"/>
        <v>3397</v>
      </c>
    </row>
    <row r="319" spans="1:9" ht="27" customHeight="1">
      <c r="A319" s="675" t="s">
        <v>70</v>
      </c>
      <c r="B319" s="655" t="s">
        <v>171</v>
      </c>
      <c r="C319" s="651" t="s">
        <v>68</v>
      </c>
      <c r="D319" s="651" t="s">
        <v>49</v>
      </c>
      <c r="E319" s="651" t="s">
        <v>76</v>
      </c>
      <c r="F319" s="651" t="s">
        <v>47</v>
      </c>
      <c r="G319" s="659">
        <f>G320</f>
        <v>514.9</v>
      </c>
      <c r="H319" s="659"/>
      <c r="I319" s="643">
        <f t="shared" si="12"/>
        <v>514.9</v>
      </c>
    </row>
    <row r="320" spans="1:9" ht="35.25" customHeight="1">
      <c r="A320" s="676" t="s">
        <v>403</v>
      </c>
      <c r="B320" s="655" t="s">
        <v>171</v>
      </c>
      <c r="C320" s="677" t="s">
        <v>68</v>
      </c>
      <c r="D320" s="677" t="s">
        <v>49</v>
      </c>
      <c r="E320" s="562" t="s">
        <v>233</v>
      </c>
      <c r="F320" s="677" t="s">
        <v>47</v>
      </c>
      <c r="G320" s="678">
        <f>G325</f>
        <v>514.9</v>
      </c>
      <c r="H320" s="678"/>
      <c r="I320" s="643">
        <f t="shared" si="12"/>
        <v>514.9</v>
      </c>
    </row>
    <row r="321" spans="1:9" ht="71.25" customHeight="1" hidden="1">
      <c r="A321" s="679" t="s">
        <v>188</v>
      </c>
      <c r="B321" s="655" t="s">
        <v>171</v>
      </c>
      <c r="C321" s="677" t="s">
        <v>68</v>
      </c>
      <c r="D321" s="677" t="s">
        <v>55</v>
      </c>
      <c r="E321" s="562" t="s">
        <v>224</v>
      </c>
      <c r="F321" s="680" t="s">
        <v>47</v>
      </c>
      <c r="G321" s="681"/>
      <c r="H321" s="681"/>
      <c r="I321" s="643">
        <f t="shared" si="12"/>
        <v>0</v>
      </c>
    </row>
    <row r="322" spans="1:9" ht="20.25" customHeight="1" hidden="1">
      <c r="A322" s="664" t="s">
        <v>170</v>
      </c>
      <c r="B322" s="651" t="s">
        <v>171</v>
      </c>
      <c r="C322" s="677" t="s">
        <v>68</v>
      </c>
      <c r="D322" s="677" t="s">
        <v>55</v>
      </c>
      <c r="E322" s="562" t="s">
        <v>224</v>
      </c>
      <c r="F322" s="680" t="s">
        <v>77</v>
      </c>
      <c r="G322" s="681"/>
      <c r="H322" s="681"/>
      <c r="I322" s="643">
        <f t="shared" si="12"/>
        <v>0</v>
      </c>
    </row>
    <row r="323" spans="1:9" ht="118.5" customHeight="1" hidden="1">
      <c r="A323" s="676" t="s">
        <v>186</v>
      </c>
      <c r="B323" s="655" t="s">
        <v>171</v>
      </c>
      <c r="C323" s="677" t="s">
        <v>68</v>
      </c>
      <c r="D323" s="677" t="s">
        <v>55</v>
      </c>
      <c r="E323" s="562" t="s">
        <v>187</v>
      </c>
      <c r="F323" s="680" t="s">
        <v>47</v>
      </c>
      <c r="G323" s="681"/>
      <c r="H323" s="681"/>
      <c r="I323" s="643">
        <f t="shared" si="12"/>
        <v>0</v>
      </c>
    </row>
    <row r="324" spans="1:9" ht="17.25" customHeight="1" hidden="1">
      <c r="A324" s="358" t="s">
        <v>170</v>
      </c>
      <c r="B324" s="682" t="s">
        <v>171</v>
      </c>
      <c r="C324" s="677" t="s">
        <v>68</v>
      </c>
      <c r="D324" s="677" t="s">
        <v>55</v>
      </c>
      <c r="E324" s="562" t="s">
        <v>187</v>
      </c>
      <c r="F324" s="680" t="s">
        <v>77</v>
      </c>
      <c r="G324" s="681"/>
      <c r="H324" s="681"/>
      <c r="I324" s="643">
        <f t="shared" si="12"/>
        <v>0</v>
      </c>
    </row>
    <row r="325" spans="1:9" ht="18" customHeight="1">
      <c r="A325" s="664" t="s">
        <v>59</v>
      </c>
      <c r="B325" s="682" t="s">
        <v>171</v>
      </c>
      <c r="C325" s="655" t="s">
        <v>68</v>
      </c>
      <c r="D325" s="655" t="s">
        <v>49</v>
      </c>
      <c r="E325" s="562" t="s">
        <v>404</v>
      </c>
      <c r="F325" s="655" t="s">
        <v>47</v>
      </c>
      <c r="G325" s="657">
        <f>G326</f>
        <v>514.9</v>
      </c>
      <c r="H325" s="657"/>
      <c r="I325" s="643">
        <f t="shared" si="12"/>
        <v>514.9</v>
      </c>
    </row>
    <row r="326" spans="1:9" ht="29.25" customHeight="1">
      <c r="A326" s="358" t="s">
        <v>136</v>
      </c>
      <c r="B326" s="682" t="s">
        <v>171</v>
      </c>
      <c r="C326" s="655" t="s">
        <v>68</v>
      </c>
      <c r="D326" s="655" t="s">
        <v>49</v>
      </c>
      <c r="E326" s="562" t="s">
        <v>404</v>
      </c>
      <c r="F326" s="655" t="s">
        <v>137</v>
      </c>
      <c r="G326" s="657">
        <v>514.9</v>
      </c>
      <c r="H326" s="657"/>
      <c r="I326" s="643">
        <f t="shared" si="12"/>
        <v>514.9</v>
      </c>
    </row>
    <row r="327" spans="1:9" ht="25.5" customHeight="1" hidden="1">
      <c r="A327" s="2" t="s">
        <v>125</v>
      </c>
      <c r="B327" s="159">
        <v>585</v>
      </c>
      <c r="C327" s="69" t="s">
        <v>55</v>
      </c>
      <c r="D327" s="69" t="s">
        <v>104</v>
      </c>
      <c r="E327" s="562" t="s">
        <v>224</v>
      </c>
      <c r="F327" s="69" t="s">
        <v>47</v>
      </c>
      <c r="G327" s="160"/>
      <c r="H327" s="160"/>
      <c r="I327" s="160"/>
    </row>
    <row r="328" spans="1:9" ht="38.25" customHeight="1" hidden="1">
      <c r="A328" s="3" t="s">
        <v>127</v>
      </c>
      <c r="B328" s="159">
        <v>585</v>
      </c>
      <c r="C328" s="69" t="s">
        <v>55</v>
      </c>
      <c r="D328" s="69" t="s">
        <v>104</v>
      </c>
      <c r="E328" s="562" t="s">
        <v>224</v>
      </c>
      <c r="F328" s="69" t="s">
        <v>47</v>
      </c>
      <c r="G328" s="160"/>
      <c r="H328" s="160"/>
      <c r="I328" s="160"/>
    </row>
    <row r="329" spans="1:9" ht="25.5" customHeight="1" hidden="1">
      <c r="A329" s="1" t="s">
        <v>129</v>
      </c>
      <c r="B329" s="159">
        <v>585</v>
      </c>
      <c r="C329" s="4" t="s">
        <v>55</v>
      </c>
      <c r="D329" s="4" t="s">
        <v>104</v>
      </c>
      <c r="E329" s="562" t="s">
        <v>187</v>
      </c>
      <c r="F329" s="69" t="s">
        <v>124</v>
      </c>
      <c r="G329" s="160"/>
      <c r="H329" s="160"/>
      <c r="I329" s="160"/>
    </row>
    <row r="330" spans="1:9" ht="27" customHeight="1" hidden="1">
      <c r="A330" s="2" t="s">
        <v>125</v>
      </c>
      <c r="B330" s="161" t="s">
        <v>118</v>
      </c>
      <c r="C330" s="69" t="s">
        <v>55</v>
      </c>
      <c r="D330" s="69" t="s">
        <v>104</v>
      </c>
      <c r="E330" s="562" t="s">
        <v>187</v>
      </c>
      <c r="F330" s="69" t="s">
        <v>47</v>
      </c>
      <c r="G330" s="160"/>
      <c r="H330" s="160"/>
      <c r="I330" s="160"/>
    </row>
    <row r="331" spans="1:9" ht="42.75" customHeight="1" hidden="1">
      <c r="A331" s="3" t="s">
        <v>127</v>
      </c>
      <c r="B331" s="161" t="s">
        <v>118</v>
      </c>
      <c r="C331" s="69" t="s">
        <v>55</v>
      </c>
      <c r="D331" s="69" t="s">
        <v>104</v>
      </c>
      <c r="E331" s="562" t="s">
        <v>404</v>
      </c>
      <c r="F331" s="69" t="s">
        <v>47</v>
      </c>
      <c r="G331" s="160"/>
      <c r="H331" s="160"/>
      <c r="I331" s="160"/>
    </row>
    <row r="332" spans="1:9" ht="21.75" customHeight="1">
      <c r="A332" s="247" t="s">
        <v>133</v>
      </c>
      <c r="B332" s="248"/>
      <c r="C332" s="249"/>
      <c r="D332" s="249"/>
      <c r="E332" s="249"/>
      <c r="F332" s="249"/>
      <c r="G332" s="569">
        <f>G7+G128+G150+G160+G193+G227</f>
        <v>57899.20000000001</v>
      </c>
      <c r="H332" s="600">
        <f>H7+H128+H150+H160+H193+H227</f>
        <v>96635.5</v>
      </c>
      <c r="I332" s="569">
        <f>I7+I128+I150+I160+I193+I227</f>
        <v>154534.7</v>
      </c>
    </row>
    <row r="334" spans="1:9" ht="15">
      <c r="A334" t="s">
        <v>391</v>
      </c>
      <c r="I334" s="624"/>
    </row>
    <row r="335" spans="1:5" ht="12.75">
      <c r="A335" t="s">
        <v>392</v>
      </c>
      <c r="E335" s="7" t="s">
        <v>393</v>
      </c>
    </row>
  </sheetData>
  <sheetProtection/>
  <mergeCells count="12">
    <mergeCell ref="E4:E6"/>
    <mergeCell ref="F4:F6"/>
    <mergeCell ref="G4:G5"/>
    <mergeCell ref="H4:H5"/>
    <mergeCell ref="A1:I3"/>
    <mergeCell ref="I4:I5"/>
    <mergeCell ref="J16:L16"/>
    <mergeCell ref="J98:L98"/>
    <mergeCell ref="A4:A6"/>
    <mergeCell ref="B4:B6"/>
    <mergeCell ref="C4:C6"/>
    <mergeCell ref="D4:D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3"/>
  <sheetViews>
    <sheetView view="pageBreakPreview" zoomScaleNormal="85" zoomScaleSheetLayoutView="100" zoomScalePageLayoutView="0" workbookViewId="0" topLeftCell="A436">
      <selection activeCell="A447" sqref="A447:I449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16" t="s">
        <v>407</v>
      </c>
      <c r="D1" s="816"/>
      <c r="E1" s="816"/>
      <c r="F1" s="816"/>
      <c r="G1" s="816"/>
      <c r="H1" s="816"/>
      <c r="I1" s="816"/>
    </row>
    <row r="2" spans="2:9" ht="12.75" customHeight="1">
      <c r="B2" s="516"/>
      <c r="C2" s="517" t="s">
        <v>408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409</v>
      </c>
      <c r="D3" s="518"/>
      <c r="E3" s="518"/>
      <c r="F3" s="518"/>
      <c r="G3" s="518"/>
      <c r="H3" s="518"/>
      <c r="I3" s="518"/>
    </row>
    <row r="4" spans="2:9" ht="12.75" customHeight="1">
      <c r="B4" s="826" t="s">
        <v>507</v>
      </c>
      <c r="C4" s="826"/>
      <c r="D4" s="826"/>
      <c r="E4" s="826"/>
      <c r="F4" s="826"/>
      <c r="G4" s="826"/>
      <c r="H4" s="826"/>
      <c r="I4" s="826"/>
    </row>
    <row r="5" spans="2:9" ht="6.75" customHeight="1">
      <c r="B5" s="826"/>
      <c r="C5" s="826"/>
      <c r="D5" s="826"/>
      <c r="E5" s="826"/>
      <c r="F5" s="826"/>
      <c r="G5" s="826"/>
      <c r="H5" s="826"/>
      <c r="I5" s="826"/>
    </row>
    <row r="6" spans="2:9" ht="12.75" hidden="1">
      <c r="B6" s="826"/>
      <c r="C6" s="826"/>
      <c r="D6" s="826"/>
      <c r="E6" s="826"/>
      <c r="F6" s="826"/>
      <c r="G6" s="826"/>
      <c r="H6" s="826"/>
      <c r="I6" s="826"/>
    </row>
    <row r="7" spans="2:9" ht="14.25" customHeight="1">
      <c r="B7" s="826"/>
      <c r="C7" s="826"/>
      <c r="D7" s="826"/>
      <c r="E7" s="826"/>
      <c r="F7" s="826"/>
      <c r="G7" s="826"/>
      <c r="H7" s="826"/>
      <c r="I7" s="826"/>
    </row>
    <row r="9" spans="1:9" ht="12.75">
      <c r="A9" s="796" t="s">
        <v>508</v>
      </c>
      <c r="B9" s="796"/>
      <c r="C9" s="796"/>
      <c r="D9" s="796"/>
      <c r="E9" s="796"/>
      <c r="F9" s="796"/>
      <c r="G9" s="796"/>
      <c r="H9" s="796"/>
      <c r="I9" s="796"/>
    </row>
    <row r="10" spans="1:9" ht="12.75">
      <c r="A10" s="796"/>
      <c r="B10" s="796"/>
      <c r="C10" s="796"/>
      <c r="D10" s="796"/>
      <c r="E10" s="796"/>
      <c r="F10" s="796"/>
      <c r="G10" s="796"/>
      <c r="H10" s="796"/>
      <c r="I10" s="796"/>
    </row>
    <row r="11" spans="1:9" ht="27" customHeight="1">
      <c r="A11" s="797"/>
      <c r="B11" s="797"/>
      <c r="C11" s="797"/>
      <c r="D11" s="797"/>
      <c r="E11" s="797"/>
      <c r="F11" s="797"/>
      <c r="G11" s="797"/>
      <c r="H11" s="797"/>
      <c r="I11" s="797"/>
    </row>
    <row r="12" spans="1:9" ht="37.5" customHeight="1">
      <c r="A12" s="786" t="s">
        <v>41</v>
      </c>
      <c r="B12" s="783" t="s">
        <v>42</v>
      </c>
      <c r="C12" s="783" t="s">
        <v>43</v>
      </c>
      <c r="D12" s="783" t="s">
        <v>44</v>
      </c>
      <c r="E12" s="783" t="s">
        <v>45</v>
      </c>
      <c r="F12" s="783" t="s">
        <v>46</v>
      </c>
      <c r="G12" s="791" t="s">
        <v>397</v>
      </c>
      <c r="H12" s="791" t="s">
        <v>398</v>
      </c>
      <c r="I12" s="821" t="s">
        <v>399</v>
      </c>
    </row>
    <row r="13" spans="1:9" ht="24" customHeight="1">
      <c r="A13" s="787"/>
      <c r="B13" s="784"/>
      <c r="C13" s="784"/>
      <c r="D13" s="784"/>
      <c r="E13" s="784"/>
      <c r="F13" s="784"/>
      <c r="G13" s="823"/>
      <c r="H13" s="792"/>
      <c r="I13" s="822"/>
    </row>
    <row r="14" spans="1:9" ht="4.5" customHeight="1" hidden="1">
      <c r="A14" s="788"/>
      <c r="B14" s="785"/>
      <c r="C14" s="785"/>
      <c r="D14" s="785"/>
      <c r="E14" s="785"/>
      <c r="F14" s="785"/>
      <c r="G14" s="351"/>
      <c r="H14" s="351"/>
      <c r="I14" s="162"/>
    </row>
    <row r="15" spans="1:9" ht="30.75" customHeight="1">
      <c r="A15" s="17" t="s">
        <v>291</v>
      </c>
      <c r="B15" s="684" t="s">
        <v>117</v>
      </c>
      <c r="C15" s="387" t="s">
        <v>57</v>
      </c>
      <c r="D15" s="387" t="s">
        <v>57</v>
      </c>
      <c r="E15" s="387" t="s">
        <v>76</v>
      </c>
      <c r="F15" s="387" t="s">
        <v>47</v>
      </c>
      <c r="G15" s="356">
        <f>G16+G86+G163+G149+G103+G119+G142+G137</f>
        <v>486.79999999999995</v>
      </c>
      <c r="H15" s="356">
        <f>H16+H86+H103+H119+H142+H163+H149</f>
        <v>11270</v>
      </c>
      <c r="I15" s="572">
        <f>I16+I86+I103+I149+I163</f>
        <v>15987.1</v>
      </c>
    </row>
    <row r="16" spans="1:9" ht="17.25" customHeight="1">
      <c r="A16" s="524" t="s">
        <v>58</v>
      </c>
      <c r="B16" s="685" t="s">
        <v>117</v>
      </c>
      <c r="C16" s="388" t="s">
        <v>48</v>
      </c>
      <c r="D16" s="388" t="s">
        <v>57</v>
      </c>
      <c r="E16" s="388" t="s">
        <v>76</v>
      </c>
      <c r="F16" s="388" t="s">
        <v>47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14230.300000000001</v>
      </c>
    </row>
    <row r="17" spans="1:9" ht="50.25" customHeight="1">
      <c r="A17" s="294" t="s">
        <v>138</v>
      </c>
      <c r="B17" s="686">
        <v>503</v>
      </c>
      <c r="C17" s="438" t="s">
        <v>48</v>
      </c>
      <c r="D17" s="438" t="s">
        <v>69</v>
      </c>
      <c r="E17" s="438" t="s">
        <v>132</v>
      </c>
      <c r="F17" s="438" t="s">
        <v>47</v>
      </c>
      <c r="G17" s="389">
        <f>G18</f>
        <v>0</v>
      </c>
      <c r="H17" s="389">
        <f>H18</f>
        <v>607</v>
      </c>
      <c r="I17" s="573">
        <f>I18</f>
        <v>732</v>
      </c>
    </row>
    <row r="18" spans="1:9" ht="48.75" customHeight="1">
      <c r="A18" s="295" t="s">
        <v>139</v>
      </c>
      <c r="B18" s="686">
        <v>503</v>
      </c>
      <c r="C18" s="438" t="s">
        <v>48</v>
      </c>
      <c r="D18" s="438" t="s">
        <v>69</v>
      </c>
      <c r="E18" s="438" t="s">
        <v>140</v>
      </c>
      <c r="F18" s="438" t="s">
        <v>47</v>
      </c>
      <c r="G18" s="390"/>
      <c r="H18" s="390">
        <f>H19</f>
        <v>607</v>
      </c>
      <c r="I18" s="574">
        <f>I19</f>
        <v>732</v>
      </c>
    </row>
    <row r="19" spans="1:9" ht="15">
      <c r="A19" s="171" t="s">
        <v>59</v>
      </c>
      <c r="B19" s="686">
        <v>503</v>
      </c>
      <c r="C19" s="438" t="s">
        <v>48</v>
      </c>
      <c r="D19" s="438" t="s">
        <v>69</v>
      </c>
      <c r="E19" s="438" t="s">
        <v>141</v>
      </c>
      <c r="F19" s="438" t="s">
        <v>47</v>
      </c>
      <c r="G19" s="390"/>
      <c r="H19" s="390">
        <f>H22</f>
        <v>607</v>
      </c>
      <c r="I19" s="574">
        <f>I20+I21+I22</f>
        <v>732</v>
      </c>
    </row>
    <row r="20" spans="1:9" ht="15">
      <c r="A20" s="733" t="s">
        <v>467</v>
      </c>
      <c r="B20" s="686">
        <v>503</v>
      </c>
      <c r="C20" s="438" t="s">
        <v>48</v>
      </c>
      <c r="D20" s="438" t="s">
        <v>69</v>
      </c>
      <c r="E20" s="438" t="s">
        <v>141</v>
      </c>
      <c r="F20" s="438" t="s">
        <v>460</v>
      </c>
      <c r="G20" s="390"/>
      <c r="H20" s="390"/>
      <c r="I20" s="574">
        <v>610</v>
      </c>
    </row>
    <row r="21" spans="1:9" ht="27" customHeight="1">
      <c r="A21" s="734" t="s">
        <v>466</v>
      </c>
      <c r="B21" s="686">
        <v>503</v>
      </c>
      <c r="C21" s="438" t="s">
        <v>48</v>
      </c>
      <c r="D21" s="438" t="s">
        <v>69</v>
      </c>
      <c r="E21" s="438" t="s">
        <v>141</v>
      </c>
      <c r="F21" s="438" t="s">
        <v>461</v>
      </c>
      <c r="G21" s="390"/>
      <c r="H21" s="390"/>
      <c r="I21" s="574">
        <v>2</v>
      </c>
    </row>
    <row r="22" spans="1:9" ht="24" customHeight="1">
      <c r="A22" s="734" t="s">
        <v>481</v>
      </c>
      <c r="B22" s="686">
        <v>503</v>
      </c>
      <c r="C22" s="438" t="s">
        <v>48</v>
      </c>
      <c r="D22" s="438" t="s">
        <v>69</v>
      </c>
      <c r="E22" s="438" t="s">
        <v>141</v>
      </c>
      <c r="F22" s="438" t="s">
        <v>462</v>
      </c>
      <c r="G22" s="391"/>
      <c r="H22" s="391">
        <v>607</v>
      </c>
      <c r="I22" s="574">
        <v>120</v>
      </c>
    </row>
    <row r="23" spans="1:9" ht="53.25" customHeight="1">
      <c r="A23" s="294" t="s">
        <v>142</v>
      </c>
      <c r="B23" s="330">
        <v>503</v>
      </c>
      <c r="C23" s="388" t="s">
        <v>48</v>
      </c>
      <c r="D23" s="388" t="s">
        <v>55</v>
      </c>
      <c r="E23" s="388" t="s">
        <v>132</v>
      </c>
      <c r="F23" s="388" t="s">
        <v>47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7887.900000000001</v>
      </c>
    </row>
    <row r="24" spans="1:9" ht="51" customHeight="1">
      <c r="A24" s="116" t="s">
        <v>139</v>
      </c>
      <c r="B24" s="686">
        <v>503</v>
      </c>
      <c r="C24" s="438" t="s">
        <v>48</v>
      </c>
      <c r="D24" s="438" t="s">
        <v>55</v>
      </c>
      <c r="E24" s="438" t="s">
        <v>140</v>
      </c>
      <c r="F24" s="438" t="s">
        <v>47</v>
      </c>
      <c r="G24" s="393"/>
      <c r="H24" s="393">
        <f>H25</f>
        <v>6485</v>
      </c>
      <c r="I24" s="573">
        <f>I25+I30</f>
        <v>7377</v>
      </c>
    </row>
    <row r="25" spans="1:9" ht="15">
      <c r="A25" s="171" t="s">
        <v>59</v>
      </c>
      <c r="B25" s="686">
        <v>503</v>
      </c>
      <c r="C25" s="438" t="s">
        <v>48</v>
      </c>
      <c r="D25" s="438" t="s">
        <v>55</v>
      </c>
      <c r="E25" s="438" t="s">
        <v>141</v>
      </c>
      <c r="F25" s="438" t="s">
        <v>47</v>
      </c>
      <c r="G25" s="393"/>
      <c r="H25" s="393">
        <f>H29</f>
        <v>6485</v>
      </c>
      <c r="I25" s="574">
        <f>I26+I27+I28+I29</f>
        <v>6592</v>
      </c>
    </row>
    <row r="26" spans="1:9" ht="15">
      <c r="A26" s="733" t="s">
        <v>467</v>
      </c>
      <c r="B26" s="686">
        <v>503</v>
      </c>
      <c r="C26" s="438" t="s">
        <v>48</v>
      </c>
      <c r="D26" s="438" t="s">
        <v>55</v>
      </c>
      <c r="E26" s="438" t="s">
        <v>141</v>
      </c>
      <c r="F26" s="438" t="s">
        <v>460</v>
      </c>
      <c r="G26" s="393"/>
      <c r="H26" s="393"/>
      <c r="I26" s="574">
        <v>5048</v>
      </c>
    </row>
    <row r="27" spans="1:9" ht="24">
      <c r="A27" s="734" t="s">
        <v>466</v>
      </c>
      <c r="B27" s="686">
        <v>503</v>
      </c>
      <c r="C27" s="438" t="s">
        <v>48</v>
      </c>
      <c r="D27" s="438" t="s">
        <v>55</v>
      </c>
      <c r="E27" s="438" t="s">
        <v>141</v>
      </c>
      <c r="F27" s="438" t="s">
        <v>461</v>
      </c>
      <c r="G27" s="393"/>
      <c r="H27" s="393"/>
      <c r="I27" s="574">
        <v>4</v>
      </c>
    </row>
    <row r="28" spans="1:9" ht="26.25" customHeight="1">
      <c r="A28" s="734" t="s">
        <v>481</v>
      </c>
      <c r="B28" s="686">
        <v>503</v>
      </c>
      <c r="C28" s="438" t="s">
        <v>48</v>
      </c>
      <c r="D28" s="438" t="s">
        <v>55</v>
      </c>
      <c r="E28" s="438" t="s">
        <v>141</v>
      </c>
      <c r="F28" s="438" t="s">
        <v>462</v>
      </c>
      <c r="G28" s="393"/>
      <c r="H28" s="393"/>
      <c r="I28" s="574">
        <f>1540-50</f>
        <v>1490</v>
      </c>
    </row>
    <row r="29" spans="1:11" ht="30" customHeight="1">
      <c r="A29" s="733" t="s">
        <v>464</v>
      </c>
      <c r="B29" s="686">
        <v>503</v>
      </c>
      <c r="C29" s="438" t="s">
        <v>48</v>
      </c>
      <c r="D29" s="438" t="s">
        <v>55</v>
      </c>
      <c r="E29" s="438" t="s">
        <v>141</v>
      </c>
      <c r="F29" s="438" t="s">
        <v>463</v>
      </c>
      <c r="G29" s="394"/>
      <c r="H29" s="394">
        <v>6485</v>
      </c>
      <c r="I29" s="574">
        <v>50</v>
      </c>
      <c r="J29" s="790"/>
      <c r="K29" s="790"/>
    </row>
    <row r="30" spans="1:9" ht="44.25" customHeight="1">
      <c r="A30" s="170" t="s">
        <v>143</v>
      </c>
      <c r="B30" s="686">
        <v>503</v>
      </c>
      <c r="C30" s="438" t="s">
        <v>48</v>
      </c>
      <c r="D30" s="438" t="s">
        <v>55</v>
      </c>
      <c r="E30" s="438" t="s">
        <v>144</v>
      </c>
      <c r="F30" s="438" t="s">
        <v>47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467</v>
      </c>
      <c r="B31" s="686">
        <v>503</v>
      </c>
      <c r="C31" s="438" t="s">
        <v>48</v>
      </c>
      <c r="D31" s="438" t="s">
        <v>55</v>
      </c>
      <c r="E31" s="438" t="s">
        <v>144</v>
      </c>
      <c r="F31" s="438" t="s">
        <v>460</v>
      </c>
      <c r="G31" s="393"/>
      <c r="H31" s="393"/>
      <c r="I31" s="574">
        <v>782</v>
      </c>
    </row>
    <row r="32" spans="1:9" ht="30.75" customHeight="1">
      <c r="A32" s="734" t="s">
        <v>466</v>
      </c>
      <c r="B32" s="686">
        <v>503</v>
      </c>
      <c r="C32" s="438" t="s">
        <v>48</v>
      </c>
      <c r="D32" s="438" t="s">
        <v>55</v>
      </c>
      <c r="E32" s="438" t="s">
        <v>144</v>
      </c>
      <c r="F32" s="438" t="s">
        <v>461</v>
      </c>
      <c r="G32" s="393"/>
      <c r="H32" s="393"/>
      <c r="I32" s="574">
        <v>3</v>
      </c>
    </row>
    <row r="33" spans="1:9" ht="30" customHeight="1" hidden="1">
      <c r="A33" s="734" t="s">
        <v>481</v>
      </c>
      <c r="B33" s="686">
        <v>503</v>
      </c>
      <c r="C33" s="438" t="s">
        <v>48</v>
      </c>
      <c r="D33" s="438" t="s">
        <v>55</v>
      </c>
      <c r="E33" s="438" t="s">
        <v>144</v>
      </c>
      <c r="F33" s="438" t="s">
        <v>462</v>
      </c>
      <c r="G33" s="393"/>
      <c r="H33" s="393">
        <v>713</v>
      </c>
      <c r="I33" s="574"/>
    </row>
    <row r="34" spans="1:9" ht="63" customHeight="1">
      <c r="A34" s="274" t="s">
        <v>301</v>
      </c>
      <c r="B34" s="534">
        <v>503</v>
      </c>
      <c r="C34" s="438" t="s">
        <v>48</v>
      </c>
      <c r="D34" s="438" t="s">
        <v>55</v>
      </c>
      <c r="E34" s="438" t="s">
        <v>302</v>
      </c>
      <c r="F34" s="438" t="s">
        <v>47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467</v>
      </c>
      <c r="B35" s="534">
        <v>503</v>
      </c>
      <c r="C35" s="438" t="s">
        <v>48</v>
      </c>
      <c r="D35" s="438" t="s">
        <v>55</v>
      </c>
      <c r="E35" s="438" t="s">
        <v>302</v>
      </c>
      <c r="F35" s="438" t="s">
        <v>460</v>
      </c>
      <c r="G35" s="395"/>
      <c r="H35" s="395"/>
      <c r="I35" s="574">
        <v>234.4</v>
      </c>
    </row>
    <row r="36" spans="1:9" ht="29.25" customHeight="1">
      <c r="A36" s="734" t="s">
        <v>466</v>
      </c>
      <c r="B36" s="534">
        <v>503</v>
      </c>
      <c r="C36" s="438" t="s">
        <v>48</v>
      </c>
      <c r="D36" s="438" t="s">
        <v>55</v>
      </c>
      <c r="E36" s="438" t="s">
        <v>302</v>
      </c>
      <c r="F36" s="438" t="s">
        <v>461</v>
      </c>
      <c r="G36" s="395"/>
      <c r="H36" s="395"/>
      <c r="I36" s="574">
        <v>4</v>
      </c>
    </row>
    <row r="37" spans="1:9" ht="27" customHeight="1">
      <c r="A37" s="734" t="s">
        <v>481</v>
      </c>
      <c r="B37" s="534">
        <v>503</v>
      </c>
      <c r="C37" s="438" t="s">
        <v>48</v>
      </c>
      <c r="D37" s="438" t="s">
        <v>55</v>
      </c>
      <c r="E37" s="438" t="s">
        <v>302</v>
      </c>
      <c r="F37" s="438" t="s">
        <v>462</v>
      </c>
      <c r="G37" s="395">
        <v>385.2</v>
      </c>
      <c r="H37" s="395"/>
      <c r="I37" s="574">
        <v>164.4</v>
      </c>
    </row>
    <row r="38" spans="1:9" ht="105.75" customHeight="1">
      <c r="A38" s="274" t="s">
        <v>303</v>
      </c>
      <c r="B38" s="534">
        <v>503</v>
      </c>
      <c r="C38" s="438" t="s">
        <v>48</v>
      </c>
      <c r="D38" s="438" t="s">
        <v>55</v>
      </c>
      <c r="E38" s="438" t="s">
        <v>304</v>
      </c>
      <c r="F38" s="438" t="s">
        <v>47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467</v>
      </c>
      <c r="B39" s="534">
        <v>503</v>
      </c>
      <c r="C39" s="438" t="s">
        <v>48</v>
      </c>
      <c r="D39" s="438" t="s">
        <v>55</v>
      </c>
      <c r="E39" s="438" t="s">
        <v>304</v>
      </c>
      <c r="F39" s="438" t="s">
        <v>460</v>
      </c>
      <c r="G39" s="395"/>
      <c r="H39" s="395"/>
      <c r="I39" s="574">
        <v>91.1</v>
      </c>
    </row>
    <row r="40" spans="1:9" ht="0.75" customHeight="1">
      <c r="A40" s="734" t="s">
        <v>466</v>
      </c>
      <c r="B40" s="534">
        <v>503</v>
      </c>
      <c r="C40" s="438" t="s">
        <v>48</v>
      </c>
      <c r="D40" s="438" t="s">
        <v>55</v>
      </c>
      <c r="E40" s="438" t="s">
        <v>304</v>
      </c>
      <c r="F40" s="438" t="s">
        <v>461</v>
      </c>
      <c r="G40" s="395"/>
      <c r="H40" s="395"/>
      <c r="I40" s="573"/>
    </row>
    <row r="41" spans="1:9" ht="33" customHeight="1">
      <c r="A41" s="734" t="s">
        <v>481</v>
      </c>
      <c r="B41" s="534">
        <v>503</v>
      </c>
      <c r="C41" s="438" t="s">
        <v>48</v>
      </c>
      <c r="D41" s="438" t="s">
        <v>55</v>
      </c>
      <c r="E41" s="438" t="s">
        <v>304</v>
      </c>
      <c r="F41" s="438" t="s">
        <v>462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103</v>
      </c>
      <c r="B44" s="687">
        <v>503</v>
      </c>
      <c r="C44" s="388" t="s">
        <v>48</v>
      </c>
      <c r="D44" s="388" t="s">
        <v>104</v>
      </c>
      <c r="E44" s="388" t="s">
        <v>132</v>
      </c>
      <c r="F44" s="388" t="s">
        <v>47</v>
      </c>
      <c r="G44" s="395"/>
      <c r="H44" s="395"/>
      <c r="I44" s="574">
        <f>I45</f>
        <v>9</v>
      </c>
    </row>
    <row r="45" spans="1:9" ht="27" customHeight="1">
      <c r="A45" s="295" t="s">
        <v>211</v>
      </c>
      <c r="B45" s="534">
        <v>503</v>
      </c>
      <c r="C45" s="438" t="s">
        <v>48</v>
      </c>
      <c r="D45" s="438" t="s">
        <v>104</v>
      </c>
      <c r="E45" s="438" t="s">
        <v>105</v>
      </c>
      <c r="F45" s="438" t="s">
        <v>47</v>
      </c>
      <c r="G45" s="395"/>
      <c r="H45" s="395"/>
      <c r="I45" s="574">
        <f>I46</f>
        <v>9</v>
      </c>
    </row>
    <row r="46" spans="1:9" ht="44.25" customHeight="1">
      <c r="A46" s="123" t="s">
        <v>212</v>
      </c>
      <c r="B46" s="534">
        <v>503</v>
      </c>
      <c r="C46" s="438" t="s">
        <v>48</v>
      </c>
      <c r="D46" s="438" t="s">
        <v>104</v>
      </c>
      <c r="E46" s="438" t="s">
        <v>213</v>
      </c>
      <c r="F46" s="438" t="s">
        <v>47</v>
      </c>
      <c r="G46" s="395"/>
      <c r="H46" s="395"/>
      <c r="I46" s="574">
        <f>I47</f>
        <v>9</v>
      </c>
    </row>
    <row r="47" spans="1:9" ht="24" customHeight="1">
      <c r="A47" s="123" t="s">
        <v>504</v>
      </c>
      <c r="B47" s="534">
        <v>503</v>
      </c>
      <c r="C47" s="438" t="s">
        <v>48</v>
      </c>
      <c r="D47" s="438" t="s">
        <v>104</v>
      </c>
      <c r="E47" s="438" t="s">
        <v>213</v>
      </c>
      <c r="F47" s="749" t="s">
        <v>192</v>
      </c>
      <c r="G47" s="395"/>
      <c r="H47" s="395"/>
      <c r="I47" s="574">
        <v>9</v>
      </c>
    </row>
    <row r="48" spans="1:9" ht="21.75" customHeight="1">
      <c r="A48" s="284" t="s">
        <v>74</v>
      </c>
      <c r="B48" s="688" t="s">
        <v>117</v>
      </c>
      <c r="C48" s="396" t="s">
        <v>48</v>
      </c>
      <c r="D48" s="397">
        <v>11</v>
      </c>
      <c r="E48" s="396" t="s">
        <v>76</v>
      </c>
      <c r="F48" s="396" t="s">
        <v>47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74</v>
      </c>
      <c r="B49" s="689" t="s">
        <v>117</v>
      </c>
      <c r="C49" s="399" t="s">
        <v>48</v>
      </c>
      <c r="D49" s="400">
        <v>11</v>
      </c>
      <c r="E49" s="399" t="s">
        <v>85</v>
      </c>
      <c r="F49" s="399" t="s">
        <v>47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193</v>
      </c>
      <c r="B50" s="408">
        <v>503</v>
      </c>
      <c r="C50" s="399" t="s">
        <v>48</v>
      </c>
      <c r="D50" s="400">
        <v>11</v>
      </c>
      <c r="E50" s="547" t="s">
        <v>285</v>
      </c>
      <c r="F50" s="399" t="s">
        <v>47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191</v>
      </c>
      <c r="B51" s="408">
        <v>503</v>
      </c>
      <c r="C51" s="399" t="s">
        <v>48</v>
      </c>
      <c r="D51" s="400">
        <v>12</v>
      </c>
      <c r="E51" s="547" t="s">
        <v>285</v>
      </c>
      <c r="F51" s="399" t="s">
        <v>192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60</v>
      </c>
      <c r="B52" s="687">
        <v>503</v>
      </c>
      <c r="C52" s="388" t="s">
        <v>48</v>
      </c>
      <c r="D52" s="388" t="s">
        <v>146</v>
      </c>
      <c r="E52" s="388" t="s">
        <v>132</v>
      </c>
      <c r="F52" s="388" t="s">
        <v>47</v>
      </c>
      <c r="G52" s="403"/>
      <c r="H52" s="403"/>
      <c r="I52" s="574">
        <f t="shared" si="0"/>
        <v>0</v>
      </c>
    </row>
    <row r="53" spans="1:9" ht="25.5" customHeight="1" hidden="1">
      <c r="A53" s="170" t="s">
        <v>147</v>
      </c>
      <c r="B53" s="687">
        <v>503</v>
      </c>
      <c r="C53" s="388" t="s">
        <v>48</v>
      </c>
      <c r="D53" s="388" t="s">
        <v>146</v>
      </c>
      <c r="E53" s="388" t="s">
        <v>148</v>
      </c>
      <c r="F53" s="388" t="s">
        <v>47</v>
      </c>
      <c r="G53" s="404"/>
      <c r="H53" s="404"/>
      <c r="I53" s="574">
        <f t="shared" si="0"/>
        <v>0</v>
      </c>
    </row>
    <row r="54" spans="1:9" ht="20.25" customHeight="1" hidden="1">
      <c r="A54" s="117" t="s">
        <v>136</v>
      </c>
      <c r="B54" s="534">
        <v>503</v>
      </c>
      <c r="C54" s="438" t="s">
        <v>48</v>
      </c>
      <c r="D54" s="438" t="s">
        <v>146</v>
      </c>
      <c r="E54" s="438" t="s">
        <v>148</v>
      </c>
      <c r="F54" s="438" t="s">
        <v>137</v>
      </c>
      <c r="G54" s="405"/>
      <c r="H54" s="405"/>
      <c r="I54" s="574">
        <f t="shared" si="0"/>
        <v>0</v>
      </c>
    </row>
    <row r="55" spans="1:9" ht="30.75" customHeight="1" hidden="1">
      <c r="A55" s="170" t="s">
        <v>282</v>
      </c>
      <c r="B55" s="409">
        <v>503</v>
      </c>
      <c r="C55" s="396" t="s">
        <v>48</v>
      </c>
      <c r="D55" s="396" t="s">
        <v>146</v>
      </c>
      <c r="E55" s="396" t="s">
        <v>283</v>
      </c>
      <c r="F55" s="396" t="s">
        <v>47</v>
      </c>
      <c r="G55" s="398"/>
      <c r="H55" s="398"/>
      <c r="I55" s="574">
        <f t="shared" si="0"/>
        <v>0</v>
      </c>
    </row>
    <row r="56" spans="1:9" ht="30" customHeight="1" hidden="1">
      <c r="A56" s="171" t="s">
        <v>281</v>
      </c>
      <c r="B56" s="408">
        <v>503</v>
      </c>
      <c r="C56" s="438" t="s">
        <v>48</v>
      </c>
      <c r="D56" s="438" t="s">
        <v>146</v>
      </c>
      <c r="E56" s="438" t="s">
        <v>280</v>
      </c>
      <c r="F56" s="438" t="s">
        <v>47</v>
      </c>
      <c r="G56" s="407"/>
      <c r="H56" s="407"/>
      <c r="I56" s="574">
        <f t="shared" si="0"/>
        <v>0</v>
      </c>
    </row>
    <row r="57" spans="1:9" ht="31.5" customHeight="1" hidden="1">
      <c r="A57" s="117" t="s">
        <v>136</v>
      </c>
      <c r="B57" s="534">
        <v>503</v>
      </c>
      <c r="C57" s="438" t="s">
        <v>48</v>
      </c>
      <c r="D57" s="438" t="s">
        <v>146</v>
      </c>
      <c r="E57" s="438" t="s">
        <v>280</v>
      </c>
      <c r="F57" s="438" t="s">
        <v>137</v>
      </c>
      <c r="G57" s="407"/>
      <c r="H57" s="407"/>
      <c r="I57" s="574">
        <f t="shared" si="0"/>
        <v>0</v>
      </c>
    </row>
    <row r="58" spans="1:9" ht="23.25" customHeight="1">
      <c r="A58" s="116" t="s">
        <v>191</v>
      </c>
      <c r="B58" s="408">
        <v>503</v>
      </c>
      <c r="C58" s="399" t="s">
        <v>48</v>
      </c>
      <c r="D58" s="399" t="s">
        <v>98</v>
      </c>
      <c r="E58" s="399" t="s">
        <v>285</v>
      </c>
      <c r="F58" s="611" t="s">
        <v>468</v>
      </c>
      <c r="G58" s="407"/>
      <c r="H58" s="407">
        <v>100</v>
      </c>
      <c r="I58" s="574">
        <v>100</v>
      </c>
    </row>
    <row r="59" spans="1:9" ht="22.5" customHeight="1">
      <c r="A59" s="170" t="s">
        <v>60</v>
      </c>
      <c r="B59" s="409">
        <v>503</v>
      </c>
      <c r="C59" s="396" t="s">
        <v>48</v>
      </c>
      <c r="D59" s="396" t="s">
        <v>410</v>
      </c>
      <c r="E59" s="396" t="s">
        <v>76</v>
      </c>
      <c r="F59" s="396" t="s">
        <v>47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356</v>
      </c>
      <c r="B60" s="408">
        <v>503</v>
      </c>
      <c r="C60" s="438" t="s">
        <v>48</v>
      </c>
      <c r="D60" s="438" t="s">
        <v>146</v>
      </c>
      <c r="E60" s="438" t="s">
        <v>105</v>
      </c>
      <c r="F60" s="438" t="s">
        <v>47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147</v>
      </c>
      <c r="B61" s="408">
        <v>503</v>
      </c>
      <c r="C61" s="399" t="s">
        <v>48</v>
      </c>
      <c r="D61" s="399" t="s">
        <v>146</v>
      </c>
      <c r="E61" s="399" t="s">
        <v>319</v>
      </c>
      <c r="F61" s="399" t="s">
        <v>47</v>
      </c>
      <c r="G61" s="407"/>
      <c r="H61" s="407"/>
      <c r="I61" s="573">
        <f t="shared" si="1"/>
        <v>0</v>
      </c>
    </row>
    <row r="62" spans="1:9" ht="23.25" customHeight="1" hidden="1">
      <c r="A62" s="116" t="s">
        <v>136</v>
      </c>
      <c r="B62" s="408">
        <v>503</v>
      </c>
      <c r="C62" s="399" t="s">
        <v>48</v>
      </c>
      <c r="D62" s="399" t="s">
        <v>146</v>
      </c>
      <c r="E62" s="399" t="s">
        <v>319</v>
      </c>
      <c r="F62" s="399" t="s">
        <v>137</v>
      </c>
      <c r="G62" s="407"/>
      <c r="H62" s="407"/>
      <c r="I62" s="573">
        <f t="shared" si="1"/>
        <v>0</v>
      </c>
    </row>
    <row r="63" spans="1:9" ht="29.25" customHeight="1" hidden="1">
      <c r="A63" s="303" t="s">
        <v>370</v>
      </c>
      <c r="B63" s="409">
        <v>503</v>
      </c>
      <c r="C63" s="396" t="s">
        <v>48</v>
      </c>
      <c r="D63" s="396" t="s">
        <v>146</v>
      </c>
      <c r="E63" s="396" t="s">
        <v>368</v>
      </c>
      <c r="F63" s="396" t="s">
        <v>47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163</v>
      </c>
      <c r="B64" s="408">
        <v>503</v>
      </c>
      <c r="C64" s="399" t="s">
        <v>48</v>
      </c>
      <c r="D64" s="399" t="s">
        <v>146</v>
      </c>
      <c r="E64" s="399" t="s">
        <v>368</v>
      </c>
      <c r="F64" s="399" t="s">
        <v>369</v>
      </c>
      <c r="G64" s="407"/>
      <c r="H64" s="407"/>
      <c r="I64" s="573">
        <f t="shared" si="1"/>
        <v>0</v>
      </c>
    </row>
    <row r="65" spans="1:9" ht="29.25" customHeight="1" hidden="1">
      <c r="A65" s="170" t="s">
        <v>353</v>
      </c>
      <c r="B65" s="408">
        <v>503</v>
      </c>
      <c r="C65" s="438" t="s">
        <v>48</v>
      </c>
      <c r="D65" s="438" t="s">
        <v>146</v>
      </c>
      <c r="E65" s="438" t="s">
        <v>354</v>
      </c>
      <c r="F65" s="438" t="s">
        <v>47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356</v>
      </c>
      <c r="B66" s="408">
        <v>503</v>
      </c>
      <c r="C66" s="438" t="s">
        <v>48</v>
      </c>
      <c r="D66" s="396" t="s">
        <v>410</v>
      </c>
      <c r="E66" s="438" t="s">
        <v>105</v>
      </c>
      <c r="F66" s="438" t="s">
        <v>47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445</v>
      </c>
      <c r="B67" s="408">
        <v>503</v>
      </c>
      <c r="C67" s="399" t="s">
        <v>48</v>
      </c>
      <c r="D67" s="396" t="s">
        <v>410</v>
      </c>
      <c r="E67" s="399" t="s">
        <v>319</v>
      </c>
      <c r="F67" s="399" t="s">
        <v>47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467</v>
      </c>
      <c r="B68" s="408">
        <v>503</v>
      </c>
      <c r="C68" s="399" t="s">
        <v>48</v>
      </c>
      <c r="D68" s="396" t="s">
        <v>410</v>
      </c>
      <c r="E68" s="399" t="s">
        <v>319</v>
      </c>
      <c r="F68" s="438" t="s">
        <v>460</v>
      </c>
      <c r="G68" s="97"/>
      <c r="H68" s="413"/>
      <c r="I68" s="574">
        <v>390.6</v>
      </c>
    </row>
    <row r="69" spans="1:9" ht="27.75" customHeight="1">
      <c r="A69" s="734" t="s">
        <v>466</v>
      </c>
      <c r="B69" s="408">
        <v>503</v>
      </c>
      <c r="C69" s="399" t="s">
        <v>48</v>
      </c>
      <c r="D69" s="396" t="s">
        <v>410</v>
      </c>
      <c r="E69" s="399" t="s">
        <v>319</v>
      </c>
      <c r="F69" s="438" t="s">
        <v>461</v>
      </c>
      <c r="G69" s="97"/>
      <c r="H69" s="413"/>
      <c r="I69" s="574">
        <v>1</v>
      </c>
    </row>
    <row r="70" spans="1:9" ht="29.25" customHeight="1">
      <c r="A70" s="734" t="s">
        <v>465</v>
      </c>
      <c r="B70" s="408">
        <v>503</v>
      </c>
      <c r="C70" s="399" t="s">
        <v>48</v>
      </c>
      <c r="D70" s="396" t="s">
        <v>410</v>
      </c>
      <c r="E70" s="399" t="s">
        <v>319</v>
      </c>
      <c r="F70" s="438" t="s">
        <v>462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446</v>
      </c>
      <c r="B71" s="408">
        <v>503</v>
      </c>
      <c r="C71" s="399" t="s">
        <v>48</v>
      </c>
      <c r="D71" s="396" t="s">
        <v>410</v>
      </c>
      <c r="E71" s="399" t="s">
        <v>368</v>
      </c>
      <c r="F71" s="611" t="s">
        <v>47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163</v>
      </c>
      <c r="B72" s="408">
        <v>503</v>
      </c>
      <c r="C72" s="399" t="s">
        <v>48</v>
      </c>
      <c r="D72" s="396" t="s">
        <v>410</v>
      </c>
      <c r="E72" s="399" t="s">
        <v>368</v>
      </c>
      <c r="F72" s="399" t="s">
        <v>369</v>
      </c>
      <c r="G72" s="97">
        <v>224.6</v>
      </c>
      <c r="H72" s="413"/>
      <c r="I72" s="574"/>
    </row>
    <row r="73" spans="1:9" ht="32.25" customHeight="1">
      <c r="A73" s="618" t="s">
        <v>353</v>
      </c>
      <c r="B73" s="408">
        <v>503</v>
      </c>
      <c r="C73" s="399" t="s">
        <v>48</v>
      </c>
      <c r="D73" s="399" t="s">
        <v>410</v>
      </c>
      <c r="E73" s="611" t="s">
        <v>448</v>
      </c>
      <c r="F73" s="611" t="s">
        <v>47</v>
      </c>
      <c r="G73" s="97"/>
      <c r="H73" s="413"/>
      <c r="I73" s="573">
        <f>I74</f>
        <v>4685</v>
      </c>
    </row>
    <row r="74" spans="1:9" ht="23.25" customHeight="1">
      <c r="A74" s="117" t="s">
        <v>63</v>
      </c>
      <c r="B74" s="408">
        <v>503</v>
      </c>
      <c r="C74" s="399" t="s">
        <v>48</v>
      </c>
      <c r="D74" s="399" t="s">
        <v>410</v>
      </c>
      <c r="E74" s="399" t="s">
        <v>355</v>
      </c>
      <c r="F74" s="399" t="s">
        <v>47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467</v>
      </c>
      <c r="B75" s="408">
        <v>503</v>
      </c>
      <c r="C75" s="399" t="s">
        <v>48</v>
      </c>
      <c r="D75" s="399" t="s">
        <v>410</v>
      </c>
      <c r="E75" s="399" t="s">
        <v>355</v>
      </c>
      <c r="F75" s="611" t="s">
        <v>469</v>
      </c>
      <c r="G75" s="520"/>
      <c r="H75" s="520"/>
      <c r="I75" s="574">
        <v>2470</v>
      </c>
    </row>
    <row r="76" spans="1:9" ht="30" customHeight="1">
      <c r="A76" s="734" t="s">
        <v>466</v>
      </c>
      <c r="B76" s="408">
        <v>503</v>
      </c>
      <c r="C76" s="399" t="s">
        <v>48</v>
      </c>
      <c r="D76" s="399" t="s">
        <v>410</v>
      </c>
      <c r="E76" s="399" t="s">
        <v>355</v>
      </c>
      <c r="F76" s="611" t="s">
        <v>470</v>
      </c>
      <c r="G76" s="520"/>
      <c r="H76" s="520"/>
      <c r="I76" s="574">
        <v>5</v>
      </c>
    </row>
    <row r="77" spans="1:9" ht="25.5" customHeight="1">
      <c r="A77" s="734" t="s">
        <v>481</v>
      </c>
      <c r="B77" s="408">
        <v>503</v>
      </c>
      <c r="C77" s="399" t="s">
        <v>48</v>
      </c>
      <c r="D77" s="399" t="s">
        <v>410</v>
      </c>
      <c r="E77" s="399" t="s">
        <v>355</v>
      </c>
      <c r="F77" s="611" t="s">
        <v>462</v>
      </c>
      <c r="G77" s="520"/>
      <c r="H77" s="520"/>
      <c r="I77" s="574">
        <f>2210-20</f>
        <v>2190</v>
      </c>
    </row>
    <row r="78" spans="1:9" ht="27" customHeight="1">
      <c r="A78" s="733" t="s">
        <v>464</v>
      </c>
      <c r="B78" s="408">
        <v>503</v>
      </c>
      <c r="C78" s="399" t="s">
        <v>48</v>
      </c>
      <c r="D78" s="399" t="s">
        <v>410</v>
      </c>
      <c r="E78" s="399" t="s">
        <v>355</v>
      </c>
      <c r="F78" s="611" t="s">
        <v>463</v>
      </c>
      <c r="G78" s="520"/>
      <c r="H78" s="520"/>
      <c r="I78" s="574">
        <v>10</v>
      </c>
    </row>
    <row r="79" spans="1:9" ht="27.75" customHeight="1">
      <c r="A79" s="733" t="s">
        <v>472</v>
      </c>
      <c r="B79" s="408">
        <v>503</v>
      </c>
      <c r="C79" s="399" t="s">
        <v>48</v>
      </c>
      <c r="D79" s="399" t="s">
        <v>410</v>
      </c>
      <c r="E79" s="399" t="s">
        <v>355</v>
      </c>
      <c r="F79" s="611" t="s">
        <v>471</v>
      </c>
      <c r="G79" s="520"/>
      <c r="H79" s="520"/>
      <c r="I79" s="574">
        <v>10</v>
      </c>
    </row>
    <row r="80" spans="1:9" ht="91.5" customHeight="1">
      <c r="A80" s="615" t="s">
        <v>444</v>
      </c>
      <c r="B80" s="408">
        <v>503</v>
      </c>
      <c r="C80" s="611" t="s">
        <v>48</v>
      </c>
      <c r="D80" s="611" t="s">
        <v>410</v>
      </c>
      <c r="E80" s="610" t="s">
        <v>306</v>
      </c>
      <c r="F80" s="611" t="s">
        <v>47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467</v>
      </c>
      <c r="B81" s="408">
        <v>503</v>
      </c>
      <c r="C81" s="611" t="s">
        <v>48</v>
      </c>
      <c r="D81" s="611" t="s">
        <v>410</v>
      </c>
      <c r="E81" s="610" t="s">
        <v>306</v>
      </c>
      <c r="F81" s="438" t="s">
        <v>460</v>
      </c>
      <c r="G81" s="608"/>
      <c r="H81" s="520"/>
      <c r="I81" s="574">
        <v>253.9</v>
      </c>
    </row>
    <row r="82" spans="1:9" ht="33" customHeight="1">
      <c r="A82" s="734" t="s">
        <v>466</v>
      </c>
      <c r="B82" s="408">
        <v>503</v>
      </c>
      <c r="C82" s="611" t="s">
        <v>48</v>
      </c>
      <c r="D82" s="611" t="s">
        <v>410</v>
      </c>
      <c r="E82" s="610" t="s">
        <v>306</v>
      </c>
      <c r="F82" s="438" t="s">
        <v>461</v>
      </c>
      <c r="G82" s="608"/>
      <c r="H82" s="520"/>
      <c r="I82" s="574">
        <v>12.1</v>
      </c>
    </row>
    <row r="83" spans="1:9" ht="0.75" customHeight="1">
      <c r="A83" s="734" t="s">
        <v>481</v>
      </c>
      <c r="B83" s="408">
        <v>503</v>
      </c>
      <c r="C83" s="611" t="s">
        <v>48</v>
      </c>
      <c r="D83" s="611" t="s">
        <v>410</v>
      </c>
      <c r="E83" s="610" t="s">
        <v>306</v>
      </c>
      <c r="F83" s="438" t="s">
        <v>462</v>
      </c>
      <c r="G83" s="608">
        <f>25.8+240.2</f>
        <v>266</v>
      </c>
      <c r="H83" s="520"/>
      <c r="I83" s="574"/>
    </row>
    <row r="84" spans="1:9" ht="107.25" customHeight="1">
      <c r="A84" s="744" t="s">
        <v>492</v>
      </c>
      <c r="B84" s="408">
        <v>503</v>
      </c>
      <c r="C84" s="611" t="s">
        <v>48</v>
      </c>
      <c r="D84" s="611" t="s">
        <v>410</v>
      </c>
      <c r="E84" s="745" t="s">
        <v>493</v>
      </c>
      <c r="F84" s="611" t="s">
        <v>47</v>
      </c>
      <c r="G84" s="608"/>
      <c r="H84" s="520"/>
      <c r="I84" s="574">
        <f>I85</f>
        <v>12.7</v>
      </c>
    </row>
    <row r="85" spans="1:9" ht="28.5" customHeight="1">
      <c r="A85" s="123" t="s">
        <v>136</v>
      </c>
      <c r="B85" s="408">
        <v>503</v>
      </c>
      <c r="C85" s="611" t="s">
        <v>48</v>
      </c>
      <c r="D85" s="611" t="s">
        <v>410</v>
      </c>
      <c r="E85" s="745" t="s">
        <v>494</v>
      </c>
      <c r="F85" s="611" t="s">
        <v>137</v>
      </c>
      <c r="G85" s="608"/>
      <c r="H85" s="520"/>
      <c r="I85" s="574">
        <v>12.7</v>
      </c>
    </row>
    <row r="86" spans="1:9" ht="33" customHeight="1">
      <c r="A86" s="609" t="s">
        <v>411</v>
      </c>
      <c r="B86" s="533">
        <v>503</v>
      </c>
      <c r="C86" s="535" t="s">
        <v>69</v>
      </c>
      <c r="D86" s="535" t="s">
        <v>57</v>
      </c>
      <c r="E86" s="535" t="s">
        <v>76</v>
      </c>
      <c r="F86" s="535" t="s">
        <v>47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206</v>
      </c>
      <c r="B87" s="534">
        <v>503</v>
      </c>
      <c r="C87" s="438" t="s">
        <v>69</v>
      </c>
      <c r="D87" s="438" t="s">
        <v>67</v>
      </c>
      <c r="E87" s="438" t="s">
        <v>76</v>
      </c>
      <c r="F87" s="438" t="s">
        <v>47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86</v>
      </c>
      <c r="B88" s="534">
        <v>503</v>
      </c>
      <c r="C88" s="438" t="s">
        <v>69</v>
      </c>
      <c r="D88" s="438" t="s">
        <v>67</v>
      </c>
      <c r="E88" s="438" t="s">
        <v>207</v>
      </c>
      <c r="F88" s="438" t="s">
        <v>47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87</v>
      </c>
      <c r="B89" s="534">
        <v>503</v>
      </c>
      <c r="C89" s="438" t="s">
        <v>69</v>
      </c>
      <c r="D89" s="438" t="s">
        <v>67</v>
      </c>
      <c r="E89" s="438" t="s">
        <v>208</v>
      </c>
      <c r="F89" s="438" t="s">
        <v>47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481</v>
      </c>
      <c r="B90" s="534">
        <v>503</v>
      </c>
      <c r="C90" s="438" t="s">
        <v>69</v>
      </c>
      <c r="D90" s="438" t="s">
        <v>67</v>
      </c>
      <c r="E90" s="438" t="s">
        <v>208</v>
      </c>
      <c r="F90" s="438" t="s">
        <v>462</v>
      </c>
      <c r="G90" s="390"/>
      <c r="H90" s="390">
        <v>26</v>
      </c>
      <c r="I90" s="574">
        <v>50</v>
      </c>
    </row>
    <row r="91" spans="1:9" ht="1.5" customHeight="1" hidden="1">
      <c r="A91" s="121" t="s">
        <v>119</v>
      </c>
      <c r="B91" s="690" t="s">
        <v>117</v>
      </c>
      <c r="C91" s="535" t="s">
        <v>55</v>
      </c>
      <c r="D91" s="535" t="s">
        <v>57</v>
      </c>
      <c r="E91" s="535" t="s">
        <v>132</v>
      </c>
      <c r="F91" s="535" t="s">
        <v>47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256</v>
      </c>
      <c r="B92" s="439" t="s">
        <v>117</v>
      </c>
      <c r="C92" s="438" t="s">
        <v>55</v>
      </c>
      <c r="D92" s="438" t="s">
        <v>49</v>
      </c>
      <c r="E92" s="438" t="s">
        <v>132</v>
      </c>
      <c r="F92" s="440" t="s">
        <v>47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255</v>
      </c>
      <c r="B93" s="541">
        <v>503</v>
      </c>
      <c r="C93" s="438" t="s">
        <v>55</v>
      </c>
      <c r="D93" s="438" t="s">
        <v>49</v>
      </c>
      <c r="E93" s="509">
        <v>2800300</v>
      </c>
      <c r="F93" s="440" t="s">
        <v>47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149</v>
      </c>
      <c r="B94" s="541">
        <v>503</v>
      </c>
      <c r="C94" s="438" t="s">
        <v>55</v>
      </c>
      <c r="D94" s="438" t="s">
        <v>49</v>
      </c>
      <c r="E94" s="509">
        <v>2800300</v>
      </c>
      <c r="F94" s="440" t="s">
        <v>150</v>
      </c>
      <c r="G94" s="390"/>
      <c r="H94" s="390"/>
      <c r="I94" s="573">
        <f t="shared" si="3"/>
        <v>0</v>
      </c>
    </row>
    <row r="95" spans="1:9" ht="25.5" customHeight="1" hidden="1">
      <c r="A95" s="309" t="s">
        <v>267</v>
      </c>
      <c r="B95" s="688" t="s">
        <v>117</v>
      </c>
      <c r="C95" s="396" t="s">
        <v>55</v>
      </c>
      <c r="D95" s="396" t="s">
        <v>131</v>
      </c>
      <c r="E95" s="396" t="s">
        <v>76</v>
      </c>
      <c r="F95" s="396" t="s">
        <v>47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268</v>
      </c>
      <c r="B96" s="439" t="s">
        <v>117</v>
      </c>
      <c r="C96" s="438" t="s">
        <v>55</v>
      </c>
      <c r="D96" s="438" t="s">
        <v>131</v>
      </c>
      <c r="E96" s="509">
        <v>3450000</v>
      </c>
      <c r="F96" s="439" t="s">
        <v>47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269</v>
      </c>
      <c r="B97" s="439" t="s">
        <v>117</v>
      </c>
      <c r="C97" s="438" t="s">
        <v>55</v>
      </c>
      <c r="D97" s="438" t="s">
        <v>131</v>
      </c>
      <c r="E97" s="509">
        <v>3450100</v>
      </c>
      <c r="F97" s="439" t="s">
        <v>47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189</v>
      </c>
      <c r="B98" s="439" t="s">
        <v>117</v>
      </c>
      <c r="C98" s="438" t="s">
        <v>55</v>
      </c>
      <c r="D98" s="438" t="s">
        <v>131</v>
      </c>
      <c r="E98" s="509">
        <v>3450100</v>
      </c>
      <c r="F98" s="439" t="s">
        <v>190</v>
      </c>
      <c r="G98" s="419"/>
      <c r="H98" s="419"/>
      <c r="I98" s="573">
        <f t="shared" si="3"/>
        <v>0</v>
      </c>
    </row>
    <row r="99" spans="1:9" ht="0.75" customHeight="1" hidden="1">
      <c r="A99" s="121" t="s">
        <v>236</v>
      </c>
      <c r="B99" s="533">
        <v>503</v>
      </c>
      <c r="C99" s="535" t="s">
        <v>104</v>
      </c>
      <c r="D99" s="535" t="s">
        <v>57</v>
      </c>
      <c r="E99" s="535" t="s">
        <v>132</v>
      </c>
      <c r="F99" s="535" t="s">
        <v>47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270</v>
      </c>
      <c r="B100" s="534">
        <v>503</v>
      </c>
      <c r="C100" s="438" t="s">
        <v>104</v>
      </c>
      <c r="D100" s="438" t="s">
        <v>48</v>
      </c>
      <c r="E100" s="438" t="s">
        <v>132</v>
      </c>
      <c r="F100" s="438" t="s">
        <v>47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271</v>
      </c>
      <c r="B101" s="534">
        <v>503</v>
      </c>
      <c r="C101" s="438" t="s">
        <v>104</v>
      </c>
      <c r="D101" s="438" t="s">
        <v>48</v>
      </c>
      <c r="E101" s="438" t="s">
        <v>272</v>
      </c>
      <c r="F101" s="438" t="s">
        <v>47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273</v>
      </c>
      <c r="B102" s="534">
        <v>503</v>
      </c>
      <c r="C102" s="438" t="s">
        <v>104</v>
      </c>
      <c r="D102" s="438" t="s">
        <v>48</v>
      </c>
      <c r="E102" s="438" t="s">
        <v>272</v>
      </c>
      <c r="F102" s="438" t="s">
        <v>274</v>
      </c>
      <c r="G102" s="423"/>
      <c r="H102" s="423"/>
      <c r="I102" s="573">
        <f t="shared" si="3"/>
        <v>0</v>
      </c>
    </row>
    <row r="103" spans="1:9" ht="18" customHeight="1">
      <c r="A103" s="525" t="s">
        <v>119</v>
      </c>
      <c r="B103" s="691">
        <v>503</v>
      </c>
      <c r="C103" s="396" t="s">
        <v>55</v>
      </c>
      <c r="D103" s="396" t="s">
        <v>57</v>
      </c>
      <c r="E103" s="396" t="s">
        <v>132</v>
      </c>
      <c r="F103" s="396" t="s">
        <v>47</v>
      </c>
      <c r="G103" s="424">
        <f>G110</f>
        <v>0</v>
      </c>
      <c r="H103" s="424">
        <f>H110</f>
        <v>50</v>
      </c>
      <c r="I103" s="573">
        <f>I104+I110</f>
        <v>238.8</v>
      </c>
    </row>
    <row r="104" spans="1:9" ht="18" customHeight="1">
      <c r="A104" s="725" t="s">
        <v>412</v>
      </c>
      <c r="B104" s="691">
        <v>503</v>
      </c>
      <c r="C104" s="396" t="s">
        <v>55</v>
      </c>
      <c r="D104" s="396" t="s">
        <v>104</v>
      </c>
      <c r="E104" s="396" t="s">
        <v>132</v>
      </c>
      <c r="F104" s="396" t="s">
        <v>47</v>
      </c>
      <c r="G104" s="424"/>
      <c r="H104" s="424"/>
      <c r="I104" s="573">
        <f>I105</f>
        <v>38.8</v>
      </c>
    </row>
    <row r="105" spans="1:9" ht="42.75" customHeight="1">
      <c r="A105" s="26" t="s">
        <v>458</v>
      </c>
      <c r="B105" s="692" t="s">
        <v>117</v>
      </c>
      <c r="C105" s="399" t="s">
        <v>55</v>
      </c>
      <c r="D105" s="399" t="s">
        <v>104</v>
      </c>
      <c r="E105" s="399" t="s">
        <v>413</v>
      </c>
      <c r="F105" s="396" t="s">
        <v>47</v>
      </c>
      <c r="G105" s="424"/>
      <c r="H105" s="424"/>
      <c r="I105" s="574">
        <f>I106</f>
        <v>38.8</v>
      </c>
    </row>
    <row r="106" spans="1:9" ht="23.25" customHeight="1">
      <c r="A106" s="123" t="s">
        <v>136</v>
      </c>
      <c r="B106" s="692" t="s">
        <v>117</v>
      </c>
      <c r="C106" s="399" t="s">
        <v>55</v>
      </c>
      <c r="D106" s="399" t="s">
        <v>104</v>
      </c>
      <c r="E106" s="399" t="s">
        <v>413</v>
      </c>
      <c r="F106" s="396" t="s">
        <v>192</v>
      </c>
      <c r="G106" s="424"/>
      <c r="H106" s="424"/>
      <c r="I106" s="574">
        <v>38.8</v>
      </c>
    </row>
    <row r="107" spans="1:9" ht="18" customHeight="1" hidden="1">
      <c r="A107" s="515" t="s">
        <v>256</v>
      </c>
      <c r="B107" s="691">
        <v>503</v>
      </c>
      <c r="C107" s="396" t="s">
        <v>55</v>
      </c>
      <c r="D107" s="396" t="s">
        <v>49</v>
      </c>
      <c r="E107" s="396" t="s">
        <v>132</v>
      </c>
      <c r="F107" s="396" t="s">
        <v>47</v>
      </c>
      <c r="G107" s="424"/>
      <c r="H107" s="424"/>
      <c r="I107" s="573">
        <f>I108</f>
        <v>0</v>
      </c>
    </row>
    <row r="108" spans="1:9" ht="54" customHeight="1" hidden="1">
      <c r="A108" s="529" t="s">
        <v>255</v>
      </c>
      <c r="B108" s="691">
        <v>503</v>
      </c>
      <c r="C108" s="399" t="s">
        <v>55</v>
      </c>
      <c r="D108" s="399" t="s">
        <v>49</v>
      </c>
      <c r="E108" s="399" t="s">
        <v>405</v>
      </c>
      <c r="F108" s="399" t="s">
        <v>47</v>
      </c>
      <c r="G108" s="424"/>
      <c r="H108" s="424"/>
      <c r="I108" s="574">
        <f>I109</f>
        <v>0</v>
      </c>
    </row>
    <row r="109" spans="1:9" ht="52.5" customHeight="1" hidden="1">
      <c r="A109" s="726" t="s">
        <v>406</v>
      </c>
      <c r="B109" s="691">
        <v>503</v>
      </c>
      <c r="C109" s="396" t="s">
        <v>55</v>
      </c>
      <c r="D109" s="396" t="s">
        <v>49</v>
      </c>
      <c r="E109" s="396" t="s">
        <v>405</v>
      </c>
      <c r="F109" s="396" t="s">
        <v>338</v>
      </c>
      <c r="G109" s="424"/>
      <c r="H109" s="424"/>
      <c r="I109" s="574"/>
    </row>
    <row r="110" spans="1:9" ht="28.5" customHeight="1">
      <c r="A110" s="528" t="s">
        <v>267</v>
      </c>
      <c r="B110" s="534">
        <v>503</v>
      </c>
      <c r="C110" s="438" t="s">
        <v>55</v>
      </c>
      <c r="D110" s="438" t="s">
        <v>131</v>
      </c>
      <c r="E110" s="438" t="s">
        <v>132</v>
      </c>
      <c r="F110" s="440" t="s">
        <v>47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288</v>
      </c>
      <c r="B111" s="534">
        <v>503</v>
      </c>
      <c r="C111" s="438" t="s">
        <v>55</v>
      </c>
      <c r="D111" s="438" t="s">
        <v>131</v>
      </c>
      <c r="E111" s="509">
        <v>3380000</v>
      </c>
      <c r="F111" s="439" t="s">
        <v>47</v>
      </c>
      <c r="G111" s="424"/>
      <c r="H111" s="424"/>
      <c r="I111" s="574">
        <f>G111+H111</f>
        <v>0</v>
      </c>
    </row>
    <row r="112" spans="1:9" ht="18.75" customHeight="1" hidden="1">
      <c r="A112" s="123" t="s">
        <v>136</v>
      </c>
      <c r="B112" s="534">
        <v>503</v>
      </c>
      <c r="C112" s="438" t="s">
        <v>55</v>
      </c>
      <c r="D112" s="438" t="s">
        <v>131</v>
      </c>
      <c r="E112" s="509">
        <v>3380000</v>
      </c>
      <c r="F112" s="439" t="s">
        <v>137</v>
      </c>
      <c r="G112" s="425"/>
      <c r="H112" s="425"/>
      <c r="I112" s="574">
        <f>G112+H112</f>
        <v>0</v>
      </c>
    </row>
    <row r="113" spans="1:9" ht="26.25" customHeight="1" hidden="1">
      <c r="A113" s="170" t="s">
        <v>289</v>
      </c>
      <c r="B113" s="534">
        <v>503</v>
      </c>
      <c r="C113" s="438" t="s">
        <v>55</v>
      </c>
      <c r="D113" s="438" t="s">
        <v>131</v>
      </c>
      <c r="E113" s="509">
        <v>3400300</v>
      </c>
      <c r="F113" s="439" t="s">
        <v>47</v>
      </c>
      <c r="G113" s="424"/>
      <c r="H113" s="424"/>
      <c r="I113" s="574">
        <f>G113+H113</f>
        <v>0</v>
      </c>
    </row>
    <row r="114" spans="1:9" ht="19.5" customHeight="1" hidden="1">
      <c r="A114" s="123" t="s">
        <v>136</v>
      </c>
      <c r="B114" s="534">
        <v>503</v>
      </c>
      <c r="C114" s="438" t="s">
        <v>55</v>
      </c>
      <c r="D114" s="438" t="s">
        <v>131</v>
      </c>
      <c r="E114" s="509">
        <v>3400300</v>
      </c>
      <c r="F114" s="439" t="s">
        <v>137</v>
      </c>
      <c r="G114" s="425"/>
      <c r="H114" s="425"/>
      <c r="I114" s="574">
        <f>G114+H114</f>
        <v>0</v>
      </c>
    </row>
    <row r="115" spans="1:9" ht="36.75" customHeight="1">
      <c r="A115" s="529" t="s">
        <v>269</v>
      </c>
      <c r="B115" s="534">
        <v>503</v>
      </c>
      <c r="C115" s="438" t="s">
        <v>55</v>
      </c>
      <c r="D115" s="438" t="s">
        <v>131</v>
      </c>
      <c r="E115" s="509">
        <v>3450100</v>
      </c>
      <c r="F115" s="438" t="s">
        <v>47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136</v>
      </c>
      <c r="B116" s="534">
        <v>503</v>
      </c>
      <c r="C116" s="438" t="s">
        <v>55</v>
      </c>
      <c r="D116" s="438" t="s">
        <v>131</v>
      </c>
      <c r="E116" s="509">
        <v>3450100</v>
      </c>
      <c r="F116" s="438" t="s">
        <v>192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339</v>
      </c>
      <c r="B117" s="534">
        <v>503</v>
      </c>
      <c r="C117" s="438" t="s">
        <v>55</v>
      </c>
      <c r="D117" s="438" t="s">
        <v>131</v>
      </c>
      <c r="E117" s="509">
        <v>5220000</v>
      </c>
      <c r="F117" s="438" t="s">
        <v>47</v>
      </c>
      <c r="G117" s="424"/>
      <c r="H117" s="424"/>
      <c r="I117" s="573">
        <f aca="true" t="shared" si="4" ref="I117:I157">G117+H117</f>
        <v>0</v>
      </c>
    </row>
    <row r="118" spans="1:9" ht="41.25" customHeight="1" hidden="1">
      <c r="A118" s="123" t="s">
        <v>340</v>
      </c>
      <c r="B118" s="534">
        <v>503</v>
      </c>
      <c r="C118" s="438" t="s">
        <v>55</v>
      </c>
      <c r="D118" s="438" t="s">
        <v>131</v>
      </c>
      <c r="E118" s="509">
        <v>5222300</v>
      </c>
      <c r="F118" s="438" t="s">
        <v>341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286</v>
      </c>
      <c r="B119" s="691">
        <v>503</v>
      </c>
      <c r="C119" s="396" t="s">
        <v>104</v>
      </c>
      <c r="D119" s="396" t="s">
        <v>57</v>
      </c>
      <c r="E119" s="396" t="s">
        <v>132</v>
      </c>
      <c r="F119" s="396" t="s">
        <v>47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275</v>
      </c>
      <c r="B120" s="534">
        <v>503</v>
      </c>
      <c r="C120" s="438" t="s">
        <v>104</v>
      </c>
      <c r="D120" s="438" t="s">
        <v>48</v>
      </c>
      <c r="E120" s="438" t="s">
        <v>272</v>
      </c>
      <c r="F120" s="438" t="s">
        <v>276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284</v>
      </c>
      <c r="B121" s="534">
        <v>503</v>
      </c>
      <c r="C121" s="438" t="s">
        <v>104</v>
      </c>
      <c r="D121" s="438" t="s">
        <v>48</v>
      </c>
      <c r="E121" s="438" t="s">
        <v>272</v>
      </c>
      <c r="F121" s="438" t="s">
        <v>276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270</v>
      </c>
      <c r="B122" s="687">
        <v>503</v>
      </c>
      <c r="C122" s="388" t="s">
        <v>104</v>
      </c>
      <c r="D122" s="388" t="s">
        <v>48</v>
      </c>
      <c r="E122" s="388" t="s">
        <v>132</v>
      </c>
      <c r="F122" s="388" t="s">
        <v>47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271</v>
      </c>
      <c r="B123" s="534">
        <v>503</v>
      </c>
      <c r="C123" s="438" t="s">
        <v>104</v>
      </c>
      <c r="D123" s="438" t="s">
        <v>48</v>
      </c>
      <c r="E123" s="438" t="s">
        <v>272</v>
      </c>
      <c r="F123" s="438" t="s">
        <v>47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352</v>
      </c>
      <c r="B124" s="534">
        <v>503</v>
      </c>
      <c r="C124" s="438" t="s">
        <v>104</v>
      </c>
      <c r="D124" s="438" t="s">
        <v>48</v>
      </c>
      <c r="E124" s="438" t="s">
        <v>272</v>
      </c>
      <c r="F124" s="438" t="s">
        <v>276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342</v>
      </c>
      <c r="B125" s="534">
        <v>503</v>
      </c>
      <c r="C125" s="438" t="s">
        <v>104</v>
      </c>
      <c r="D125" s="438" t="s">
        <v>48</v>
      </c>
      <c r="E125" s="438" t="s">
        <v>272</v>
      </c>
      <c r="F125" s="438" t="s">
        <v>276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348</v>
      </c>
      <c r="B126" s="534">
        <v>503</v>
      </c>
      <c r="C126" s="438" t="s">
        <v>104</v>
      </c>
      <c r="D126" s="438" t="s">
        <v>48</v>
      </c>
      <c r="E126" s="438" t="s">
        <v>272</v>
      </c>
      <c r="F126" s="438" t="s">
        <v>276</v>
      </c>
      <c r="G126" s="428"/>
      <c r="H126" s="428"/>
      <c r="I126" s="573">
        <f t="shared" si="4"/>
        <v>0</v>
      </c>
    </row>
    <row r="127" spans="1:9" ht="24" customHeight="1" hidden="1">
      <c r="A127" s="117" t="s">
        <v>336</v>
      </c>
      <c r="B127" s="534">
        <v>503</v>
      </c>
      <c r="C127" s="438" t="s">
        <v>104</v>
      </c>
      <c r="D127" s="438" t="s">
        <v>48</v>
      </c>
      <c r="E127" s="438" t="s">
        <v>272</v>
      </c>
      <c r="F127" s="438" t="s">
        <v>276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351</v>
      </c>
      <c r="B128" s="534">
        <v>503</v>
      </c>
      <c r="C128" s="438" t="s">
        <v>104</v>
      </c>
      <c r="D128" s="438" t="s">
        <v>48</v>
      </c>
      <c r="E128" s="438" t="s">
        <v>272</v>
      </c>
      <c r="F128" s="438" t="s">
        <v>276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343</v>
      </c>
      <c r="B129" s="534">
        <v>503</v>
      </c>
      <c r="C129" s="438" t="s">
        <v>104</v>
      </c>
      <c r="D129" s="438" t="s">
        <v>48</v>
      </c>
      <c r="E129" s="438" t="s">
        <v>272</v>
      </c>
      <c r="F129" s="438" t="s">
        <v>276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379</v>
      </c>
      <c r="B130" s="534">
        <v>503</v>
      </c>
      <c r="C130" s="438" t="s">
        <v>104</v>
      </c>
      <c r="D130" s="438" t="s">
        <v>48</v>
      </c>
      <c r="E130" s="438" t="s">
        <v>349</v>
      </c>
      <c r="F130" s="438" t="s">
        <v>276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380</v>
      </c>
      <c r="B131" s="534">
        <v>503</v>
      </c>
      <c r="C131" s="438" t="s">
        <v>104</v>
      </c>
      <c r="D131" s="438" t="s">
        <v>48</v>
      </c>
      <c r="E131" s="438" t="s">
        <v>350</v>
      </c>
      <c r="F131" s="438" t="s">
        <v>276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287</v>
      </c>
      <c r="B132" s="534">
        <v>503</v>
      </c>
      <c r="C132" s="438" t="s">
        <v>104</v>
      </c>
      <c r="D132" s="438" t="s">
        <v>48</v>
      </c>
      <c r="E132" s="438" t="s">
        <v>272</v>
      </c>
      <c r="F132" s="438" t="s">
        <v>276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226</v>
      </c>
      <c r="B133" s="534">
        <v>503</v>
      </c>
      <c r="C133" s="438" t="s">
        <v>104</v>
      </c>
      <c r="D133" s="438" t="s">
        <v>50</v>
      </c>
      <c r="E133" s="438" t="s">
        <v>132</v>
      </c>
      <c r="F133" s="438" t="s">
        <v>47</v>
      </c>
      <c r="G133" s="430">
        <f>G134</f>
        <v>0</v>
      </c>
      <c r="H133" s="430"/>
      <c r="I133" s="573">
        <f t="shared" si="4"/>
        <v>0</v>
      </c>
      <c r="J133" s="790"/>
      <c r="K133" s="790"/>
    </row>
    <row r="134" spans="1:9" ht="18" customHeight="1" hidden="1">
      <c r="A134" s="116" t="s">
        <v>120</v>
      </c>
      <c r="B134" s="534">
        <v>503</v>
      </c>
      <c r="C134" s="438" t="s">
        <v>104</v>
      </c>
      <c r="D134" s="438" t="s">
        <v>50</v>
      </c>
      <c r="E134" s="438" t="s">
        <v>227</v>
      </c>
      <c r="F134" s="438" t="s">
        <v>47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121</v>
      </c>
      <c r="B135" s="534">
        <v>503</v>
      </c>
      <c r="C135" s="438" t="s">
        <v>104</v>
      </c>
      <c r="D135" s="438" t="s">
        <v>50</v>
      </c>
      <c r="E135" s="438" t="s">
        <v>228</v>
      </c>
      <c r="F135" s="438" t="s">
        <v>47</v>
      </c>
      <c r="G135" s="390"/>
      <c r="H135" s="390"/>
      <c r="I135" s="573">
        <f t="shared" si="4"/>
        <v>0</v>
      </c>
    </row>
    <row r="136" spans="1:9" ht="24" customHeight="1" hidden="1">
      <c r="A136" s="116" t="s">
        <v>136</v>
      </c>
      <c r="B136" s="534">
        <v>503</v>
      </c>
      <c r="C136" s="438" t="s">
        <v>104</v>
      </c>
      <c r="D136" s="438" t="s">
        <v>50</v>
      </c>
      <c r="E136" s="438" t="s">
        <v>228</v>
      </c>
      <c r="F136" s="438" t="s">
        <v>137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49</v>
      </c>
      <c r="D137" s="548" t="s">
        <v>57</v>
      </c>
      <c r="E137" s="548" t="s">
        <v>132</v>
      </c>
      <c r="F137" s="548" t="s">
        <v>47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117</v>
      </c>
      <c r="C138" s="433" t="s">
        <v>49</v>
      </c>
      <c r="D138" s="433" t="s">
        <v>104</v>
      </c>
      <c r="E138" s="519" t="s">
        <v>132</v>
      </c>
      <c r="F138" s="519" t="s">
        <v>47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117</v>
      </c>
      <c r="C139" s="433" t="s">
        <v>49</v>
      </c>
      <c r="D139" s="433" t="s">
        <v>104</v>
      </c>
      <c r="E139" s="549">
        <v>5220000</v>
      </c>
      <c r="F139" s="550" t="s">
        <v>47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117</v>
      </c>
      <c r="C140" s="550" t="s">
        <v>49</v>
      </c>
      <c r="D140" s="550" t="s">
        <v>104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52</v>
      </c>
      <c r="B142" s="539" t="s">
        <v>117</v>
      </c>
      <c r="C142" s="552" t="s">
        <v>51</v>
      </c>
      <c r="D142" s="553" t="s">
        <v>57</v>
      </c>
      <c r="E142" s="553" t="s">
        <v>132</v>
      </c>
      <c r="F142" s="553" t="s">
        <v>47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92</v>
      </c>
      <c r="B143" s="534">
        <v>503</v>
      </c>
      <c r="C143" s="399" t="s">
        <v>51</v>
      </c>
      <c r="D143" s="399" t="s">
        <v>50</v>
      </c>
      <c r="E143" s="399" t="s">
        <v>93</v>
      </c>
      <c r="F143" s="399" t="s">
        <v>47</v>
      </c>
      <c r="G143" s="437"/>
      <c r="H143" s="437"/>
      <c r="I143" s="573">
        <f t="shared" si="4"/>
        <v>0</v>
      </c>
    </row>
    <row r="144" spans="1:9" ht="30" customHeight="1" hidden="1">
      <c r="A144" s="244" t="s">
        <v>63</v>
      </c>
      <c r="B144" s="534">
        <v>503</v>
      </c>
      <c r="C144" s="554" t="s">
        <v>51</v>
      </c>
      <c r="D144" s="554" t="s">
        <v>50</v>
      </c>
      <c r="E144" s="554" t="s">
        <v>173</v>
      </c>
      <c r="F144" s="554" t="s">
        <v>47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149</v>
      </c>
      <c r="B145" s="534">
        <v>503</v>
      </c>
      <c r="C145" s="554" t="s">
        <v>51</v>
      </c>
      <c r="D145" s="554" t="s">
        <v>50</v>
      </c>
      <c r="E145" s="554" t="s">
        <v>173</v>
      </c>
      <c r="F145" s="554" t="s">
        <v>150</v>
      </c>
      <c r="G145" s="437"/>
      <c r="H145" s="437"/>
      <c r="I145" s="573">
        <f t="shared" si="4"/>
        <v>0</v>
      </c>
    </row>
    <row r="146" spans="1:9" ht="24" customHeight="1" hidden="1">
      <c r="A146" s="237" t="s">
        <v>73</v>
      </c>
      <c r="B146" s="540" t="s">
        <v>117</v>
      </c>
      <c r="C146" s="554" t="s">
        <v>51</v>
      </c>
      <c r="D146" s="438" t="s">
        <v>51</v>
      </c>
      <c r="E146" s="438" t="s">
        <v>132</v>
      </c>
      <c r="F146" s="438" t="s">
        <v>47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372</v>
      </c>
      <c r="B147" s="541">
        <v>503</v>
      </c>
      <c r="C147" s="439" t="s">
        <v>51</v>
      </c>
      <c r="D147" s="439" t="s">
        <v>51</v>
      </c>
      <c r="E147" s="440" t="s">
        <v>373</v>
      </c>
      <c r="F147" s="440" t="s">
        <v>47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374</v>
      </c>
      <c r="B148" s="439" t="s">
        <v>117</v>
      </c>
      <c r="C148" s="439" t="s">
        <v>51</v>
      </c>
      <c r="D148" s="439" t="s">
        <v>51</v>
      </c>
      <c r="E148" s="440" t="s">
        <v>373</v>
      </c>
      <c r="F148" s="441" t="s">
        <v>137</v>
      </c>
      <c r="G148" s="390"/>
      <c r="H148" s="390"/>
      <c r="I148" s="573">
        <f t="shared" si="4"/>
        <v>0</v>
      </c>
    </row>
    <row r="149" spans="1:9" ht="18" customHeight="1">
      <c r="A149" s="526" t="s">
        <v>96</v>
      </c>
      <c r="B149" s="693" t="s">
        <v>117</v>
      </c>
      <c r="C149" s="542" t="s">
        <v>68</v>
      </c>
      <c r="D149" s="542" t="s">
        <v>57</v>
      </c>
      <c r="E149" s="542" t="s">
        <v>76</v>
      </c>
      <c r="F149" s="555" t="s">
        <v>47</v>
      </c>
      <c r="G149" s="445">
        <f>G150+G154</f>
        <v>0</v>
      </c>
      <c r="H149" s="445">
        <f>H150+H154</f>
        <v>112</v>
      </c>
      <c r="I149" s="573">
        <f>I150+I154</f>
        <v>1268</v>
      </c>
    </row>
    <row r="150" spans="1:9" ht="20.25" customHeight="1">
      <c r="A150" s="324" t="s">
        <v>99</v>
      </c>
      <c r="B150" s="694" t="s">
        <v>117</v>
      </c>
      <c r="C150" s="447" t="s">
        <v>68</v>
      </c>
      <c r="D150" s="447" t="s">
        <v>48</v>
      </c>
      <c r="E150" s="447" t="s">
        <v>76</v>
      </c>
      <c r="F150" s="441" t="s">
        <v>47</v>
      </c>
      <c r="G150" s="446">
        <f aca="true" t="shared" si="5" ref="G150:H152">G151</f>
        <v>0</v>
      </c>
      <c r="H150" s="446">
        <f t="shared" si="5"/>
        <v>60</v>
      </c>
      <c r="I150" s="573">
        <f>I151</f>
        <v>1060</v>
      </c>
    </row>
    <row r="151" spans="1:9" ht="26.25" customHeight="1">
      <c r="A151" s="323" t="s">
        <v>166</v>
      </c>
      <c r="B151" s="694" t="s">
        <v>117</v>
      </c>
      <c r="C151" s="447" t="s">
        <v>68</v>
      </c>
      <c r="D151" s="447" t="s">
        <v>48</v>
      </c>
      <c r="E151" s="447" t="s">
        <v>167</v>
      </c>
      <c r="F151" s="441" t="s">
        <v>47</v>
      </c>
      <c r="G151" s="448">
        <f t="shared" si="5"/>
        <v>0</v>
      </c>
      <c r="H151" s="448">
        <f t="shared" si="5"/>
        <v>60</v>
      </c>
      <c r="I151" s="574">
        <f>I152</f>
        <v>1060</v>
      </c>
    </row>
    <row r="152" spans="1:9" ht="20.25" customHeight="1">
      <c r="A152" s="323" t="s">
        <v>168</v>
      </c>
      <c r="B152" s="694" t="s">
        <v>117</v>
      </c>
      <c r="C152" s="447" t="s">
        <v>68</v>
      </c>
      <c r="D152" s="447" t="s">
        <v>48</v>
      </c>
      <c r="E152" s="447" t="s">
        <v>169</v>
      </c>
      <c r="F152" s="441" t="s">
        <v>47</v>
      </c>
      <c r="G152" s="448">
        <f t="shared" si="5"/>
        <v>0</v>
      </c>
      <c r="H152" s="448">
        <f t="shared" si="5"/>
        <v>60</v>
      </c>
      <c r="I152" s="574">
        <f>I153</f>
        <v>1060</v>
      </c>
    </row>
    <row r="153" spans="1:9" ht="18.75" customHeight="1">
      <c r="A153" s="733" t="s">
        <v>475</v>
      </c>
      <c r="B153" s="694" t="s">
        <v>117</v>
      </c>
      <c r="C153" s="447" t="s">
        <v>68</v>
      </c>
      <c r="D153" s="447" t="s">
        <v>48</v>
      </c>
      <c r="E153" s="447" t="s">
        <v>169</v>
      </c>
      <c r="F153" s="441" t="s">
        <v>474</v>
      </c>
      <c r="G153" s="448"/>
      <c r="H153" s="448">
        <v>60</v>
      </c>
      <c r="I153" s="574">
        <v>1060</v>
      </c>
    </row>
    <row r="154" spans="1:9" ht="15" customHeight="1">
      <c r="A154" s="324" t="s">
        <v>97</v>
      </c>
      <c r="B154" s="694" t="s">
        <v>117</v>
      </c>
      <c r="C154" s="447" t="s">
        <v>68</v>
      </c>
      <c r="D154" s="447" t="s">
        <v>69</v>
      </c>
      <c r="E154" s="447" t="s">
        <v>76</v>
      </c>
      <c r="F154" s="441" t="s">
        <v>47</v>
      </c>
      <c r="G154" s="449">
        <f aca="true" t="shared" si="6" ref="G154:I155">G155</f>
        <v>0</v>
      </c>
      <c r="H154" s="449">
        <f t="shared" si="6"/>
        <v>52</v>
      </c>
      <c r="I154" s="573">
        <f>I155+I159</f>
        <v>208</v>
      </c>
    </row>
    <row r="155" spans="1:9" ht="18" customHeight="1">
      <c r="A155" s="323" t="s">
        <v>177</v>
      </c>
      <c r="B155" s="694" t="s">
        <v>117</v>
      </c>
      <c r="C155" s="447" t="s">
        <v>68</v>
      </c>
      <c r="D155" s="447" t="s">
        <v>69</v>
      </c>
      <c r="E155" s="447" t="s">
        <v>181</v>
      </c>
      <c r="F155" s="441" t="s">
        <v>47</v>
      </c>
      <c r="G155" s="448">
        <f t="shared" si="6"/>
        <v>0</v>
      </c>
      <c r="H155" s="448">
        <f t="shared" si="6"/>
        <v>52</v>
      </c>
      <c r="I155" s="574">
        <f t="shared" si="6"/>
        <v>120</v>
      </c>
    </row>
    <row r="156" spans="1:9" ht="15" customHeight="1">
      <c r="A156" s="323" t="s">
        <v>71</v>
      </c>
      <c r="B156" s="694" t="s">
        <v>117</v>
      </c>
      <c r="C156" s="447" t="s">
        <v>68</v>
      </c>
      <c r="D156" s="447" t="s">
        <v>69</v>
      </c>
      <c r="E156" s="447" t="s">
        <v>222</v>
      </c>
      <c r="F156" s="441" t="s">
        <v>47</v>
      </c>
      <c r="G156" s="448">
        <f>G157+G158</f>
        <v>0</v>
      </c>
      <c r="H156" s="448">
        <f>H158</f>
        <v>52</v>
      </c>
      <c r="I156" s="574">
        <f>I158</f>
        <v>120</v>
      </c>
    </row>
    <row r="157" spans="1:9" ht="18" customHeight="1" hidden="1">
      <c r="A157" s="323" t="s">
        <v>170</v>
      </c>
      <c r="B157" s="694" t="s">
        <v>117</v>
      </c>
      <c r="C157" s="447" t="s">
        <v>68</v>
      </c>
      <c r="D157" s="447" t="s">
        <v>69</v>
      </c>
      <c r="E157" s="447" t="s">
        <v>222</v>
      </c>
      <c r="F157" s="441" t="s">
        <v>77</v>
      </c>
      <c r="G157" s="448"/>
      <c r="H157" s="448"/>
      <c r="I157" s="574">
        <f t="shared" si="4"/>
        <v>0</v>
      </c>
    </row>
    <row r="158" spans="1:9" ht="26.25" customHeight="1">
      <c r="A158" s="123" t="s">
        <v>504</v>
      </c>
      <c r="B158" s="694" t="s">
        <v>117</v>
      </c>
      <c r="C158" s="447" t="s">
        <v>68</v>
      </c>
      <c r="D158" s="447" t="s">
        <v>69</v>
      </c>
      <c r="E158" s="447" t="s">
        <v>222</v>
      </c>
      <c r="F158" s="739" t="s">
        <v>192</v>
      </c>
      <c r="G158" s="448"/>
      <c r="H158" s="448">
        <v>52</v>
      </c>
      <c r="I158" s="574">
        <f>40+80</f>
        <v>120</v>
      </c>
    </row>
    <row r="159" spans="1:9" ht="17.25" customHeight="1">
      <c r="A159" s="123" t="s">
        <v>339</v>
      </c>
      <c r="B159" s="694" t="s">
        <v>117</v>
      </c>
      <c r="C159" s="447" t="s">
        <v>68</v>
      </c>
      <c r="D159" s="447" t="s">
        <v>69</v>
      </c>
      <c r="E159" s="447" t="s">
        <v>383</v>
      </c>
      <c r="F159" s="441" t="s">
        <v>47</v>
      </c>
      <c r="G159" s="448"/>
      <c r="H159" s="448"/>
      <c r="I159" s="574">
        <f>I160</f>
        <v>88</v>
      </c>
    </row>
    <row r="160" spans="1:9" ht="29.25" customHeight="1">
      <c r="A160" s="323" t="s">
        <v>488</v>
      </c>
      <c r="B160" s="694" t="s">
        <v>117</v>
      </c>
      <c r="C160" s="447" t="s">
        <v>68</v>
      </c>
      <c r="D160" s="447" t="s">
        <v>69</v>
      </c>
      <c r="E160" s="447" t="s">
        <v>489</v>
      </c>
      <c r="F160" s="441" t="s">
        <v>47</v>
      </c>
      <c r="G160" s="448"/>
      <c r="H160" s="448"/>
      <c r="I160" s="574">
        <f>I161</f>
        <v>88</v>
      </c>
    </row>
    <row r="161" spans="1:9" ht="41.25" customHeight="1">
      <c r="A161" s="173" t="s">
        <v>491</v>
      </c>
      <c r="B161" s="694" t="s">
        <v>117</v>
      </c>
      <c r="C161" s="447" t="s">
        <v>68</v>
      </c>
      <c r="D161" s="447" t="s">
        <v>69</v>
      </c>
      <c r="E161" s="447" t="s">
        <v>490</v>
      </c>
      <c r="F161" s="441" t="s">
        <v>47</v>
      </c>
      <c r="G161" s="448"/>
      <c r="H161" s="448"/>
      <c r="I161" s="574">
        <f>I162</f>
        <v>88</v>
      </c>
    </row>
    <row r="162" spans="1:9" ht="30" customHeight="1">
      <c r="A162" s="123" t="s">
        <v>504</v>
      </c>
      <c r="B162" s="694" t="s">
        <v>117</v>
      </c>
      <c r="C162" s="447" t="s">
        <v>68</v>
      </c>
      <c r="D162" s="447" t="s">
        <v>69</v>
      </c>
      <c r="E162" s="447" t="s">
        <v>490</v>
      </c>
      <c r="F162" s="441" t="s">
        <v>192</v>
      </c>
      <c r="G162" s="448"/>
      <c r="H162" s="448"/>
      <c r="I162" s="574">
        <v>88</v>
      </c>
    </row>
    <row r="163" spans="1:9" ht="17.25" customHeight="1">
      <c r="A163" s="728" t="s">
        <v>414</v>
      </c>
      <c r="B163" s="693" t="s">
        <v>117</v>
      </c>
      <c r="C163" s="542" t="s">
        <v>131</v>
      </c>
      <c r="D163" s="542" t="s">
        <v>57</v>
      </c>
      <c r="E163" s="542" t="s">
        <v>262</v>
      </c>
      <c r="F163" s="555" t="s">
        <v>47</v>
      </c>
      <c r="G163" s="442">
        <f aca="true" t="shared" si="7" ref="G163:I164">G164</f>
        <v>0</v>
      </c>
      <c r="H163" s="442">
        <f t="shared" si="7"/>
        <v>400</v>
      </c>
      <c r="I163" s="573">
        <f t="shared" si="7"/>
        <v>200</v>
      </c>
    </row>
    <row r="164" spans="1:9" ht="17.25" customHeight="1">
      <c r="A164" s="294" t="s">
        <v>258</v>
      </c>
      <c r="B164" s="439" t="s">
        <v>117</v>
      </c>
      <c r="C164" s="523" t="s">
        <v>131</v>
      </c>
      <c r="D164" s="438" t="s">
        <v>50</v>
      </c>
      <c r="E164" s="438" t="s">
        <v>132</v>
      </c>
      <c r="F164" s="440" t="s">
        <v>47</v>
      </c>
      <c r="G164" s="443">
        <f t="shared" si="7"/>
        <v>0</v>
      </c>
      <c r="H164" s="443">
        <f t="shared" si="7"/>
        <v>400</v>
      </c>
      <c r="I164" s="574">
        <f t="shared" si="7"/>
        <v>200</v>
      </c>
    </row>
    <row r="165" spans="1:9" ht="27" customHeight="1">
      <c r="A165" s="116" t="s">
        <v>259</v>
      </c>
      <c r="B165" s="439" t="s">
        <v>117</v>
      </c>
      <c r="C165" s="523" t="s">
        <v>131</v>
      </c>
      <c r="D165" s="438" t="s">
        <v>50</v>
      </c>
      <c r="E165" s="438" t="s">
        <v>260</v>
      </c>
      <c r="F165" s="440" t="s">
        <v>47</v>
      </c>
      <c r="G165" s="444"/>
      <c r="H165" s="444">
        <f>H166</f>
        <v>400</v>
      </c>
      <c r="I165" s="574">
        <f>I166</f>
        <v>200</v>
      </c>
    </row>
    <row r="166" spans="1:9" ht="17.25" customHeight="1">
      <c r="A166" s="171" t="s">
        <v>189</v>
      </c>
      <c r="B166" s="439" t="s">
        <v>117</v>
      </c>
      <c r="C166" s="523" t="s">
        <v>131</v>
      </c>
      <c r="D166" s="438" t="s">
        <v>50</v>
      </c>
      <c r="E166" s="438" t="s">
        <v>260</v>
      </c>
      <c r="F166" s="739" t="s">
        <v>505</v>
      </c>
      <c r="G166" s="444"/>
      <c r="H166" s="444">
        <v>400</v>
      </c>
      <c r="I166" s="574">
        <v>200</v>
      </c>
    </row>
    <row r="167" spans="1:9" ht="51" customHeight="1">
      <c r="A167" s="17" t="s">
        <v>423</v>
      </c>
      <c r="B167" s="695" t="s">
        <v>214</v>
      </c>
      <c r="C167" s="450" t="s">
        <v>57</v>
      </c>
      <c r="D167" s="450" t="s">
        <v>57</v>
      </c>
      <c r="E167" s="450" t="s">
        <v>132</v>
      </c>
      <c r="F167" s="450" t="s">
        <v>47</v>
      </c>
      <c r="G167" s="451" t="e">
        <f>G168+G185+G177</f>
        <v>#REF!</v>
      </c>
      <c r="H167" s="451" t="e">
        <f>H168+H185+H177</f>
        <v>#REF!</v>
      </c>
      <c r="I167" s="575">
        <f>I168+I185+I176+I180</f>
        <v>17570.499999999996</v>
      </c>
    </row>
    <row r="168" spans="1:9" ht="42" customHeight="1">
      <c r="A168" s="729" t="s">
        <v>290</v>
      </c>
      <c r="B168" s="688" t="s">
        <v>214</v>
      </c>
      <c r="C168" s="396" t="s">
        <v>48</v>
      </c>
      <c r="D168" s="396" t="s">
        <v>49</v>
      </c>
      <c r="E168" s="396" t="s">
        <v>132</v>
      </c>
      <c r="F168" s="396" t="s">
        <v>47</v>
      </c>
      <c r="G168" s="424">
        <f aca="true" t="shared" si="8" ref="G168:I169">G169</f>
        <v>0</v>
      </c>
      <c r="H168" s="424">
        <f t="shared" si="8"/>
        <v>2595.35</v>
      </c>
      <c r="I168" s="576">
        <f t="shared" si="8"/>
        <v>3984.87</v>
      </c>
    </row>
    <row r="169" spans="1:9" ht="51.75" customHeight="1">
      <c r="A169" s="38" t="s">
        <v>139</v>
      </c>
      <c r="B169" s="626">
        <v>528</v>
      </c>
      <c r="C169" s="161" t="s">
        <v>48</v>
      </c>
      <c r="D169" s="161" t="s">
        <v>49</v>
      </c>
      <c r="E169" s="161" t="s">
        <v>140</v>
      </c>
      <c r="F169" s="161" t="s">
        <v>47</v>
      </c>
      <c r="G169" s="423">
        <f t="shared" si="8"/>
        <v>0</v>
      </c>
      <c r="H169" s="423">
        <f t="shared" si="8"/>
        <v>2595.35</v>
      </c>
      <c r="I169" s="577">
        <f t="shared" si="8"/>
        <v>3984.87</v>
      </c>
    </row>
    <row r="170" spans="1:9" ht="13.5" customHeight="1">
      <c r="A170" s="32" t="s">
        <v>59</v>
      </c>
      <c r="B170" s="626">
        <v>528</v>
      </c>
      <c r="C170" s="161" t="s">
        <v>48</v>
      </c>
      <c r="D170" s="161" t="s">
        <v>49</v>
      </c>
      <c r="E170" s="161" t="s">
        <v>141</v>
      </c>
      <c r="F170" s="161" t="s">
        <v>47</v>
      </c>
      <c r="G170" s="423">
        <f>G175</f>
        <v>0</v>
      </c>
      <c r="H170" s="423">
        <f>H175</f>
        <v>2595.35</v>
      </c>
      <c r="I170" s="577">
        <f>I171+I172+I173+I174+I175</f>
        <v>3984.87</v>
      </c>
    </row>
    <row r="171" spans="1:9" ht="13.5" customHeight="1">
      <c r="A171" s="733" t="s">
        <v>467</v>
      </c>
      <c r="B171" s="626">
        <v>528</v>
      </c>
      <c r="C171" s="161" t="s">
        <v>48</v>
      </c>
      <c r="D171" s="161" t="s">
        <v>49</v>
      </c>
      <c r="E171" s="161" t="s">
        <v>141</v>
      </c>
      <c r="F171" s="627" t="s">
        <v>460</v>
      </c>
      <c r="G171" s="423"/>
      <c r="H171" s="423"/>
      <c r="I171" s="577">
        <v>2321</v>
      </c>
    </row>
    <row r="172" spans="1:9" ht="27" customHeight="1">
      <c r="A172" s="734" t="s">
        <v>466</v>
      </c>
      <c r="B172" s="626">
        <v>528</v>
      </c>
      <c r="C172" s="161" t="s">
        <v>48</v>
      </c>
      <c r="D172" s="161" t="s">
        <v>49</v>
      </c>
      <c r="E172" s="161" t="s">
        <v>141</v>
      </c>
      <c r="F172" s="627" t="s">
        <v>461</v>
      </c>
      <c r="G172" s="423"/>
      <c r="H172" s="423"/>
      <c r="I172" s="577">
        <v>5</v>
      </c>
    </row>
    <row r="173" spans="1:9" ht="29.25" customHeight="1">
      <c r="A173" s="735" t="s">
        <v>477</v>
      </c>
      <c r="B173" s="626">
        <v>528</v>
      </c>
      <c r="C173" s="161" t="s">
        <v>48</v>
      </c>
      <c r="D173" s="161" t="s">
        <v>49</v>
      </c>
      <c r="E173" s="161" t="s">
        <v>141</v>
      </c>
      <c r="F173" s="627" t="s">
        <v>476</v>
      </c>
      <c r="G173" s="423"/>
      <c r="H173" s="423"/>
      <c r="I173" s="577">
        <v>30</v>
      </c>
    </row>
    <row r="174" spans="1:9" ht="27.75" customHeight="1">
      <c r="A174" s="734" t="s">
        <v>481</v>
      </c>
      <c r="B174" s="626">
        <v>528</v>
      </c>
      <c r="C174" s="161" t="s">
        <v>48</v>
      </c>
      <c r="D174" s="161" t="s">
        <v>49</v>
      </c>
      <c r="E174" s="161" t="s">
        <v>141</v>
      </c>
      <c r="F174" s="627" t="s">
        <v>462</v>
      </c>
      <c r="G174" s="423"/>
      <c r="H174" s="423"/>
      <c r="I174" s="577">
        <f>1618+9+1.87</f>
        <v>1628.87</v>
      </c>
    </row>
    <row r="175" spans="1:9" ht="27" customHeight="1" hidden="1">
      <c r="A175" s="733" t="s">
        <v>472</v>
      </c>
      <c r="B175" s="626">
        <v>528</v>
      </c>
      <c r="C175" s="161" t="s">
        <v>48</v>
      </c>
      <c r="D175" s="161" t="s">
        <v>49</v>
      </c>
      <c r="E175" s="161" t="s">
        <v>141</v>
      </c>
      <c r="F175" s="627" t="s">
        <v>471</v>
      </c>
      <c r="G175" s="423"/>
      <c r="H175" s="423">
        <v>2595.35</v>
      </c>
      <c r="I175" s="577"/>
    </row>
    <row r="176" spans="1:9" ht="19.5" customHeight="1" hidden="1">
      <c r="A176" s="170" t="s">
        <v>60</v>
      </c>
      <c r="B176" s="626">
        <v>528</v>
      </c>
      <c r="C176" s="627" t="s">
        <v>48</v>
      </c>
      <c r="D176" s="627" t="s">
        <v>410</v>
      </c>
      <c r="E176" s="627" t="s">
        <v>132</v>
      </c>
      <c r="F176" s="627" t="s">
        <v>47</v>
      </c>
      <c r="G176" s="423"/>
      <c r="H176" s="423"/>
      <c r="I176" s="628"/>
    </row>
    <row r="177" spans="1:9" ht="29.25" customHeight="1" hidden="1">
      <c r="A177" s="170" t="s">
        <v>344</v>
      </c>
      <c r="B177" s="330">
        <v>528</v>
      </c>
      <c r="C177" s="388" t="s">
        <v>48</v>
      </c>
      <c r="D177" s="388" t="s">
        <v>410</v>
      </c>
      <c r="E177" s="388" t="s">
        <v>345</v>
      </c>
      <c r="F177" s="388" t="s">
        <v>47</v>
      </c>
      <c r="G177" s="424">
        <f>G178</f>
        <v>0</v>
      </c>
      <c r="H177" s="424"/>
      <c r="I177" s="578">
        <f>I178</f>
        <v>0</v>
      </c>
    </row>
    <row r="178" spans="1:9" ht="26.25" customHeight="1" hidden="1">
      <c r="A178" s="116" t="s">
        <v>346</v>
      </c>
      <c r="B178" s="408">
        <v>528</v>
      </c>
      <c r="C178" s="438" t="s">
        <v>48</v>
      </c>
      <c r="D178" s="438" t="s">
        <v>410</v>
      </c>
      <c r="E178" s="438" t="s">
        <v>347</v>
      </c>
      <c r="F178" s="438" t="s">
        <v>47</v>
      </c>
      <c r="G178" s="425">
        <f>G179</f>
        <v>0</v>
      </c>
      <c r="H178" s="425"/>
      <c r="I178" s="578">
        <f>I179</f>
        <v>0</v>
      </c>
    </row>
    <row r="179" spans="1:9" ht="21.75" customHeight="1" hidden="1">
      <c r="A179" s="123" t="s">
        <v>473</v>
      </c>
      <c r="B179" s="408">
        <v>528</v>
      </c>
      <c r="C179" s="438" t="s">
        <v>48</v>
      </c>
      <c r="D179" s="438" t="s">
        <v>410</v>
      </c>
      <c r="E179" s="438" t="s">
        <v>347</v>
      </c>
      <c r="F179" s="438" t="s">
        <v>369</v>
      </c>
      <c r="G179" s="425"/>
      <c r="H179" s="425"/>
      <c r="I179" s="578"/>
    </row>
    <row r="180" spans="1:9" ht="21" customHeight="1">
      <c r="A180" s="39" t="s">
        <v>449</v>
      </c>
      <c r="B180" s="408">
        <v>528</v>
      </c>
      <c r="C180" s="84" t="s">
        <v>50</v>
      </c>
      <c r="D180" s="84" t="s">
        <v>57</v>
      </c>
      <c r="E180" s="99" t="s">
        <v>132</v>
      </c>
      <c r="F180" s="99" t="s">
        <v>47</v>
      </c>
      <c r="G180" s="190">
        <f>G181</f>
        <v>305</v>
      </c>
      <c r="H180" s="425"/>
      <c r="I180" s="576">
        <f>I181</f>
        <v>336.6</v>
      </c>
    </row>
    <row r="181" spans="1:9" ht="21" customHeight="1">
      <c r="A181" s="23" t="s">
        <v>450</v>
      </c>
      <c r="B181" s="408">
        <v>528</v>
      </c>
      <c r="C181" s="84" t="s">
        <v>50</v>
      </c>
      <c r="D181" s="84" t="s">
        <v>69</v>
      </c>
      <c r="E181" s="128" t="s">
        <v>132</v>
      </c>
      <c r="F181" s="128" t="s">
        <v>47</v>
      </c>
      <c r="G181" s="190">
        <f>G182</f>
        <v>305</v>
      </c>
      <c r="H181" s="425"/>
      <c r="I181" s="625">
        <f>I182</f>
        <v>336.6</v>
      </c>
    </row>
    <row r="182" spans="1:9" ht="33" customHeight="1">
      <c r="A182" s="23" t="s">
        <v>356</v>
      </c>
      <c r="B182" s="408">
        <v>528</v>
      </c>
      <c r="C182" s="84" t="s">
        <v>50</v>
      </c>
      <c r="D182" s="84" t="s">
        <v>69</v>
      </c>
      <c r="E182" s="84" t="s">
        <v>452</v>
      </c>
      <c r="F182" s="84" t="s">
        <v>47</v>
      </c>
      <c r="G182" s="190">
        <f>G183</f>
        <v>305</v>
      </c>
      <c r="H182" s="425"/>
      <c r="I182" s="625">
        <f>I183</f>
        <v>336.6</v>
      </c>
    </row>
    <row r="183" spans="1:9" ht="45.75" customHeight="1">
      <c r="A183" s="23" t="s">
        <v>451</v>
      </c>
      <c r="B183" s="408">
        <v>528</v>
      </c>
      <c r="C183" s="84" t="s">
        <v>50</v>
      </c>
      <c r="D183" s="84" t="s">
        <v>69</v>
      </c>
      <c r="E183" s="84" t="s">
        <v>323</v>
      </c>
      <c r="F183" s="84" t="s">
        <v>47</v>
      </c>
      <c r="G183" s="190">
        <f>G184</f>
        <v>305</v>
      </c>
      <c r="H183" s="425"/>
      <c r="I183" s="625">
        <f>I184</f>
        <v>336.6</v>
      </c>
    </row>
    <row r="184" spans="1:9" ht="22.5" customHeight="1">
      <c r="A184" s="116" t="s">
        <v>453</v>
      </c>
      <c r="B184" s="408">
        <v>528</v>
      </c>
      <c r="C184" s="84" t="s">
        <v>50</v>
      </c>
      <c r="D184" s="84" t="s">
        <v>69</v>
      </c>
      <c r="E184" s="84" t="s">
        <v>323</v>
      </c>
      <c r="F184" s="747" t="s">
        <v>502</v>
      </c>
      <c r="G184" s="190">
        <v>305</v>
      </c>
      <c r="H184" s="425"/>
      <c r="I184" s="625">
        <v>336.6</v>
      </c>
    </row>
    <row r="185" spans="1:9" ht="42" customHeight="1">
      <c r="A185" s="730" t="s">
        <v>420</v>
      </c>
      <c r="B185" s="685" t="s">
        <v>214</v>
      </c>
      <c r="C185" s="388" t="s">
        <v>146</v>
      </c>
      <c r="D185" s="388" t="s">
        <v>57</v>
      </c>
      <c r="E185" s="388" t="s">
        <v>76</v>
      </c>
      <c r="F185" s="388" t="s">
        <v>47</v>
      </c>
      <c r="G185" s="424" t="e">
        <f>G186+#REF!+G199+G193</f>
        <v>#REF!</v>
      </c>
      <c r="H185" s="424" t="e">
        <f>H186+H193+#REF!+H199</f>
        <v>#REF!</v>
      </c>
      <c r="I185" s="576">
        <f>I186</f>
        <v>13249.029999999999</v>
      </c>
    </row>
    <row r="186" spans="1:9" ht="39.75" customHeight="1">
      <c r="A186" s="332" t="s">
        <v>424</v>
      </c>
      <c r="B186" s="694" t="s">
        <v>214</v>
      </c>
      <c r="C186" s="447" t="s">
        <v>146</v>
      </c>
      <c r="D186" s="447" t="s">
        <v>48</v>
      </c>
      <c r="E186" s="447" t="s">
        <v>132</v>
      </c>
      <c r="F186" s="453" t="s">
        <v>47</v>
      </c>
      <c r="G186" s="454">
        <f aca="true" t="shared" si="9" ref="G186:H188">G187</f>
        <v>0</v>
      </c>
      <c r="H186" s="454">
        <f t="shared" si="9"/>
        <v>14013.15</v>
      </c>
      <c r="I186" s="579">
        <f>I187</f>
        <v>13249.029999999999</v>
      </c>
    </row>
    <row r="187" spans="1:9" ht="19.5" customHeight="1">
      <c r="A187" s="335" t="s">
        <v>195</v>
      </c>
      <c r="B187" s="694" t="s">
        <v>214</v>
      </c>
      <c r="C187" s="447" t="s">
        <v>146</v>
      </c>
      <c r="D187" s="447" t="s">
        <v>48</v>
      </c>
      <c r="E187" s="447" t="s">
        <v>196</v>
      </c>
      <c r="F187" s="453" t="s">
        <v>47</v>
      </c>
      <c r="G187" s="455">
        <f t="shared" si="9"/>
        <v>0</v>
      </c>
      <c r="H187" s="455">
        <f t="shared" si="9"/>
        <v>14013.15</v>
      </c>
      <c r="I187" s="579">
        <f>I188</f>
        <v>13249.029999999999</v>
      </c>
    </row>
    <row r="188" spans="1:9" ht="24" customHeight="1">
      <c r="A188" s="563" t="s">
        <v>197</v>
      </c>
      <c r="B188" s="694" t="s">
        <v>214</v>
      </c>
      <c r="C188" s="447" t="s">
        <v>146</v>
      </c>
      <c r="D188" s="447" t="s">
        <v>48</v>
      </c>
      <c r="E188" s="456" t="s">
        <v>198</v>
      </c>
      <c r="F188" s="457" t="s">
        <v>47</v>
      </c>
      <c r="G188" s="448">
        <f t="shared" si="9"/>
        <v>0</v>
      </c>
      <c r="H188" s="448">
        <f t="shared" si="9"/>
        <v>14013.15</v>
      </c>
      <c r="I188" s="579">
        <f>I189</f>
        <v>13249.029999999999</v>
      </c>
    </row>
    <row r="189" spans="1:9" ht="15" customHeight="1">
      <c r="A189" s="90" t="s">
        <v>199</v>
      </c>
      <c r="B189" s="694" t="s">
        <v>214</v>
      </c>
      <c r="C189" s="447" t="s">
        <v>146</v>
      </c>
      <c r="D189" s="447" t="s">
        <v>48</v>
      </c>
      <c r="E189" s="456" t="s">
        <v>198</v>
      </c>
      <c r="F189" s="748" t="s">
        <v>503</v>
      </c>
      <c r="G189" s="448"/>
      <c r="H189" s="448">
        <v>14013.15</v>
      </c>
      <c r="I189" s="579">
        <f>13250.9-1.87</f>
        <v>13249.029999999999</v>
      </c>
    </row>
    <row r="190" spans="1:9" ht="0.75" customHeight="1" hidden="1">
      <c r="A190" s="37" t="s">
        <v>223</v>
      </c>
      <c r="B190" s="696" t="s">
        <v>214</v>
      </c>
      <c r="C190" s="459">
        <v>11</v>
      </c>
      <c r="D190" s="458" t="s">
        <v>69</v>
      </c>
      <c r="E190" s="458" t="s">
        <v>132</v>
      </c>
      <c r="F190" s="460" t="s">
        <v>47</v>
      </c>
      <c r="G190" s="461">
        <f>G191</f>
        <v>0</v>
      </c>
      <c r="H190" s="461"/>
      <c r="I190" s="580">
        <f aca="true" t="shared" si="10" ref="I190:I204">G190+H190</f>
        <v>0</v>
      </c>
    </row>
    <row r="191" spans="1:9" ht="36.75" customHeight="1" hidden="1">
      <c r="A191" s="36" t="s">
        <v>201</v>
      </c>
      <c r="B191" s="697" t="s">
        <v>214</v>
      </c>
      <c r="C191" s="456" t="s">
        <v>98</v>
      </c>
      <c r="D191" s="456" t="s">
        <v>69</v>
      </c>
      <c r="E191" s="456" t="s">
        <v>202</v>
      </c>
      <c r="F191" s="462" t="s">
        <v>47</v>
      </c>
      <c r="G191" s="444">
        <f>G192</f>
        <v>0</v>
      </c>
      <c r="H191" s="444"/>
      <c r="I191" s="580">
        <f t="shared" si="10"/>
        <v>0</v>
      </c>
    </row>
    <row r="192" spans="1:9" ht="18.75" customHeight="1" hidden="1">
      <c r="A192" s="21" t="s">
        <v>149</v>
      </c>
      <c r="B192" s="692" t="s">
        <v>214</v>
      </c>
      <c r="C192" s="161" t="s">
        <v>98</v>
      </c>
      <c r="D192" s="161" t="s">
        <v>69</v>
      </c>
      <c r="E192" s="161" t="s">
        <v>202</v>
      </c>
      <c r="F192" s="463" t="s">
        <v>244</v>
      </c>
      <c r="G192" s="464"/>
      <c r="H192" s="464"/>
      <c r="I192" s="580">
        <f t="shared" si="10"/>
        <v>0</v>
      </c>
    </row>
    <row r="193" spans="1:9" ht="0.75" customHeight="1" hidden="1">
      <c r="A193" s="731"/>
      <c r="B193" s="692"/>
      <c r="C193" s="161"/>
      <c r="D193" s="161"/>
      <c r="E193" s="161"/>
      <c r="F193" s="463"/>
      <c r="G193" s="465">
        <f>G194+G196</f>
        <v>350</v>
      </c>
      <c r="H193" s="465"/>
      <c r="I193" s="580"/>
    </row>
    <row r="194" spans="1:9" ht="25.5" customHeight="1" hidden="1">
      <c r="A194" s="358"/>
      <c r="B194" s="698"/>
      <c r="C194" s="543"/>
      <c r="D194" s="543"/>
      <c r="E194" s="543"/>
      <c r="F194" s="556"/>
      <c r="G194" s="466">
        <v>350</v>
      </c>
      <c r="H194" s="466"/>
      <c r="I194" s="580"/>
    </row>
    <row r="195" spans="1:9" ht="0.75" customHeight="1" hidden="1">
      <c r="A195" s="353"/>
      <c r="B195" s="698" t="s">
        <v>214</v>
      </c>
      <c r="C195" s="543" t="s">
        <v>98</v>
      </c>
      <c r="D195" s="543" t="s">
        <v>50</v>
      </c>
      <c r="E195" s="543"/>
      <c r="F195" s="556"/>
      <c r="G195" s="466"/>
      <c r="H195" s="466"/>
      <c r="I195" s="580">
        <f t="shared" si="10"/>
        <v>0</v>
      </c>
    </row>
    <row r="196" spans="1:9" ht="21.75" customHeight="1" hidden="1">
      <c r="A196" s="352" t="s">
        <v>339</v>
      </c>
      <c r="B196" s="698" t="s">
        <v>214</v>
      </c>
      <c r="C196" s="543" t="s">
        <v>98</v>
      </c>
      <c r="D196" s="543" t="s">
        <v>50</v>
      </c>
      <c r="E196" s="543"/>
      <c r="F196" s="556"/>
      <c r="G196" s="466">
        <f>G197</f>
        <v>0</v>
      </c>
      <c r="H196" s="466"/>
      <c r="I196" s="580">
        <f t="shared" si="10"/>
        <v>0</v>
      </c>
    </row>
    <row r="197" spans="1:9" ht="12.75" customHeight="1" hidden="1">
      <c r="A197" s="354"/>
      <c r="B197" s="698" t="s">
        <v>214</v>
      </c>
      <c r="C197" s="543" t="s">
        <v>98</v>
      </c>
      <c r="D197" s="543" t="s">
        <v>50</v>
      </c>
      <c r="E197" s="543"/>
      <c r="F197" s="556"/>
      <c r="G197" s="466"/>
      <c r="H197" s="466"/>
      <c r="I197" s="580">
        <f t="shared" si="10"/>
        <v>0</v>
      </c>
    </row>
    <row r="198" spans="1:9" ht="18.75" customHeight="1" hidden="1">
      <c r="A198" s="21"/>
      <c r="B198" s="692"/>
      <c r="C198" s="161"/>
      <c r="D198" s="161"/>
      <c r="E198" s="161"/>
      <c r="F198" s="463"/>
      <c r="G198" s="464"/>
      <c r="H198" s="464"/>
      <c r="I198" s="580">
        <f t="shared" si="10"/>
        <v>0</v>
      </c>
    </row>
    <row r="199" spans="1:9" ht="22.5" customHeight="1" hidden="1">
      <c r="A199" s="20" t="s">
        <v>229</v>
      </c>
      <c r="B199" s="699" t="s">
        <v>214</v>
      </c>
      <c r="C199" s="467" t="s">
        <v>98</v>
      </c>
      <c r="D199" s="467" t="s">
        <v>55</v>
      </c>
      <c r="E199" s="467" t="s">
        <v>132</v>
      </c>
      <c r="F199" s="468" t="s">
        <v>47</v>
      </c>
      <c r="G199" s="465">
        <f>G200</f>
        <v>0</v>
      </c>
      <c r="H199" s="465"/>
      <c r="I199" s="580">
        <f t="shared" si="10"/>
        <v>0</v>
      </c>
    </row>
    <row r="200" spans="1:9" ht="18.75" customHeight="1" hidden="1">
      <c r="A200" s="108" t="s">
        <v>102</v>
      </c>
      <c r="B200" s="700" t="s">
        <v>214</v>
      </c>
      <c r="C200" s="463" t="s">
        <v>98</v>
      </c>
      <c r="D200" s="463" t="s">
        <v>55</v>
      </c>
      <c r="E200" s="463" t="s">
        <v>241</v>
      </c>
      <c r="F200" s="463" t="s">
        <v>47</v>
      </c>
      <c r="G200" s="464">
        <f>G201</f>
        <v>0</v>
      </c>
      <c r="H200" s="464"/>
      <c r="I200" s="580">
        <f t="shared" si="10"/>
        <v>0</v>
      </c>
    </row>
    <row r="201" spans="1:9" ht="22.5" customHeight="1" hidden="1">
      <c r="A201" s="167" t="s">
        <v>242</v>
      </c>
      <c r="B201" s="700" t="s">
        <v>214</v>
      </c>
      <c r="C201" s="463" t="s">
        <v>98</v>
      </c>
      <c r="D201" s="463" t="s">
        <v>55</v>
      </c>
      <c r="E201" s="463" t="s">
        <v>243</v>
      </c>
      <c r="F201" s="463" t="s">
        <v>47</v>
      </c>
      <c r="G201" s="464"/>
      <c r="H201" s="464"/>
      <c r="I201" s="580">
        <f t="shared" si="10"/>
        <v>0</v>
      </c>
    </row>
    <row r="202" spans="1:9" ht="22.5" customHeight="1" hidden="1">
      <c r="A202" s="109" t="s">
        <v>278</v>
      </c>
      <c r="B202" s="701" t="s">
        <v>214</v>
      </c>
      <c r="C202" s="468" t="s">
        <v>98</v>
      </c>
      <c r="D202" s="468" t="s">
        <v>55</v>
      </c>
      <c r="E202" s="468" t="s">
        <v>243</v>
      </c>
      <c r="F202" s="469" t="s">
        <v>230</v>
      </c>
      <c r="G202" s="465">
        <f>G204</f>
        <v>0</v>
      </c>
      <c r="H202" s="465"/>
      <c r="I202" s="580">
        <f t="shared" si="10"/>
        <v>0</v>
      </c>
    </row>
    <row r="203" spans="1:9" ht="14.25" customHeight="1" hidden="1">
      <c r="A203" s="109" t="s">
        <v>277</v>
      </c>
      <c r="B203" s="701"/>
      <c r="C203" s="468"/>
      <c r="D203" s="468"/>
      <c r="E203" s="468"/>
      <c r="F203" s="469"/>
      <c r="G203" s="465"/>
      <c r="H203" s="465"/>
      <c r="I203" s="580">
        <f t="shared" si="10"/>
        <v>0</v>
      </c>
    </row>
    <row r="204" spans="1:9" ht="22.5" customHeight="1" hidden="1">
      <c r="A204" s="175" t="s">
        <v>279</v>
      </c>
      <c r="B204" s="702" t="s">
        <v>214</v>
      </c>
      <c r="C204" s="544" t="s">
        <v>98</v>
      </c>
      <c r="D204" s="544" t="s">
        <v>55</v>
      </c>
      <c r="E204" s="544" t="s">
        <v>243</v>
      </c>
      <c r="F204" s="557" t="s">
        <v>230</v>
      </c>
      <c r="G204" s="470"/>
      <c r="H204" s="470"/>
      <c r="I204" s="580">
        <f t="shared" si="10"/>
        <v>0</v>
      </c>
    </row>
    <row r="205" spans="1:9" ht="75.75" customHeight="1">
      <c r="A205" s="565" t="s">
        <v>457</v>
      </c>
      <c r="B205" s="695" t="s">
        <v>145</v>
      </c>
      <c r="C205" s="450" t="s">
        <v>72</v>
      </c>
      <c r="D205" s="450" t="s">
        <v>72</v>
      </c>
      <c r="E205" s="566" t="s">
        <v>76</v>
      </c>
      <c r="F205" s="450" t="s">
        <v>47</v>
      </c>
      <c r="G205" s="451">
        <f aca="true" t="shared" si="11" ref="G205:I206">G206</f>
        <v>0</v>
      </c>
      <c r="H205" s="451">
        <f t="shared" si="11"/>
        <v>486</v>
      </c>
      <c r="I205" s="581">
        <f t="shared" si="11"/>
        <v>1327</v>
      </c>
    </row>
    <row r="206" spans="1:9" ht="16.5" customHeight="1">
      <c r="A206" s="21" t="s">
        <v>58</v>
      </c>
      <c r="B206" s="703" t="s">
        <v>145</v>
      </c>
      <c r="C206" s="558" t="s">
        <v>48</v>
      </c>
      <c r="D206" s="558" t="s">
        <v>57</v>
      </c>
      <c r="E206" s="558" t="s">
        <v>76</v>
      </c>
      <c r="F206" s="558" t="s">
        <v>47</v>
      </c>
      <c r="G206" s="471">
        <f t="shared" si="11"/>
        <v>0</v>
      </c>
      <c r="H206" s="471">
        <f t="shared" si="11"/>
        <v>486</v>
      </c>
      <c r="I206" s="579">
        <f t="shared" si="11"/>
        <v>1327</v>
      </c>
    </row>
    <row r="207" spans="1:9" ht="21.75" customHeight="1">
      <c r="A207" s="21" t="s">
        <v>60</v>
      </c>
      <c r="B207" s="703" t="s">
        <v>145</v>
      </c>
      <c r="C207" s="558" t="s">
        <v>48</v>
      </c>
      <c r="D207" s="558" t="s">
        <v>410</v>
      </c>
      <c r="E207" s="558" t="s">
        <v>76</v>
      </c>
      <c r="F207" s="558" t="s">
        <v>47</v>
      </c>
      <c r="G207" s="471">
        <f>G208+G214</f>
        <v>0</v>
      </c>
      <c r="H207" s="471">
        <f>H208</f>
        <v>486</v>
      </c>
      <c r="I207" s="579">
        <f>I208</f>
        <v>1327</v>
      </c>
    </row>
    <row r="208" spans="1:9" ht="57.75" customHeight="1">
      <c r="A208" s="26" t="s">
        <v>139</v>
      </c>
      <c r="B208" s="703" t="s">
        <v>145</v>
      </c>
      <c r="C208" s="558" t="s">
        <v>48</v>
      </c>
      <c r="D208" s="558" t="s">
        <v>410</v>
      </c>
      <c r="E208" s="558" t="s">
        <v>152</v>
      </c>
      <c r="F208" s="558" t="s">
        <v>47</v>
      </c>
      <c r="G208" s="471">
        <f>G209</f>
        <v>0</v>
      </c>
      <c r="H208" s="471">
        <f>H209</f>
        <v>486</v>
      </c>
      <c r="I208" s="579">
        <f>I209</f>
        <v>1327</v>
      </c>
    </row>
    <row r="209" spans="1:9" ht="21" customHeight="1">
      <c r="A209" s="21" t="s">
        <v>59</v>
      </c>
      <c r="B209" s="703" t="s">
        <v>145</v>
      </c>
      <c r="C209" s="558" t="s">
        <v>48</v>
      </c>
      <c r="D209" s="558" t="s">
        <v>410</v>
      </c>
      <c r="E209" s="558" t="s">
        <v>153</v>
      </c>
      <c r="F209" s="558" t="s">
        <v>47</v>
      </c>
      <c r="G209" s="471">
        <f>G213</f>
        <v>0</v>
      </c>
      <c r="H209" s="471">
        <f>H213</f>
        <v>486</v>
      </c>
      <c r="I209" s="579">
        <f>I210+I211+I212</f>
        <v>1327</v>
      </c>
    </row>
    <row r="210" spans="1:9" ht="21" customHeight="1">
      <c r="A210" s="733" t="s">
        <v>467</v>
      </c>
      <c r="B210" s="703" t="s">
        <v>145</v>
      </c>
      <c r="C210" s="558" t="s">
        <v>48</v>
      </c>
      <c r="D210" s="558" t="s">
        <v>410</v>
      </c>
      <c r="E210" s="558" t="s">
        <v>153</v>
      </c>
      <c r="F210" s="558" t="s">
        <v>460</v>
      </c>
      <c r="G210" s="471"/>
      <c r="H210" s="471"/>
      <c r="I210" s="579">
        <v>487</v>
      </c>
    </row>
    <row r="211" spans="1:9" ht="27" customHeight="1">
      <c r="A211" s="734" t="s">
        <v>466</v>
      </c>
      <c r="B211" s="703" t="s">
        <v>145</v>
      </c>
      <c r="C211" s="558" t="s">
        <v>48</v>
      </c>
      <c r="D211" s="558" t="s">
        <v>410</v>
      </c>
      <c r="E211" s="558" t="s">
        <v>153</v>
      </c>
      <c r="F211" s="558" t="s">
        <v>461</v>
      </c>
      <c r="G211" s="471"/>
      <c r="H211" s="471"/>
      <c r="I211" s="579">
        <v>1</v>
      </c>
    </row>
    <row r="212" spans="1:9" ht="31.5" customHeight="1">
      <c r="A212" s="734" t="s">
        <v>481</v>
      </c>
      <c r="B212" s="703" t="s">
        <v>145</v>
      </c>
      <c r="C212" s="558" t="s">
        <v>48</v>
      </c>
      <c r="D212" s="558" t="s">
        <v>410</v>
      </c>
      <c r="E212" s="558" t="s">
        <v>153</v>
      </c>
      <c r="F212" s="558" t="s">
        <v>462</v>
      </c>
      <c r="G212" s="471"/>
      <c r="H212" s="471"/>
      <c r="I212" s="579">
        <v>839</v>
      </c>
    </row>
    <row r="213" spans="1:9" ht="37.5" customHeight="1" hidden="1">
      <c r="A213" s="733" t="s">
        <v>464</v>
      </c>
      <c r="B213" s="703" t="s">
        <v>145</v>
      </c>
      <c r="C213" s="558" t="s">
        <v>48</v>
      </c>
      <c r="D213" s="558" t="s">
        <v>410</v>
      </c>
      <c r="E213" s="558" t="s">
        <v>153</v>
      </c>
      <c r="F213" s="558" t="s">
        <v>463</v>
      </c>
      <c r="G213" s="471"/>
      <c r="H213" s="471">
        <v>486</v>
      </c>
      <c r="I213" s="579"/>
    </row>
    <row r="214" spans="1:9" ht="3" customHeight="1" hidden="1">
      <c r="A214" s="47" t="s">
        <v>215</v>
      </c>
      <c r="B214" s="704" t="s">
        <v>145</v>
      </c>
      <c r="C214" s="559" t="s">
        <v>48</v>
      </c>
      <c r="D214" s="559" t="s">
        <v>146</v>
      </c>
      <c r="E214" s="559" t="s">
        <v>151</v>
      </c>
      <c r="F214" s="559" t="s">
        <v>47</v>
      </c>
      <c r="G214" s="472">
        <f>G215</f>
        <v>0</v>
      </c>
      <c r="H214" s="472"/>
      <c r="I214" s="582">
        <f>I215</f>
        <v>0</v>
      </c>
    </row>
    <row r="215" spans="1:9" ht="54.75" customHeight="1" hidden="1">
      <c r="A215" s="38" t="s">
        <v>216</v>
      </c>
      <c r="B215" s="703" t="s">
        <v>145</v>
      </c>
      <c r="C215" s="558" t="s">
        <v>48</v>
      </c>
      <c r="D215" s="558" t="s">
        <v>146</v>
      </c>
      <c r="E215" s="558" t="s">
        <v>154</v>
      </c>
      <c r="F215" s="558" t="s">
        <v>47</v>
      </c>
      <c r="G215" s="471">
        <f>G216</f>
        <v>0</v>
      </c>
      <c r="H215" s="471"/>
      <c r="I215" s="583">
        <f>I216</f>
        <v>0</v>
      </c>
    </row>
    <row r="216" spans="1:9" ht="64.5" customHeight="1" hidden="1">
      <c r="A216" s="24" t="s">
        <v>217</v>
      </c>
      <c r="B216" s="703" t="s">
        <v>145</v>
      </c>
      <c r="C216" s="558" t="s">
        <v>48</v>
      </c>
      <c r="D216" s="558" t="s">
        <v>146</v>
      </c>
      <c r="E216" s="558" t="s">
        <v>154</v>
      </c>
      <c r="F216" s="558" t="s">
        <v>47</v>
      </c>
      <c r="G216" s="471">
        <f>G217</f>
        <v>0</v>
      </c>
      <c r="H216" s="471"/>
      <c r="I216" s="583">
        <f>I217</f>
        <v>0</v>
      </c>
    </row>
    <row r="217" spans="1:9" ht="26.25" customHeight="1" hidden="1">
      <c r="A217" s="38" t="s">
        <v>136</v>
      </c>
      <c r="B217" s="703" t="s">
        <v>145</v>
      </c>
      <c r="C217" s="558" t="s">
        <v>48</v>
      </c>
      <c r="D217" s="558" t="s">
        <v>146</v>
      </c>
      <c r="E217" s="558" t="s">
        <v>154</v>
      </c>
      <c r="F217" s="558" t="s">
        <v>137</v>
      </c>
      <c r="G217" s="471">
        <v>0</v>
      </c>
      <c r="H217" s="471"/>
      <c r="I217" s="583">
        <v>0</v>
      </c>
    </row>
    <row r="218" spans="1:9" ht="53.25" customHeight="1">
      <c r="A218" s="17" t="s">
        <v>422</v>
      </c>
      <c r="B218" s="684" t="s">
        <v>155</v>
      </c>
      <c r="C218" s="387" t="s">
        <v>57</v>
      </c>
      <c r="D218" s="387" t="s">
        <v>57</v>
      </c>
      <c r="E218" s="387" t="s">
        <v>76</v>
      </c>
      <c r="F218" s="387" t="s">
        <v>47</v>
      </c>
      <c r="G218" s="473" t="e">
        <f>G219+G225</f>
        <v>#REF!</v>
      </c>
      <c r="H218" s="473" t="e">
        <f>H219+H225</f>
        <v>#REF!</v>
      </c>
      <c r="I218" s="584">
        <f>I219+I225</f>
        <v>8336.1</v>
      </c>
    </row>
    <row r="219" spans="1:9" ht="18" customHeight="1">
      <c r="A219" s="18" t="s">
        <v>134</v>
      </c>
      <c r="B219" s="705" t="s">
        <v>155</v>
      </c>
      <c r="C219" s="474" t="s">
        <v>51</v>
      </c>
      <c r="D219" s="474" t="s">
        <v>57</v>
      </c>
      <c r="E219" s="474" t="s">
        <v>76</v>
      </c>
      <c r="F219" s="474" t="s">
        <v>47</v>
      </c>
      <c r="G219" s="475">
        <f aca="true" t="shared" si="12" ref="G219:I222">G220</f>
        <v>0</v>
      </c>
      <c r="H219" s="475">
        <f t="shared" si="12"/>
        <v>2073</v>
      </c>
      <c r="I219" s="585">
        <f t="shared" si="12"/>
        <v>3000</v>
      </c>
    </row>
    <row r="220" spans="1:9" ht="22.5" customHeight="1">
      <c r="A220" s="9" t="s">
        <v>52</v>
      </c>
      <c r="B220" s="706" t="s">
        <v>155</v>
      </c>
      <c r="C220" s="248" t="s">
        <v>51</v>
      </c>
      <c r="D220" s="248" t="s">
        <v>57</v>
      </c>
      <c r="E220" s="248" t="s">
        <v>76</v>
      </c>
      <c r="F220" s="248" t="s">
        <v>47</v>
      </c>
      <c r="G220" s="476">
        <f t="shared" si="12"/>
        <v>0</v>
      </c>
      <c r="H220" s="476">
        <f t="shared" si="12"/>
        <v>2073</v>
      </c>
      <c r="I220" s="586">
        <f t="shared" si="12"/>
        <v>3000</v>
      </c>
    </row>
    <row r="221" spans="1:9" ht="14.25" customHeight="1">
      <c r="A221" s="1" t="s">
        <v>53</v>
      </c>
      <c r="B221" s="692" t="s">
        <v>155</v>
      </c>
      <c r="C221" s="161" t="s">
        <v>51</v>
      </c>
      <c r="D221" s="161" t="s">
        <v>50</v>
      </c>
      <c r="E221" s="161" t="s">
        <v>76</v>
      </c>
      <c r="F221" s="161" t="s">
        <v>47</v>
      </c>
      <c r="G221" s="422">
        <f t="shared" si="12"/>
        <v>0</v>
      </c>
      <c r="H221" s="422">
        <f t="shared" si="12"/>
        <v>2073</v>
      </c>
      <c r="I221" s="587">
        <f t="shared" si="12"/>
        <v>3000</v>
      </c>
    </row>
    <row r="222" spans="1:9" ht="22.5" customHeight="1">
      <c r="A222" s="63" t="s">
        <v>54</v>
      </c>
      <c r="B222" s="707" t="s">
        <v>155</v>
      </c>
      <c r="C222" s="477" t="s">
        <v>51</v>
      </c>
      <c r="D222" s="477" t="s">
        <v>50</v>
      </c>
      <c r="E222" s="159">
        <v>4230000</v>
      </c>
      <c r="F222" s="477" t="s">
        <v>47</v>
      </c>
      <c r="G222" s="443">
        <f t="shared" si="12"/>
        <v>0</v>
      </c>
      <c r="H222" s="443">
        <f t="shared" si="12"/>
        <v>2073</v>
      </c>
      <c r="I222" s="588">
        <f t="shared" si="12"/>
        <v>3000</v>
      </c>
    </row>
    <row r="223" spans="1:9" ht="30" customHeight="1">
      <c r="A223" s="63" t="s">
        <v>63</v>
      </c>
      <c r="B223" s="707" t="s">
        <v>155</v>
      </c>
      <c r="C223" s="477" t="s">
        <v>51</v>
      </c>
      <c r="D223" s="477" t="s">
        <v>50</v>
      </c>
      <c r="E223" s="159">
        <v>4239900</v>
      </c>
      <c r="F223" s="477" t="s">
        <v>47</v>
      </c>
      <c r="G223" s="443">
        <f>G224</f>
        <v>0</v>
      </c>
      <c r="H223" s="443">
        <f>H224</f>
        <v>2073</v>
      </c>
      <c r="I223" s="588">
        <f>I224</f>
        <v>3000</v>
      </c>
    </row>
    <row r="224" spans="1:9" ht="45.75" customHeight="1">
      <c r="A224" s="736" t="s">
        <v>506</v>
      </c>
      <c r="B224" s="707" t="s">
        <v>155</v>
      </c>
      <c r="C224" s="477" t="s">
        <v>51</v>
      </c>
      <c r="D224" s="477" t="s">
        <v>50</v>
      </c>
      <c r="E224" s="159">
        <v>4239900</v>
      </c>
      <c r="F224" s="477" t="s">
        <v>478</v>
      </c>
      <c r="G224" s="422"/>
      <c r="H224" s="422">
        <v>2073</v>
      </c>
      <c r="I224" s="587">
        <v>3000</v>
      </c>
    </row>
    <row r="225" spans="1:9" ht="24" customHeight="1">
      <c r="A225" s="5" t="s">
        <v>415</v>
      </c>
      <c r="B225" s="699" t="s">
        <v>155</v>
      </c>
      <c r="C225" s="467" t="s">
        <v>107</v>
      </c>
      <c r="D225" s="467" t="s">
        <v>57</v>
      </c>
      <c r="E225" s="467" t="s">
        <v>76</v>
      </c>
      <c r="F225" s="467" t="s">
        <v>47</v>
      </c>
      <c r="G225" s="478" t="e">
        <f>G226+G257</f>
        <v>#REF!</v>
      </c>
      <c r="H225" s="478" t="e">
        <f>H226+H257+H238++H231</f>
        <v>#REF!</v>
      </c>
      <c r="I225" s="586">
        <f>I226+I257</f>
        <v>5336.1</v>
      </c>
    </row>
    <row r="226" spans="1:9" ht="15.75" customHeight="1">
      <c r="A226" s="62" t="s">
        <v>157</v>
      </c>
      <c r="B226" s="704" t="s">
        <v>155</v>
      </c>
      <c r="C226" s="559" t="s">
        <v>107</v>
      </c>
      <c r="D226" s="559" t="s">
        <v>48</v>
      </c>
      <c r="E226" s="559" t="s">
        <v>76</v>
      </c>
      <c r="F226" s="559" t="s">
        <v>47</v>
      </c>
      <c r="G226" s="479" t="e">
        <f>G227+G231+G238</f>
        <v>#REF!</v>
      </c>
      <c r="H226" s="480" t="e">
        <f>H227</f>
        <v>#REF!</v>
      </c>
      <c r="I226" s="585">
        <f>I227+I231+I238</f>
        <v>4825.1</v>
      </c>
    </row>
    <row r="227" spans="1:9" ht="18" customHeight="1">
      <c r="A227" s="64" t="s">
        <v>418</v>
      </c>
      <c r="B227" s="703" t="s">
        <v>155</v>
      </c>
      <c r="C227" s="558" t="s">
        <v>107</v>
      </c>
      <c r="D227" s="558" t="s">
        <v>48</v>
      </c>
      <c r="E227" s="558" t="s">
        <v>109</v>
      </c>
      <c r="F227" s="558" t="s">
        <v>47</v>
      </c>
      <c r="G227" s="482" t="e">
        <f>G228</f>
        <v>#REF!</v>
      </c>
      <c r="H227" s="482" t="e">
        <f>H228</f>
        <v>#REF!</v>
      </c>
      <c r="I227" s="589">
        <f>I228</f>
        <v>2838</v>
      </c>
    </row>
    <row r="228" spans="1:9" ht="32.25" customHeight="1">
      <c r="A228" s="21" t="s">
        <v>159</v>
      </c>
      <c r="B228" s="703" t="s">
        <v>155</v>
      </c>
      <c r="C228" s="558" t="s">
        <v>107</v>
      </c>
      <c r="D228" s="558" t="s">
        <v>48</v>
      </c>
      <c r="E228" s="558" t="s">
        <v>160</v>
      </c>
      <c r="F228" s="558" t="s">
        <v>47</v>
      </c>
      <c r="G228" s="482" t="e">
        <f>#REF!</f>
        <v>#REF!</v>
      </c>
      <c r="H228" s="482" t="e">
        <f>#REF!</f>
        <v>#REF!</v>
      </c>
      <c r="I228" s="589">
        <f>I229</f>
        <v>2838</v>
      </c>
    </row>
    <row r="229" spans="1:9" ht="41.25" customHeight="1">
      <c r="A229" s="734" t="s">
        <v>506</v>
      </c>
      <c r="B229" s="703" t="s">
        <v>155</v>
      </c>
      <c r="C229" s="558" t="s">
        <v>107</v>
      </c>
      <c r="D229" s="558" t="s">
        <v>48</v>
      </c>
      <c r="E229" s="558" t="s">
        <v>160</v>
      </c>
      <c r="F229" s="558" t="s">
        <v>478</v>
      </c>
      <c r="G229" s="482"/>
      <c r="H229" s="482"/>
      <c r="I229" s="589">
        <v>2838</v>
      </c>
    </row>
    <row r="230" spans="1:9" ht="25.5" customHeight="1" hidden="1">
      <c r="A230" s="87" t="s">
        <v>257</v>
      </c>
      <c r="B230" s="703" t="s">
        <v>155</v>
      </c>
      <c r="C230" s="558" t="s">
        <v>107</v>
      </c>
      <c r="D230" s="558" t="s">
        <v>48</v>
      </c>
      <c r="E230" s="558" t="s">
        <v>160</v>
      </c>
      <c r="F230" s="558" t="s">
        <v>150</v>
      </c>
      <c r="G230" s="483">
        <v>10</v>
      </c>
      <c r="H230" s="483"/>
      <c r="I230" s="590"/>
    </row>
    <row r="231" spans="1:9" ht="18" customHeight="1">
      <c r="A231" s="64" t="s">
        <v>237</v>
      </c>
      <c r="B231" s="703" t="s">
        <v>155</v>
      </c>
      <c r="C231" s="558" t="s">
        <v>107</v>
      </c>
      <c r="D231" s="558" t="s">
        <v>48</v>
      </c>
      <c r="E231" s="558" t="s">
        <v>239</v>
      </c>
      <c r="F231" s="558" t="s">
        <v>47</v>
      </c>
      <c r="G231" s="482">
        <f>G232</f>
        <v>0</v>
      </c>
      <c r="H231" s="484">
        <f>H232</f>
        <v>215</v>
      </c>
      <c r="I231" s="591">
        <f>I232</f>
        <v>314</v>
      </c>
    </row>
    <row r="232" spans="1:9" ht="30" customHeight="1">
      <c r="A232" s="21" t="s">
        <v>63</v>
      </c>
      <c r="B232" s="703" t="s">
        <v>155</v>
      </c>
      <c r="C232" s="558" t="s">
        <v>107</v>
      </c>
      <c r="D232" s="558" t="s">
        <v>48</v>
      </c>
      <c r="E232" s="558" t="s">
        <v>238</v>
      </c>
      <c r="F232" s="558" t="s">
        <v>47</v>
      </c>
      <c r="G232" s="482">
        <f>G237</f>
        <v>0</v>
      </c>
      <c r="H232" s="482">
        <f>H237</f>
        <v>215</v>
      </c>
      <c r="I232" s="589">
        <f>I233+I234+I235+I236+I237</f>
        <v>314</v>
      </c>
    </row>
    <row r="233" spans="1:9" ht="27" customHeight="1">
      <c r="A233" s="733" t="s">
        <v>467</v>
      </c>
      <c r="B233" s="703" t="s">
        <v>155</v>
      </c>
      <c r="C233" s="558" t="s">
        <v>107</v>
      </c>
      <c r="D233" s="558" t="s">
        <v>48</v>
      </c>
      <c r="E233" s="558" t="s">
        <v>238</v>
      </c>
      <c r="F233" s="558" t="s">
        <v>469</v>
      </c>
      <c r="G233" s="482"/>
      <c r="H233" s="482"/>
      <c r="I233" s="589">
        <v>200.5</v>
      </c>
    </row>
    <row r="234" spans="1:9" ht="0.75" customHeight="1">
      <c r="A234" s="734" t="s">
        <v>466</v>
      </c>
      <c r="B234" s="703" t="s">
        <v>155</v>
      </c>
      <c r="C234" s="558" t="s">
        <v>107</v>
      </c>
      <c r="D234" s="558" t="s">
        <v>48</v>
      </c>
      <c r="E234" s="558" t="s">
        <v>238</v>
      </c>
      <c r="F234" s="558" t="s">
        <v>470</v>
      </c>
      <c r="G234" s="482"/>
      <c r="H234" s="482"/>
      <c r="I234" s="589"/>
    </row>
    <row r="235" spans="1:9" ht="27" customHeight="1">
      <c r="A235" s="734" t="s">
        <v>481</v>
      </c>
      <c r="B235" s="703" t="s">
        <v>155</v>
      </c>
      <c r="C235" s="558" t="s">
        <v>107</v>
      </c>
      <c r="D235" s="558" t="s">
        <v>48</v>
      </c>
      <c r="E235" s="558" t="s">
        <v>238</v>
      </c>
      <c r="F235" s="558" t="s">
        <v>462</v>
      </c>
      <c r="G235" s="482"/>
      <c r="H235" s="482"/>
      <c r="I235" s="589">
        <v>113.5</v>
      </c>
    </row>
    <row r="236" spans="1:9" ht="0.75" customHeight="1">
      <c r="A236" s="733" t="s">
        <v>464</v>
      </c>
      <c r="B236" s="703" t="s">
        <v>155</v>
      </c>
      <c r="C236" s="558" t="s">
        <v>107</v>
      </c>
      <c r="D236" s="558" t="s">
        <v>48</v>
      </c>
      <c r="E236" s="558" t="s">
        <v>238</v>
      </c>
      <c r="F236" s="558" t="s">
        <v>463</v>
      </c>
      <c r="G236" s="482"/>
      <c r="H236" s="482"/>
      <c r="I236" s="589"/>
    </row>
    <row r="237" spans="1:9" ht="24" customHeight="1" hidden="1">
      <c r="A237" s="733" t="s">
        <v>472</v>
      </c>
      <c r="B237" s="703" t="s">
        <v>155</v>
      </c>
      <c r="C237" s="558" t="s">
        <v>107</v>
      </c>
      <c r="D237" s="558" t="s">
        <v>48</v>
      </c>
      <c r="E237" s="558" t="s">
        <v>238</v>
      </c>
      <c r="F237" s="558" t="s">
        <v>471</v>
      </c>
      <c r="G237" s="482"/>
      <c r="H237" s="482">
        <v>215</v>
      </c>
      <c r="I237" s="589"/>
    </row>
    <row r="238" spans="1:9" ht="19.5" customHeight="1">
      <c r="A238" s="64" t="s">
        <v>110</v>
      </c>
      <c r="B238" s="703" t="s">
        <v>155</v>
      </c>
      <c r="C238" s="558" t="s">
        <v>107</v>
      </c>
      <c r="D238" s="558" t="s">
        <v>48</v>
      </c>
      <c r="E238" s="558" t="s">
        <v>111</v>
      </c>
      <c r="F238" s="558" t="s">
        <v>101</v>
      </c>
      <c r="G238" s="482">
        <f>G245+G251</f>
        <v>0</v>
      </c>
      <c r="H238" s="484">
        <f>H245</f>
        <v>1300</v>
      </c>
      <c r="I238" s="591">
        <f>I245+I253+I255</f>
        <v>1673.1</v>
      </c>
    </row>
    <row r="239" spans="1:9" ht="26.25" customHeight="1" hidden="1">
      <c r="A239" s="21" t="s">
        <v>159</v>
      </c>
      <c r="B239" s="703" t="s">
        <v>161</v>
      </c>
      <c r="C239" s="558" t="s">
        <v>107</v>
      </c>
      <c r="D239" s="558" t="s">
        <v>48</v>
      </c>
      <c r="E239" s="558" t="s">
        <v>162</v>
      </c>
      <c r="F239" s="558"/>
      <c r="G239" s="482"/>
      <c r="H239" s="482"/>
      <c r="I239" s="589"/>
    </row>
    <row r="240" spans="1:9" ht="41.25" customHeight="1" hidden="1">
      <c r="A240" s="21" t="s">
        <v>149</v>
      </c>
      <c r="B240" s="703" t="s">
        <v>161</v>
      </c>
      <c r="C240" s="558" t="s">
        <v>107</v>
      </c>
      <c r="D240" s="558" t="s">
        <v>48</v>
      </c>
      <c r="E240" s="558" t="s">
        <v>162</v>
      </c>
      <c r="F240" s="558" t="s">
        <v>150</v>
      </c>
      <c r="G240" s="482"/>
      <c r="H240" s="482"/>
      <c r="I240" s="589"/>
    </row>
    <row r="241" spans="1:9" ht="35.25" customHeight="1" hidden="1">
      <c r="A241" s="16" t="s">
        <v>115</v>
      </c>
      <c r="B241" s="700" t="s">
        <v>62</v>
      </c>
      <c r="C241" s="463" t="s">
        <v>107</v>
      </c>
      <c r="D241" s="463" t="s">
        <v>50</v>
      </c>
      <c r="E241" s="463" t="s">
        <v>114</v>
      </c>
      <c r="F241" s="463" t="s">
        <v>116</v>
      </c>
      <c r="G241" s="485"/>
      <c r="H241" s="485"/>
      <c r="I241" s="589"/>
    </row>
    <row r="242" spans="1:9" ht="27" customHeight="1" hidden="1">
      <c r="A242" s="15" t="s">
        <v>112</v>
      </c>
      <c r="B242" s="708" t="s">
        <v>62</v>
      </c>
      <c r="C242" s="545" t="s">
        <v>107</v>
      </c>
      <c r="D242" s="545" t="s">
        <v>50</v>
      </c>
      <c r="E242" s="545" t="s">
        <v>76</v>
      </c>
      <c r="F242" s="545" t="s">
        <v>47</v>
      </c>
      <c r="G242" s="487"/>
      <c r="H242" s="487"/>
      <c r="I242" s="592"/>
    </row>
    <row r="243" spans="1:9" ht="40.5" customHeight="1" hidden="1">
      <c r="A243" s="16" t="s">
        <v>113</v>
      </c>
      <c r="B243" s="700" t="s">
        <v>62</v>
      </c>
      <c r="C243" s="463" t="s">
        <v>107</v>
      </c>
      <c r="D243" s="463" t="s">
        <v>50</v>
      </c>
      <c r="E243" s="463" t="s">
        <v>114</v>
      </c>
      <c r="F243" s="463" t="s">
        <v>47</v>
      </c>
      <c r="G243" s="485"/>
      <c r="H243" s="485"/>
      <c r="I243" s="589"/>
    </row>
    <row r="244" spans="1:9" ht="38.25" customHeight="1" hidden="1">
      <c r="A244" s="16" t="s">
        <v>115</v>
      </c>
      <c r="B244" s="700" t="s">
        <v>62</v>
      </c>
      <c r="C244" s="463" t="s">
        <v>107</v>
      </c>
      <c r="D244" s="463" t="s">
        <v>50</v>
      </c>
      <c r="E244" s="463" t="s">
        <v>114</v>
      </c>
      <c r="F244" s="463" t="s">
        <v>116</v>
      </c>
      <c r="G244" s="485"/>
      <c r="H244" s="485"/>
      <c r="I244" s="589"/>
    </row>
    <row r="245" spans="1:9" ht="31.5" customHeight="1">
      <c r="A245" s="21" t="s">
        <v>159</v>
      </c>
      <c r="B245" s="703" t="s">
        <v>155</v>
      </c>
      <c r="C245" s="558" t="s">
        <v>107</v>
      </c>
      <c r="D245" s="558" t="s">
        <v>48</v>
      </c>
      <c r="E245" s="558" t="s">
        <v>162</v>
      </c>
      <c r="F245" s="558" t="s">
        <v>47</v>
      </c>
      <c r="G245" s="482">
        <f>G250</f>
        <v>0</v>
      </c>
      <c r="H245" s="482">
        <f>H250</f>
        <v>1300</v>
      </c>
      <c r="I245" s="589">
        <f>I246+I247+I248+I249+I250</f>
        <v>1567</v>
      </c>
    </row>
    <row r="246" spans="1:9" ht="31.5" customHeight="1">
      <c r="A246" s="733" t="s">
        <v>467</v>
      </c>
      <c r="B246" s="703" t="s">
        <v>155</v>
      </c>
      <c r="C246" s="558" t="s">
        <v>107</v>
      </c>
      <c r="D246" s="558" t="s">
        <v>48</v>
      </c>
      <c r="E246" s="558" t="s">
        <v>162</v>
      </c>
      <c r="F246" s="558" t="s">
        <v>469</v>
      </c>
      <c r="G246" s="482"/>
      <c r="H246" s="482"/>
      <c r="I246" s="589">
        <v>1094</v>
      </c>
    </row>
    <row r="247" spans="1:9" ht="31.5" customHeight="1">
      <c r="A247" s="734" t="s">
        <v>466</v>
      </c>
      <c r="B247" s="703" t="s">
        <v>155</v>
      </c>
      <c r="C247" s="558" t="s">
        <v>107</v>
      </c>
      <c r="D247" s="558" t="s">
        <v>48</v>
      </c>
      <c r="E247" s="558" t="s">
        <v>162</v>
      </c>
      <c r="F247" s="558" t="s">
        <v>470</v>
      </c>
      <c r="G247" s="482"/>
      <c r="H247" s="482"/>
      <c r="I247" s="589">
        <v>24</v>
      </c>
    </row>
    <row r="248" spans="1:9" ht="31.5" customHeight="1">
      <c r="A248" s="734" t="s">
        <v>481</v>
      </c>
      <c r="B248" s="703" t="s">
        <v>155</v>
      </c>
      <c r="C248" s="558" t="s">
        <v>107</v>
      </c>
      <c r="D248" s="558" t="s">
        <v>48</v>
      </c>
      <c r="E248" s="558" t="s">
        <v>162</v>
      </c>
      <c r="F248" s="558" t="s">
        <v>462</v>
      </c>
      <c r="G248" s="482"/>
      <c r="H248" s="482"/>
      <c r="I248" s="589">
        <f>449-30</f>
        <v>419</v>
      </c>
    </row>
    <row r="249" spans="1:9" ht="31.5" customHeight="1">
      <c r="A249" s="733" t="s">
        <v>464</v>
      </c>
      <c r="B249" s="703" t="s">
        <v>155</v>
      </c>
      <c r="C249" s="558" t="s">
        <v>107</v>
      </c>
      <c r="D249" s="558" t="s">
        <v>48</v>
      </c>
      <c r="E249" s="558" t="s">
        <v>162</v>
      </c>
      <c r="F249" s="558" t="s">
        <v>463</v>
      </c>
      <c r="G249" s="482"/>
      <c r="H249" s="482"/>
      <c r="I249" s="589">
        <v>30</v>
      </c>
    </row>
    <row r="250" spans="1:9" ht="28.5" customHeight="1" hidden="1">
      <c r="A250" s="733" t="s">
        <v>472</v>
      </c>
      <c r="B250" s="703" t="s">
        <v>155</v>
      </c>
      <c r="C250" s="558" t="s">
        <v>107</v>
      </c>
      <c r="D250" s="558" t="s">
        <v>48</v>
      </c>
      <c r="E250" s="558" t="s">
        <v>162</v>
      </c>
      <c r="F250" s="558" t="s">
        <v>471</v>
      </c>
      <c r="G250" s="482"/>
      <c r="H250" s="482">
        <v>1300</v>
      </c>
      <c r="I250" s="589"/>
    </row>
    <row r="251" spans="1:9" ht="30.75" customHeight="1" hidden="1">
      <c r="A251" s="377" t="s">
        <v>387</v>
      </c>
      <c r="B251" s="546" t="s">
        <v>155</v>
      </c>
      <c r="C251" s="560" t="s">
        <v>107</v>
      </c>
      <c r="D251" s="560" t="s">
        <v>48</v>
      </c>
      <c r="E251" s="560" t="s">
        <v>295</v>
      </c>
      <c r="F251" s="560" t="s">
        <v>47</v>
      </c>
      <c r="G251" s="488"/>
      <c r="H251" s="488"/>
      <c r="I251" s="593"/>
    </row>
    <row r="252" spans="1:9" ht="18.75" customHeight="1" hidden="1">
      <c r="A252" s="381" t="s">
        <v>149</v>
      </c>
      <c r="B252" s="546" t="s">
        <v>155</v>
      </c>
      <c r="C252" s="560" t="s">
        <v>107</v>
      </c>
      <c r="D252" s="560" t="s">
        <v>48</v>
      </c>
      <c r="E252" s="560" t="s">
        <v>295</v>
      </c>
      <c r="F252" s="560" t="s">
        <v>150</v>
      </c>
      <c r="G252" s="489"/>
      <c r="H252" s="489"/>
      <c r="I252" s="594"/>
    </row>
    <row r="253" spans="1:9" ht="42" customHeight="1">
      <c r="A253" s="734" t="s">
        <v>499</v>
      </c>
      <c r="B253" s="746" t="s">
        <v>155</v>
      </c>
      <c r="C253" s="65" t="s">
        <v>107</v>
      </c>
      <c r="D253" s="65" t="s">
        <v>48</v>
      </c>
      <c r="E253" s="65" t="s">
        <v>501</v>
      </c>
      <c r="F253" s="554" t="s">
        <v>47</v>
      </c>
      <c r="G253" s="482"/>
      <c r="H253" s="482"/>
      <c r="I253" s="589">
        <f>I254</f>
        <v>90.8</v>
      </c>
    </row>
    <row r="254" spans="1:9" ht="29.25" customHeight="1">
      <c r="A254" s="123" t="s">
        <v>504</v>
      </c>
      <c r="B254" s="746" t="s">
        <v>155</v>
      </c>
      <c r="C254" s="65" t="s">
        <v>107</v>
      </c>
      <c r="D254" s="65" t="s">
        <v>48</v>
      </c>
      <c r="E254" s="65" t="s">
        <v>501</v>
      </c>
      <c r="F254" s="554" t="s">
        <v>192</v>
      </c>
      <c r="G254" s="482"/>
      <c r="H254" s="482"/>
      <c r="I254" s="589">
        <v>90.8</v>
      </c>
    </row>
    <row r="255" spans="1:9" ht="30" customHeight="1">
      <c r="A255" s="734" t="s">
        <v>498</v>
      </c>
      <c r="B255" s="540" t="s">
        <v>155</v>
      </c>
      <c r="C255" s="554" t="s">
        <v>107</v>
      </c>
      <c r="D255" s="554" t="s">
        <v>48</v>
      </c>
      <c r="E255" s="554" t="s">
        <v>500</v>
      </c>
      <c r="F255" s="554" t="s">
        <v>47</v>
      </c>
      <c r="G255" s="482"/>
      <c r="H255" s="482"/>
      <c r="I255" s="589">
        <f>I256</f>
        <v>15.3</v>
      </c>
    </row>
    <row r="256" spans="1:9" ht="30.75" customHeight="1">
      <c r="A256" s="123" t="s">
        <v>504</v>
      </c>
      <c r="B256" s="540" t="s">
        <v>155</v>
      </c>
      <c r="C256" s="554" t="s">
        <v>107</v>
      </c>
      <c r="D256" s="554" t="s">
        <v>48</v>
      </c>
      <c r="E256" s="554" t="s">
        <v>500</v>
      </c>
      <c r="F256" s="554" t="s">
        <v>192</v>
      </c>
      <c r="G256" s="482"/>
      <c r="H256" s="482"/>
      <c r="I256" s="589">
        <v>15.3</v>
      </c>
    </row>
    <row r="257" spans="1:9" ht="27" customHeight="1">
      <c r="A257" s="231" t="s">
        <v>417</v>
      </c>
      <c r="B257" s="685" t="s">
        <v>155</v>
      </c>
      <c r="C257" s="388" t="s">
        <v>107</v>
      </c>
      <c r="D257" s="388" t="s">
        <v>55</v>
      </c>
      <c r="E257" s="388" t="s">
        <v>76</v>
      </c>
      <c r="F257" s="388" t="s">
        <v>47</v>
      </c>
      <c r="G257" s="490">
        <f aca="true" t="shared" si="13" ref="G257:I258">G258</f>
        <v>0</v>
      </c>
      <c r="H257" s="490">
        <f t="shared" si="13"/>
        <v>416</v>
      </c>
      <c r="I257" s="591">
        <f t="shared" si="13"/>
        <v>511</v>
      </c>
    </row>
    <row r="258" spans="1:9" ht="63" customHeight="1">
      <c r="A258" s="22" t="s">
        <v>139</v>
      </c>
      <c r="B258" s="709" t="s">
        <v>155</v>
      </c>
      <c r="C258" s="463" t="s">
        <v>107</v>
      </c>
      <c r="D258" s="463" t="s">
        <v>55</v>
      </c>
      <c r="E258" s="463" t="s">
        <v>152</v>
      </c>
      <c r="F258" s="463" t="s">
        <v>47</v>
      </c>
      <c r="G258" s="479">
        <f t="shared" si="13"/>
        <v>0</v>
      </c>
      <c r="H258" s="479">
        <f t="shared" si="13"/>
        <v>416</v>
      </c>
      <c r="I258" s="595">
        <f t="shared" si="13"/>
        <v>511</v>
      </c>
    </row>
    <row r="259" spans="1:9" ht="30" customHeight="1">
      <c r="A259" s="22" t="s">
        <v>59</v>
      </c>
      <c r="B259" s="709" t="s">
        <v>155</v>
      </c>
      <c r="C259" s="463" t="s">
        <v>107</v>
      </c>
      <c r="D259" s="463" t="s">
        <v>55</v>
      </c>
      <c r="E259" s="463" t="s">
        <v>153</v>
      </c>
      <c r="F259" s="463" t="s">
        <v>47</v>
      </c>
      <c r="G259" s="479">
        <f>G266</f>
        <v>0</v>
      </c>
      <c r="H259" s="479">
        <f>H266</f>
        <v>416</v>
      </c>
      <c r="I259" s="595">
        <f>I262+I263+I264+I265+I266</f>
        <v>511</v>
      </c>
    </row>
    <row r="260" spans="1:9" ht="0.75" customHeight="1" hidden="1">
      <c r="A260" s="23" t="s">
        <v>163</v>
      </c>
      <c r="B260" s="709" t="s">
        <v>161</v>
      </c>
      <c r="C260" s="463" t="s">
        <v>107</v>
      </c>
      <c r="D260" s="463" t="s">
        <v>49</v>
      </c>
      <c r="E260" s="463" t="s">
        <v>153</v>
      </c>
      <c r="F260" s="463" t="s">
        <v>137</v>
      </c>
      <c r="G260" s="479"/>
      <c r="H260" s="479"/>
      <c r="I260" s="595"/>
    </row>
    <row r="261" spans="1:9" ht="10.5" customHeight="1" hidden="1">
      <c r="A261" s="8" t="s">
        <v>63</v>
      </c>
      <c r="B261" s="710" t="s">
        <v>62</v>
      </c>
      <c r="C261" s="463" t="s">
        <v>107</v>
      </c>
      <c r="D261" s="463" t="s">
        <v>48</v>
      </c>
      <c r="E261" s="463" t="s">
        <v>79</v>
      </c>
      <c r="F261" s="463" t="s">
        <v>78</v>
      </c>
      <c r="G261" s="492"/>
      <c r="H261" s="492"/>
      <c r="I261" s="595"/>
    </row>
    <row r="262" spans="1:9" ht="23.25" customHeight="1">
      <c r="A262" s="733" t="s">
        <v>467</v>
      </c>
      <c r="B262" s="709" t="s">
        <v>155</v>
      </c>
      <c r="C262" s="463" t="s">
        <v>107</v>
      </c>
      <c r="D262" s="463" t="s">
        <v>55</v>
      </c>
      <c r="E262" s="463" t="s">
        <v>153</v>
      </c>
      <c r="F262" s="737" t="s">
        <v>460</v>
      </c>
      <c r="G262" s="492"/>
      <c r="H262" s="492"/>
      <c r="I262" s="595">
        <v>372</v>
      </c>
    </row>
    <row r="263" spans="1:9" ht="0.75" customHeight="1">
      <c r="A263" s="734" t="s">
        <v>466</v>
      </c>
      <c r="B263" s="709" t="s">
        <v>155</v>
      </c>
      <c r="C263" s="463" t="s">
        <v>107</v>
      </c>
      <c r="D263" s="463" t="s">
        <v>55</v>
      </c>
      <c r="E263" s="463" t="s">
        <v>153</v>
      </c>
      <c r="F263" s="737" t="s">
        <v>461</v>
      </c>
      <c r="G263" s="492"/>
      <c r="H263" s="492"/>
      <c r="I263" s="595"/>
    </row>
    <row r="264" spans="1:9" ht="30" customHeight="1">
      <c r="A264" s="734" t="s">
        <v>481</v>
      </c>
      <c r="B264" s="709" t="s">
        <v>155</v>
      </c>
      <c r="C264" s="463" t="s">
        <v>107</v>
      </c>
      <c r="D264" s="463" t="s">
        <v>55</v>
      </c>
      <c r="E264" s="463" t="s">
        <v>153</v>
      </c>
      <c r="F264" s="737" t="s">
        <v>462</v>
      </c>
      <c r="G264" s="492"/>
      <c r="H264" s="492"/>
      <c r="I264" s="595">
        <v>139</v>
      </c>
    </row>
    <row r="265" spans="1:9" ht="30.75" customHeight="1" hidden="1">
      <c r="A265" s="733" t="s">
        <v>464</v>
      </c>
      <c r="B265" s="709" t="s">
        <v>155</v>
      </c>
      <c r="C265" s="463" t="s">
        <v>107</v>
      </c>
      <c r="D265" s="463" t="s">
        <v>55</v>
      </c>
      <c r="E265" s="463" t="s">
        <v>153</v>
      </c>
      <c r="F265" s="737" t="s">
        <v>463</v>
      </c>
      <c r="G265" s="492"/>
      <c r="H265" s="492"/>
      <c r="I265" s="595"/>
    </row>
    <row r="266" spans="1:9" ht="28.5" customHeight="1" hidden="1">
      <c r="A266" s="733" t="s">
        <v>472</v>
      </c>
      <c r="B266" s="709" t="s">
        <v>155</v>
      </c>
      <c r="C266" s="463" t="s">
        <v>107</v>
      </c>
      <c r="D266" s="463" t="s">
        <v>55</v>
      </c>
      <c r="E266" s="463" t="s">
        <v>153</v>
      </c>
      <c r="F266" s="737" t="s">
        <v>471</v>
      </c>
      <c r="G266" s="479"/>
      <c r="H266" s="479">
        <v>416</v>
      </c>
      <c r="I266" s="595"/>
    </row>
    <row r="267" spans="1:9" ht="32.25" customHeight="1">
      <c r="A267" s="567" t="s">
        <v>421</v>
      </c>
      <c r="B267" s="684" t="s">
        <v>165</v>
      </c>
      <c r="C267" s="387" t="s">
        <v>57</v>
      </c>
      <c r="D267" s="387" t="s">
        <v>57</v>
      </c>
      <c r="E267" s="387" t="s">
        <v>76</v>
      </c>
      <c r="F267" s="387" t="s">
        <v>47</v>
      </c>
      <c r="G267" s="452">
        <f>G268</f>
        <v>1138.8</v>
      </c>
      <c r="H267" s="452">
        <v>27386</v>
      </c>
      <c r="I267" s="575">
        <f>I268</f>
        <v>700</v>
      </c>
    </row>
    <row r="268" spans="1:9" ht="16.5" customHeight="1">
      <c r="A268" s="14" t="s">
        <v>416</v>
      </c>
      <c r="B268" s="705" t="s">
        <v>165</v>
      </c>
      <c r="C268" s="474" t="s">
        <v>67</v>
      </c>
      <c r="D268" s="474" t="s">
        <v>57</v>
      </c>
      <c r="E268" s="474" t="s">
        <v>76</v>
      </c>
      <c r="F268" s="474" t="s">
        <v>47</v>
      </c>
      <c r="G268" s="493">
        <f>G269+G277+G285+G289+G295</f>
        <v>1138.8</v>
      </c>
      <c r="H268" s="493"/>
      <c r="I268" s="582">
        <f>I269+I277+I285+I289+I295</f>
        <v>700</v>
      </c>
    </row>
    <row r="269" spans="1:9" ht="17.25" customHeight="1">
      <c r="A269" s="35" t="s">
        <v>218</v>
      </c>
      <c r="B269" s="692" t="s">
        <v>165</v>
      </c>
      <c r="C269" s="161" t="s">
        <v>67</v>
      </c>
      <c r="D269" s="161" t="s">
        <v>48</v>
      </c>
      <c r="E269" s="161" t="s">
        <v>76</v>
      </c>
      <c r="F269" s="161" t="s">
        <v>47</v>
      </c>
      <c r="G269" s="494">
        <f>G270</f>
        <v>0</v>
      </c>
      <c r="H269" s="494"/>
      <c r="I269" s="596">
        <f>I270</f>
        <v>400</v>
      </c>
    </row>
    <row r="270" spans="1:9" ht="25.5">
      <c r="A270" s="6" t="s">
        <v>81</v>
      </c>
      <c r="B270" s="692" t="s">
        <v>165</v>
      </c>
      <c r="C270" s="161" t="s">
        <v>67</v>
      </c>
      <c r="D270" s="161" t="s">
        <v>48</v>
      </c>
      <c r="E270" s="161" t="s">
        <v>80</v>
      </c>
      <c r="F270" s="161" t="s">
        <v>47</v>
      </c>
      <c r="G270" s="495">
        <f>G271</f>
        <v>0</v>
      </c>
      <c r="H270" s="495"/>
      <c r="I270" s="597">
        <f>I271</f>
        <v>400</v>
      </c>
    </row>
    <row r="271" spans="1:9" ht="33.75" customHeight="1">
      <c r="A271" s="1" t="s">
        <v>63</v>
      </c>
      <c r="B271" s="692" t="s">
        <v>165</v>
      </c>
      <c r="C271" s="161" t="s">
        <v>67</v>
      </c>
      <c r="D271" s="161" t="s">
        <v>48</v>
      </c>
      <c r="E271" s="463" t="s">
        <v>164</v>
      </c>
      <c r="F271" s="161" t="s">
        <v>47</v>
      </c>
      <c r="G271" s="495">
        <f>G276</f>
        <v>0</v>
      </c>
      <c r="H271" s="495"/>
      <c r="I271" s="597">
        <f>I276</f>
        <v>400</v>
      </c>
    </row>
    <row r="272" spans="1:9" ht="26.25" customHeight="1" hidden="1">
      <c r="A272" s="6" t="s">
        <v>82</v>
      </c>
      <c r="B272" s="692" t="s">
        <v>65</v>
      </c>
      <c r="C272" s="161" t="s">
        <v>67</v>
      </c>
      <c r="D272" s="161" t="s">
        <v>48</v>
      </c>
      <c r="E272" s="463" t="s">
        <v>83</v>
      </c>
      <c r="F272" s="161" t="s">
        <v>47</v>
      </c>
      <c r="G272" s="495"/>
      <c r="H272" s="495"/>
      <c r="I272" s="597"/>
    </row>
    <row r="273" spans="1:9" ht="36.75" customHeight="1" hidden="1">
      <c r="A273" s="1" t="s">
        <v>63</v>
      </c>
      <c r="B273" s="692" t="s">
        <v>65</v>
      </c>
      <c r="C273" s="161" t="s">
        <v>67</v>
      </c>
      <c r="D273" s="161" t="s">
        <v>48</v>
      </c>
      <c r="E273" s="463" t="s">
        <v>83</v>
      </c>
      <c r="F273" s="161" t="s">
        <v>78</v>
      </c>
      <c r="G273" s="495"/>
      <c r="H273" s="495"/>
      <c r="I273" s="597"/>
    </row>
    <row r="274" spans="1:9" ht="28.5" customHeight="1" hidden="1">
      <c r="A274" s="6" t="s">
        <v>82</v>
      </c>
      <c r="B274" s="692" t="s">
        <v>65</v>
      </c>
      <c r="C274" s="161" t="s">
        <v>67</v>
      </c>
      <c r="D274" s="161" t="s">
        <v>48</v>
      </c>
      <c r="E274" s="463" t="s">
        <v>83</v>
      </c>
      <c r="F274" s="161" t="s">
        <v>47</v>
      </c>
      <c r="G274" s="495"/>
      <c r="H274" s="495"/>
      <c r="I274" s="597"/>
    </row>
    <row r="275" spans="1:9" ht="37.5" customHeight="1" hidden="1">
      <c r="A275" s="1" t="s">
        <v>63</v>
      </c>
      <c r="B275" s="692" t="s">
        <v>65</v>
      </c>
      <c r="C275" s="161" t="s">
        <v>67</v>
      </c>
      <c r="D275" s="161" t="s">
        <v>48</v>
      </c>
      <c r="E275" s="463" t="s">
        <v>83</v>
      </c>
      <c r="F275" s="161" t="s">
        <v>78</v>
      </c>
      <c r="G275" s="495"/>
      <c r="H275" s="495"/>
      <c r="I275" s="597"/>
    </row>
    <row r="276" spans="1:9" ht="30.75" customHeight="1">
      <c r="A276" s="734" t="s">
        <v>466</v>
      </c>
      <c r="B276" s="703" t="s">
        <v>165</v>
      </c>
      <c r="C276" s="558" t="s">
        <v>67</v>
      </c>
      <c r="D276" s="558" t="s">
        <v>48</v>
      </c>
      <c r="E276" s="558" t="s">
        <v>164</v>
      </c>
      <c r="F276" s="558" t="s">
        <v>470</v>
      </c>
      <c r="G276" s="479"/>
      <c r="H276" s="479"/>
      <c r="I276" s="598">
        <v>400</v>
      </c>
    </row>
    <row r="277" spans="1:9" ht="18" customHeight="1">
      <c r="A277" s="35" t="s">
        <v>219</v>
      </c>
      <c r="B277" s="711">
        <v>561</v>
      </c>
      <c r="C277" s="456" t="s">
        <v>67</v>
      </c>
      <c r="D277" s="456" t="s">
        <v>50</v>
      </c>
      <c r="E277" s="558" t="s">
        <v>76</v>
      </c>
      <c r="F277" s="558" t="s">
        <v>47</v>
      </c>
      <c r="G277" s="472">
        <f>G278+G281+G283</f>
        <v>771.8</v>
      </c>
      <c r="H277" s="472"/>
      <c r="I277" s="582">
        <f>I278+I281+I283</f>
        <v>300</v>
      </c>
    </row>
    <row r="278" spans="1:9" ht="24.75" customHeight="1">
      <c r="A278" s="6" t="s">
        <v>81</v>
      </c>
      <c r="B278" s="711">
        <v>561</v>
      </c>
      <c r="C278" s="456" t="s">
        <v>67</v>
      </c>
      <c r="D278" s="456" t="s">
        <v>50</v>
      </c>
      <c r="E278" s="161" t="s">
        <v>80</v>
      </c>
      <c r="F278" s="558" t="s">
        <v>47</v>
      </c>
      <c r="G278" s="480">
        <f>G279</f>
        <v>0</v>
      </c>
      <c r="H278" s="480"/>
      <c r="I278" s="585">
        <f>I279</f>
        <v>300</v>
      </c>
    </row>
    <row r="279" spans="1:9" ht="33" customHeight="1">
      <c r="A279" s="1" t="s">
        <v>63</v>
      </c>
      <c r="B279" s="711">
        <v>561</v>
      </c>
      <c r="C279" s="456" t="s">
        <v>67</v>
      </c>
      <c r="D279" s="456" t="s">
        <v>50</v>
      </c>
      <c r="E279" s="463" t="s">
        <v>164</v>
      </c>
      <c r="F279" s="558" t="s">
        <v>47</v>
      </c>
      <c r="G279" s="479">
        <f>G280</f>
        <v>0</v>
      </c>
      <c r="H279" s="479"/>
      <c r="I279" s="595">
        <f>I280</f>
        <v>300</v>
      </c>
    </row>
    <row r="280" spans="1:9" ht="31.5" customHeight="1">
      <c r="A280" s="734" t="s">
        <v>466</v>
      </c>
      <c r="B280" s="711">
        <v>561</v>
      </c>
      <c r="C280" s="456" t="s">
        <v>67</v>
      </c>
      <c r="D280" s="456" t="s">
        <v>50</v>
      </c>
      <c r="E280" s="463" t="s">
        <v>164</v>
      </c>
      <c r="F280" s="558" t="s">
        <v>470</v>
      </c>
      <c r="G280" s="479"/>
      <c r="H280" s="479"/>
      <c r="I280" s="595">
        <v>300</v>
      </c>
    </row>
    <row r="281" spans="1:9" ht="32.25" customHeight="1" hidden="1">
      <c r="A281" s="21" t="s">
        <v>130</v>
      </c>
      <c r="B281" s="711">
        <v>561</v>
      </c>
      <c r="C281" s="456" t="s">
        <v>67</v>
      </c>
      <c r="D281" s="456" t="s">
        <v>50</v>
      </c>
      <c r="E281" s="463" t="s">
        <v>122</v>
      </c>
      <c r="F281" s="558" t="s">
        <v>47</v>
      </c>
      <c r="G281" s="479">
        <f>G282</f>
        <v>11.8</v>
      </c>
      <c r="H281" s="479"/>
      <c r="I281" s="595">
        <f>I282</f>
        <v>0</v>
      </c>
    </row>
    <row r="282" spans="1:9" ht="68.25" customHeight="1" hidden="1">
      <c r="A282" s="21" t="s">
        <v>395</v>
      </c>
      <c r="B282" s="711">
        <v>561</v>
      </c>
      <c r="C282" s="456" t="s">
        <v>67</v>
      </c>
      <c r="D282" s="456" t="s">
        <v>50</v>
      </c>
      <c r="E282" s="463" t="s">
        <v>321</v>
      </c>
      <c r="F282" s="558" t="s">
        <v>150</v>
      </c>
      <c r="G282" s="479">
        <v>11.8</v>
      </c>
      <c r="H282" s="479"/>
      <c r="I282" s="595"/>
    </row>
    <row r="283" spans="1:9" ht="48.75" customHeight="1" hidden="1">
      <c r="A283" s="274" t="s">
        <v>386</v>
      </c>
      <c r="B283" s="712">
        <v>561</v>
      </c>
      <c r="C283" s="447" t="s">
        <v>67</v>
      </c>
      <c r="D283" s="447" t="s">
        <v>50</v>
      </c>
      <c r="E283" s="399" t="s">
        <v>310</v>
      </c>
      <c r="F283" s="399" t="s">
        <v>47</v>
      </c>
      <c r="G283" s="496">
        <f>G284</f>
        <v>760</v>
      </c>
      <c r="H283" s="496"/>
      <c r="I283" s="591">
        <f>I284</f>
        <v>0</v>
      </c>
    </row>
    <row r="284" spans="1:9" ht="23.25" customHeight="1" hidden="1">
      <c r="A284" s="230" t="s">
        <v>149</v>
      </c>
      <c r="B284" s="712">
        <v>561</v>
      </c>
      <c r="C284" s="447" t="s">
        <v>67</v>
      </c>
      <c r="D284" s="447" t="s">
        <v>50</v>
      </c>
      <c r="E284" s="399" t="s">
        <v>310</v>
      </c>
      <c r="F284" s="554" t="s">
        <v>150</v>
      </c>
      <c r="G284" s="428">
        <v>760</v>
      </c>
      <c r="H284" s="428"/>
      <c r="I284" s="589"/>
    </row>
    <row r="285" spans="1:9" ht="26.25" customHeight="1" hidden="1">
      <c r="A285" s="237" t="s">
        <v>245</v>
      </c>
      <c r="B285" s="689" t="s">
        <v>165</v>
      </c>
      <c r="C285" s="399" t="s">
        <v>67</v>
      </c>
      <c r="D285" s="399" t="s">
        <v>69</v>
      </c>
      <c r="E285" s="399" t="s">
        <v>132</v>
      </c>
      <c r="F285" s="399" t="s">
        <v>47</v>
      </c>
      <c r="G285" s="424">
        <f>G286</f>
        <v>0</v>
      </c>
      <c r="H285" s="424"/>
      <c r="I285" s="576">
        <f>I286</f>
        <v>0</v>
      </c>
    </row>
    <row r="286" spans="1:9" ht="18.75" customHeight="1" hidden="1">
      <c r="A286" s="238" t="s">
        <v>246</v>
      </c>
      <c r="B286" s="689" t="s">
        <v>165</v>
      </c>
      <c r="C286" s="399" t="s">
        <v>67</v>
      </c>
      <c r="D286" s="399" t="s">
        <v>69</v>
      </c>
      <c r="E286" s="399" t="s">
        <v>247</v>
      </c>
      <c r="F286" s="399" t="s">
        <v>47</v>
      </c>
      <c r="G286" s="497">
        <f>G287</f>
        <v>0</v>
      </c>
      <c r="H286" s="497"/>
      <c r="I286" s="589">
        <f>I287</f>
        <v>0</v>
      </c>
    </row>
    <row r="287" spans="1:9" ht="27.75" customHeight="1" hidden="1">
      <c r="A287" s="240" t="s">
        <v>63</v>
      </c>
      <c r="B287" s="689" t="s">
        <v>165</v>
      </c>
      <c r="C287" s="399" t="s">
        <v>67</v>
      </c>
      <c r="D287" s="399" t="s">
        <v>69</v>
      </c>
      <c r="E287" s="399" t="s">
        <v>248</v>
      </c>
      <c r="F287" s="399" t="s">
        <v>47</v>
      </c>
      <c r="G287" s="497">
        <f>G288</f>
        <v>0</v>
      </c>
      <c r="H287" s="497"/>
      <c r="I287" s="589">
        <f>I288</f>
        <v>0</v>
      </c>
    </row>
    <row r="288" spans="1:9" ht="18" customHeight="1" hidden="1">
      <c r="A288" s="240" t="s">
        <v>149</v>
      </c>
      <c r="B288" s="689" t="s">
        <v>165</v>
      </c>
      <c r="C288" s="399" t="s">
        <v>67</v>
      </c>
      <c r="D288" s="399" t="s">
        <v>69</v>
      </c>
      <c r="E288" s="399" t="s">
        <v>248</v>
      </c>
      <c r="F288" s="399" t="s">
        <v>150</v>
      </c>
      <c r="G288" s="497"/>
      <c r="H288" s="497"/>
      <c r="I288" s="589"/>
    </row>
    <row r="289" spans="1:9" ht="18.75" customHeight="1" hidden="1">
      <c r="A289" s="237" t="s">
        <v>249</v>
      </c>
      <c r="B289" s="689" t="s">
        <v>165</v>
      </c>
      <c r="C289" s="399" t="s">
        <v>67</v>
      </c>
      <c r="D289" s="399" t="s">
        <v>55</v>
      </c>
      <c r="E289" s="399" t="s">
        <v>132</v>
      </c>
      <c r="F289" s="399" t="s">
        <v>47</v>
      </c>
      <c r="G289" s="424">
        <f>G290+G293</f>
        <v>367</v>
      </c>
      <c r="H289" s="424"/>
      <c r="I289" s="576">
        <f>I290+I293</f>
        <v>0</v>
      </c>
    </row>
    <row r="290" spans="1:9" ht="19.5" customHeight="1" hidden="1">
      <c r="A290" s="240" t="s">
        <v>246</v>
      </c>
      <c r="B290" s="689" t="s">
        <v>165</v>
      </c>
      <c r="C290" s="399" t="s">
        <v>67</v>
      </c>
      <c r="D290" s="399" t="s">
        <v>55</v>
      </c>
      <c r="E290" s="399" t="s">
        <v>247</v>
      </c>
      <c r="F290" s="399" t="s">
        <v>47</v>
      </c>
      <c r="G290" s="497">
        <f>G291</f>
        <v>0</v>
      </c>
      <c r="H290" s="497"/>
      <c r="I290" s="589">
        <f>I291</f>
        <v>0</v>
      </c>
    </row>
    <row r="291" spans="1:9" ht="27.75" customHeight="1" hidden="1">
      <c r="A291" s="240" t="s">
        <v>63</v>
      </c>
      <c r="B291" s="689" t="s">
        <v>165</v>
      </c>
      <c r="C291" s="399" t="s">
        <v>67</v>
      </c>
      <c r="D291" s="399" t="s">
        <v>55</v>
      </c>
      <c r="E291" s="399" t="s">
        <v>248</v>
      </c>
      <c r="F291" s="399" t="s">
        <v>47</v>
      </c>
      <c r="G291" s="497">
        <f>G292</f>
        <v>0</v>
      </c>
      <c r="H291" s="497"/>
      <c r="I291" s="589">
        <f>I292</f>
        <v>0</v>
      </c>
    </row>
    <row r="292" spans="1:9" ht="20.25" customHeight="1" hidden="1">
      <c r="A292" s="240" t="s">
        <v>149</v>
      </c>
      <c r="B292" s="689" t="s">
        <v>165</v>
      </c>
      <c r="C292" s="399" t="s">
        <v>67</v>
      </c>
      <c r="D292" s="399" t="s">
        <v>55</v>
      </c>
      <c r="E292" s="399" t="s">
        <v>248</v>
      </c>
      <c r="F292" s="399" t="s">
        <v>150</v>
      </c>
      <c r="G292" s="428"/>
      <c r="H292" s="428"/>
      <c r="I292" s="589"/>
    </row>
    <row r="293" spans="1:9" ht="48" customHeight="1" hidden="1">
      <c r="A293" s="274" t="s">
        <v>307</v>
      </c>
      <c r="B293" s="689" t="s">
        <v>165</v>
      </c>
      <c r="C293" s="399" t="s">
        <v>67</v>
      </c>
      <c r="D293" s="399" t="s">
        <v>55</v>
      </c>
      <c r="E293" s="399" t="s">
        <v>308</v>
      </c>
      <c r="F293" s="399" t="s">
        <v>47</v>
      </c>
      <c r="G293" s="497">
        <f>G294</f>
        <v>367</v>
      </c>
      <c r="H293" s="497"/>
      <c r="I293" s="589">
        <f>I294</f>
        <v>0</v>
      </c>
    </row>
    <row r="294" spans="1:9" ht="21.75" customHeight="1" hidden="1">
      <c r="A294" s="240" t="s">
        <v>149</v>
      </c>
      <c r="B294" s="689" t="s">
        <v>165</v>
      </c>
      <c r="C294" s="399" t="s">
        <v>67</v>
      </c>
      <c r="D294" s="399" t="s">
        <v>55</v>
      </c>
      <c r="E294" s="399" t="s">
        <v>308</v>
      </c>
      <c r="F294" s="399" t="s">
        <v>150</v>
      </c>
      <c r="G294" s="497">
        <v>367</v>
      </c>
      <c r="H294" s="497"/>
      <c r="I294" s="589"/>
    </row>
    <row r="295" spans="1:9" ht="23.25" customHeight="1" hidden="1">
      <c r="A295" s="237" t="s">
        <v>419</v>
      </c>
      <c r="B295" s="689" t="s">
        <v>165</v>
      </c>
      <c r="C295" s="399" t="s">
        <v>67</v>
      </c>
      <c r="D295" s="399" t="s">
        <v>67</v>
      </c>
      <c r="E295" s="399" t="s">
        <v>132</v>
      </c>
      <c r="F295" s="399" t="s">
        <v>47</v>
      </c>
      <c r="G295" s="424">
        <f>G296+G299</f>
        <v>0</v>
      </c>
      <c r="H295" s="424"/>
      <c r="I295" s="576">
        <f>I296+I299</f>
        <v>0</v>
      </c>
    </row>
    <row r="296" spans="1:9" ht="30" customHeight="1" hidden="1">
      <c r="A296" s="237" t="s">
        <v>251</v>
      </c>
      <c r="B296" s="689" t="s">
        <v>165</v>
      </c>
      <c r="C296" s="399" t="s">
        <v>67</v>
      </c>
      <c r="D296" s="399" t="s">
        <v>67</v>
      </c>
      <c r="E296" s="399" t="s">
        <v>252</v>
      </c>
      <c r="F296" s="399" t="s">
        <v>47</v>
      </c>
      <c r="G296" s="497">
        <f>G297</f>
        <v>0</v>
      </c>
      <c r="H296" s="497"/>
      <c r="I296" s="589">
        <f>I297</f>
        <v>0</v>
      </c>
    </row>
    <row r="297" spans="1:9" ht="29.25" customHeight="1" hidden="1">
      <c r="A297" s="238" t="s">
        <v>63</v>
      </c>
      <c r="B297" s="689" t="s">
        <v>165</v>
      </c>
      <c r="C297" s="399" t="s">
        <v>67</v>
      </c>
      <c r="D297" s="399" t="s">
        <v>67</v>
      </c>
      <c r="E297" s="399" t="s">
        <v>253</v>
      </c>
      <c r="F297" s="399" t="s">
        <v>47</v>
      </c>
      <c r="G297" s="497">
        <f>G298</f>
        <v>0</v>
      </c>
      <c r="H297" s="497"/>
      <c r="I297" s="589">
        <f>I298</f>
        <v>0</v>
      </c>
    </row>
    <row r="298" spans="1:9" ht="19.5" customHeight="1" hidden="1">
      <c r="A298" s="281" t="s">
        <v>149</v>
      </c>
      <c r="B298" s="692" t="s">
        <v>165</v>
      </c>
      <c r="C298" s="161" t="s">
        <v>67</v>
      </c>
      <c r="D298" s="161" t="s">
        <v>67</v>
      </c>
      <c r="E298" s="161" t="s">
        <v>253</v>
      </c>
      <c r="F298" s="161" t="s">
        <v>150</v>
      </c>
      <c r="G298" s="495"/>
      <c r="H298" s="495"/>
      <c r="I298" s="587"/>
    </row>
    <row r="299" spans="1:9" ht="57.75" customHeight="1" hidden="1">
      <c r="A299" s="26" t="s">
        <v>320</v>
      </c>
      <c r="B299" s="692" t="s">
        <v>165</v>
      </c>
      <c r="C299" s="161" t="s">
        <v>67</v>
      </c>
      <c r="D299" s="161" t="s">
        <v>68</v>
      </c>
      <c r="E299" s="161" t="s">
        <v>375</v>
      </c>
      <c r="F299" s="161" t="s">
        <v>47</v>
      </c>
      <c r="G299" s="494"/>
      <c r="H299" s="494"/>
      <c r="I299" s="577"/>
    </row>
    <row r="300" spans="1:9" ht="15.75" customHeight="1" hidden="1">
      <c r="A300" s="281" t="s">
        <v>149</v>
      </c>
      <c r="B300" s="692" t="s">
        <v>165</v>
      </c>
      <c r="C300" s="161" t="s">
        <v>67</v>
      </c>
      <c r="D300" s="161" t="s">
        <v>68</v>
      </c>
      <c r="E300" s="161" t="s">
        <v>375</v>
      </c>
      <c r="F300" s="161" t="s">
        <v>150</v>
      </c>
      <c r="G300" s="494"/>
      <c r="H300" s="494"/>
      <c r="I300" s="577"/>
    </row>
    <row r="301" spans="1:9" ht="48.75" customHeight="1">
      <c r="A301" s="17" t="s">
        <v>292</v>
      </c>
      <c r="B301" s="684" t="s">
        <v>171</v>
      </c>
      <c r="C301" s="387" t="s">
        <v>57</v>
      </c>
      <c r="D301" s="387" t="s">
        <v>57</v>
      </c>
      <c r="E301" s="387" t="s">
        <v>76</v>
      </c>
      <c r="F301" s="387" t="s">
        <v>47</v>
      </c>
      <c r="G301" s="498" t="e">
        <f>G302+G410+#REF!</f>
        <v>#REF!</v>
      </c>
      <c r="H301" s="498">
        <v>35429</v>
      </c>
      <c r="I301" s="575">
        <f>I302+I410</f>
        <v>109346.7</v>
      </c>
    </row>
    <row r="302" spans="1:9" ht="18.75" customHeight="1">
      <c r="A302" s="283" t="s">
        <v>52</v>
      </c>
      <c r="B302" s="706" t="s">
        <v>171</v>
      </c>
      <c r="C302" s="248" t="s">
        <v>51</v>
      </c>
      <c r="D302" s="248" t="s">
        <v>72</v>
      </c>
      <c r="E302" s="248" t="s">
        <v>76</v>
      </c>
      <c r="F302" s="248" t="s">
        <v>47</v>
      </c>
      <c r="G302" s="475" t="e">
        <f>G303+G315+G365+G352</f>
        <v>#REF!</v>
      </c>
      <c r="H302" s="475" t="e">
        <f>H303+H315+H365+H352</f>
        <v>#REF!</v>
      </c>
      <c r="I302" s="576">
        <f>I303+I315+I352+I365</f>
        <v>90478.4</v>
      </c>
    </row>
    <row r="303" spans="1:9" ht="15.75">
      <c r="A303" s="10" t="s">
        <v>89</v>
      </c>
      <c r="B303" s="706" t="s">
        <v>171</v>
      </c>
      <c r="C303" s="248" t="s">
        <v>51</v>
      </c>
      <c r="D303" s="248" t="s">
        <v>48</v>
      </c>
      <c r="E303" s="248" t="s">
        <v>76</v>
      </c>
      <c r="F303" s="248" t="s">
        <v>47</v>
      </c>
      <c r="G303" s="490" t="e">
        <f>G304</f>
        <v>#REF!</v>
      </c>
      <c r="H303" s="490" t="e">
        <f>H304</f>
        <v>#REF!</v>
      </c>
      <c r="I303" s="591">
        <f>I304+I312</f>
        <v>14816</v>
      </c>
    </row>
    <row r="304" spans="1:9" ht="13.5" customHeight="1">
      <c r="A304" s="2" t="s">
        <v>90</v>
      </c>
      <c r="B304" s="706" t="s">
        <v>171</v>
      </c>
      <c r="C304" s="248" t="s">
        <v>51</v>
      </c>
      <c r="D304" s="248" t="s">
        <v>48</v>
      </c>
      <c r="E304" s="248" t="s">
        <v>91</v>
      </c>
      <c r="F304" s="248" t="s">
        <v>47</v>
      </c>
      <c r="G304" s="422" t="e">
        <f>G305+#REF!</f>
        <v>#REF!</v>
      </c>
      <c r="H304" s="422" t="e">
        <f>H305+#REF!</f>
        <v>#REF!</v>
      </c>
      <c r="I304" s="589">
        <f>I305</f>
        <v>14748.5</v>
      </c>
    </row>
    <row r="305" spans="1:9" ht="25.5" customHeight="1">
      <c r="A305" s="241" t="s">
        <v>63</v>
      </c>
      <c r="B305" s="689" t="s">
        <v>171</v>
      </c>
      <c r="C305" s="399" t="s">
        <v>51</v>
      </c>
      <c r="D305" s="399" t="s">
        <v>48</v>
      </c>
      <c r="E305" s="399" t="s">
        <v>172</v>
      </c>
      <c r="F305" s="399" t="s">
        <v>47</v>
      </c>
      <c r="G305" s="428">
        <f>G306</f>
        <v>0</v>
      </c>
      <c r="H305" s="428">
        <f>H306</f>
        <v>14355.6</v>
      </c>
      <c r="I305" s="589">
        <f>I306+I307+I308+I309+I310+I311</f>
        <v>14748.5</v>
      </c>
    </row>
    <row r="306" spans="1:9" ht="20.25" customHeight="1">
      <c r="A306" s="733" t="s">
        <v>467</v>
      </c>
      <c r="B306" s="689" t="s">
        <v>171</v>
      </c>
      <c r="C306" s="399" t="s">
        <v>51</v>
      </c>
      <c r="D306" s="399" t="s">
        <v>48</v>
      </c>
      <c r="E306" s="399" t="s">
        <v>172</v>
      </c>
      <c r="F306" s="558" t="s">
        <v>469</v>
      </c>
      <c r="G306" s="428"/>
      <c r="H306" s="428">
        <v>14355.6</v>
      </c>
      <c r="I306" s="589">
        <f>2120+1000</f>
        <v>3120</v>
      </c>
    </row>
    <row r="307" spans="1:9" ht="27" customHeight="1">
      <c r="A307" s="734" t="s">
        <v>466</v>
      </c>
      <c r="B307" s="689" t="s">
        <v>171</v>
      </c>
      <c r="C307" s="399" t="s">
        <v>51</v>
      </c>
      <c r="D307" s="399" t="s">
        <v>48</v>
      </c>
      <c r="E307" s="399" t="s">
        <v>172</v>
      </c>
      <c r="F307" s="558" t="s">
        <v>470</v>
      </c>
      <c r="G307" s="428"/>
      <c r="H307" s="428"/>
      <c r="I307" s="589">
        <v>19.4</v>
      </c>
    </row>
    <row r="308" spans="1:9" ht="27" customHeight="1">
      <c r="A308" s="734" t="s">
        <v>481</v>
      </c>
      <c r="B308" s="689" t="s">
        <v>171</v>
      </c>
      <c r="C308" s="399" t="s">
        <v>51</v>
      </c>
      <c r="D308" s="399" t="s">
        <v>48</v>
      </c>
      <c r="E308" s="399" t="s">
        <v>172</v>
      </c>
      <c r="F308" s="558" t="s">
        <v>462</v>
      </c>
      <c r="G308" s="428"/>
      <c r="H308" s="428"/>
      <c r="I308" s="589">
        <f>1445.5-120</f>
        <v>1325.5</v>
      </c>
    </row>
    <row r="309" spans="1:9" ht="38.25" customHeight="1">
      <c r="A309" s="734" t="s">
        <v>506</v>
      </c>
      <c r="B309" s="689" t="s">
        <v>171</v>
      </c>
      <c r="C309" s="399" t="s">
        <v>51</v>
      </c>
      <c r="D309" s="399" t="s">
        <v>48</v>
      </c>
      <c r="E309" s="399" t="s">
        <v>172</v>
      </c>
      <c r="F309" s="558" t="s">
        <v>478</v>
      </c>
      <c r="G309" s="428"/>
      <c r="H309" s="428"/>
      <c r="I309" s="589">
        <v>10163.6</v>
      </c>
    </row>
    <row r="310" spans="1:9" ht="29.25" customHeight="1">
      <c r="A310" s="733" t="s">
        <v>464</v>
      </c>
      <c r="B310" s="689" t="s">
        <v>171</v>
      </c>
      <c r="C310" s="399" t="s">
        <v>51</v>
      </c>
      <c r="D310" s="399" t="s">
        <v>48</v>
      </c>
      <c r="E310" s="399" t="s">
        <v>172</v>
      </c>
      <c r="F310" s="737" t="s">
        <v>463</v>
      </c>
      <c r="G310" s="428"/>
      <c r="H310" s="428"/>
      <c r="I310" s="589">
        <v>120</v>
      </c>
    </row>
    <row r="311" spans="1:9" ht="32.25" customHeight="1" hidden="1">
      <c r="A311" s="733" t="s">
        <v>472</v>
      </c>
      <c r="B311" s="689" t="s">
        <v>171</v>
      </c>
      <c r="C311" s="399" t="s">
        <v>51</v>
      </c>
      <c r="D311" s="399" t="s">
        <v>48</v>
      </c>
      <c r="E311" s="399" t="s">
        <v>172</v>
      </c>
      <c r="F311" s="737" t="s">
        <v>471</v>
      </c>
      <c r="G311" s="428"/>
      <c r="H311" s="428"/>
      <c r="I311" s="589"/>
    </row>
    <row r="312" spans="1:9" ht="77.25" customHeight="1">
      <c r="A312" s="742" t="s">
        <v>486</v>
      </c>
      <c r="B312" s="743" t="s">
        <v>171</v>
      </c>
      <c r="C312" s="611" t="s">
        <v>51</v>
      </c>
      <c r="D312" s="611" t="s">
        <v>48</v>
      </c>
      <c r="E312" s="611" t="s">
        <v>231</v>
      </c>
      <c r="F312" s="737" t="s">
        <v>47</v>
      </c>
      <c r="G312" s="428"/>
      <c r="H312" s="428"/>
      <c r="I312" s="589">
        <f>I313</f>
        <v>67.5</v>
      </c>
    </row>
    <row r="313" spans="1:9" ht="44.25" customHeight="1">
      <c r="A313" s="742" t="s">
        <v>188</v>
      </c>
      <c r="B313" s="743" t="s">
        <v>171</v>
      </c>
      <c r="C313" s="611" t="s">
        <v>51</v>
      </c>
      <c r="D313" s="611" t="s">
        <v>48</v>
      </c>
      <c r="E313" s="611" t="s">
        <v>487</v>
      </c>
      <c r="F313" s="737" t="s">
        <v>47</v>
      </c>
      <c r="G313" s="428"/>
      <c r="H313" s="428"/>
      <c r="I313" s="589">
        <f>I314</f>
        <v>67.5</v>
      </c>
    </row>
    <row r="314" spans="1:9" ht="32.25" customHeight="1">
      <c r="A314" s="734" t="s">
        <v>465</v>
      </c>
      <c r="B314" s="743" t="s">
        <v>171</v>
      </c>
      <c r="C314" s="611" t="s">
        <v>51</v>
      </c>
      <c r="D314" s="611" t="s">
        <v>48</v>
      </c>
      <c r="E314" s="611" t="s">
        <v>487</v>
      </c>
      <c r="F314" s="737" t="s">
        <v>462</v>
      </c>
      <c r="G314" s="428"/>
      <c r="H314" s="428"/>
      <c r="I314" s="589">
        <v>67.5</v>
      </c>
    </row>
    <row r="315" spans="1:10" ht="15.75">
      <c r="A315" s="284" t="s">
        <v>53</v>
      </c>
      <c r="B315" s="689" t="s">
        <v>171</v>
      </c>
      <c r="C315" s="399" t="s">
        <v>51</v>
      </c>
      <c r="D315" s="399" t="s">
        <v>50</v>
      </c>
      <c r="E315" s="399" t="s">
        <v>76</v>
      </c>
      <c r="F315" s="399" t="s">
        <v>47</v>
      </c>
      <c r="G315" s="424" t="e">
        <f>G316+G324+G329+G335+G338+G332</f>
        <v>#REF!</v>
      </c>
      <c r="H315" s="424" t="e">
        <f>H316+H324+H329+H335+H338+H332</f>
        <v>#REF!</v>
      </c>
      <c r="I315" s="591">
        <f>I316+I324+I338+I335</f>
        <v>72895.9</v>
      </c>
      <c r="J315" s="208"/>
    </row>
    <row r="316" spans="1:9" ht="30" customHeight="1">
      <c r="A316" s="243" t="s">
        <v>92</v>
      </c>
      <c r="B316" s="689" t="s">
        <v>171</v>
      </c>
      <c r="C316" s="399" t="s">
        <v>51</v>
      </c>
      <c r="D316" s="399" t="s">
        <v>50</v>
      </c>
      <c r="E316" s="399" t="s">
        <v>93</v>
      </c>
      <c r="F316" s="399" t="s">
        <v>47</v>
      </c>
      <c r="G316" s="428">
        <f>G317</f>
        <v>0</v>
      </c>
      <c r="H316" s="428">
        <f>H317</f>
        <v>16672.2</v>
      </c>
      <c r="I316" s="591">
        <f>I317</f>
        <v>19684.9</v>
      </c>
    </row>
    <row r="317" spans="1:9" ht="28.5" customHeight="1">
      <c r="A317" s="244" t="s">
        <v>63</v>
      </c>
      <c r="B317" s="540" t="s">
        <v>171</v>
      </c>
      <c r="C317" s="554" t="s">
        <v>51</v>
      </c>
      <c r="D317" s="554" t="s">
        <v>50</v>
      </c>
      <c r="E317" s="632" t="s">
        <v>173</v>
      </c>
      <c r="F317" s="632" t="s">
        <v>47</v>
      </c>
      <c r="G317" s="482">
        <f>G323</f>
        <v>0</v>
      </c>
      <c r="H317" s="482">
        <f>H323</f>
        <v>16672.2</v>
      </c>
      <c r="I317" s="589">
        <f>I318+I319+I320+I321+I322+I323</f>
        <v>19684.9</v>
      </c>
    </row>
    <row r="318" spans="1:9" ht="28.5" customHeight="1">
      <c r="A318" s="733" t="s">
        <v>467</v>
      </c>
      <c r="B318" s="540" t="s">
        <v>171</v>
      </c>
      <c r="C318" s="554" t="s">
        <v>51</v>
      </c>
      <c r="D318" s="554" t="s">
        <v>50</v>
      </c>
      <c r="E318" s="632" t="s">
        <v>173</v>
      </c>
      <c r="F318" s="558" t="s">
        <v>469</v>
      </c>
      <c r="G318" s="482"/>
      <c r="H318" s="482"/>
      <c r="I318" s="589">
        <f>4169.6-1000</f>
        <v>3169.6000000000004</v>
      </c>
    </row>
    <row r="319" spans="1:9" ht="28.5" customHeight="1">
      <c r="A319" s="734" t="s">
        <v>466</v>
      </c>
      <c r="B319" s="540" t="s">
        <v>171</v>
      </c>
      <c r="C319" s="554" t="s">
        <v>51</v>
      </c>
      <c r="D319" s="554" t="s">
        <v>50</v>
      </c>
      <c r="E319" s="632" t="s">
        <v>173</v>
      </c>
      <c r="F319" s="558" t="s">
        <v>470</v>
      </c>
      <c r="G319" s="482"/>
      <c r="H319" s="482"/>
      <c r="I319" s="589">
        <v>29.4</v>
      </c>
    </row>
    <row r="320" spans="1:9" ht="28.5" customHeight="1">
      <c r="A320" s="734" t="s">
        <v>481</v>
      </c>
      <c r="B320" s="540" t="s">
        <v>171</v>
      </c>
      <c r="C320" s="554" t="s">
        <v>51</v>
      </c>
      <c r="D320" s="554" t="s">
        <v>50</v>
      </c>
      <c r="E320" s="632" t="s">
        <v>173</v>
      </c>
      <c r="F320" s="558" t="s">
        <v>462</v>
      </c>
      <c r="G320" s="482"/>
      <c r="H320" s="482"/>
      <c r="I320" s="589">
        <f>325+5273.6-250</f>
        <v>5348.6</v>
      </c>
    </row>
    <row r="321" spans="1:9" ht="38.25" customHeight="1">
      <c r="A321" s="734" t="s">
        <v>506</v>
      </c>
      <c r="B321" s="540" t="s">
        <v>171</v>
      </c>
      <c r="C321" s="554" t="s">
        <v>51</v>
      </c>
      <c r="D321" s="554" t="s">
        <v>50</v>
      </c>
      <c r="E321" s="632" t="s">
        <v>173</v>
      </c>
      <c r="F321" s="558" t="s">
        <v>478</v>
      </c>
      <c r="G321" s="482"/>
      <c r="H321" s="482"/>
      <c r="I321" s="589">
        <v>10887.3</v>
      </c>
    </row>
    <row r="322" spans="1:9" ht="28.5" customHeight="1">
      <c r="A322" s="733" t="s">
        <v>464</v>
      </c>
      <c r="B322" s="540" t="s">
        <v>171</v>
      </c>
      <c r="C322" s="554" t="s">
        <v>51</v>
      </c>
      <c r="D322" s="554" t="s">
        <v>50</v>
      </c>
      <c r="E322" s="632" t="s">
        <v>173</v>
      </c>
      <c r="F322" s="737" t="s">
        <v>463</v>
      </c>
      <c r="G322" s="482"/>
      <c r="H322" s="482"/>
      <c r="I322" s="589">
        <v>250</v>
      </c>
    </row>
    <row r="323" spans="1:9" ht="0.75" customHeight="1">
      <c r="A323" s="733" t="s">
        <v>472</v>
      </c>
      <c r="B323" s="540" t="s">
        <v>171</v>
      </c>
      <c r="C323" s="554" t="s">
        <v>51</v>
      </c>
      <c r="D323" s="554" t="s">
        <v>50</v>
      </c>
      <c r="E323" s="632" t="s">
        <v>173</v>
      </c>
      <c r="F323" s="737" t="s">
        <v>471</v>
      </c>
      <c r="G323" s="482"/>
      <c r="H323" s="482">
        <v>16672.2</v>
      </c>
      <c r="I323" s="589"/>
    </row>
    <row r="324" spans="1:9" ht="17.25" customHeight="1">
      <c r="A324" s="6" t="s">
        <v>54</v>
      </c>
      <c r="B324" s="692" t="s">
        <v>171</v>
      </c>
      <c r="C324" s="161" t="s">
        <v>51</v>
      </c>
      <c r="D324" s="161" t="s">
        <v>50</v>
      </c>
      <c r="E324" s="161" t="s">
        <v>88</v>
      </c>
      <c r="F324" s="161" t="s">
        <v>47</v>
      </c>
      <c r="G324" s="478" t="e">
        <f>G325</f>
        <v>#REF!</v>
      </c>
      <c r="H324" s="478" t="e">
        <f>H325</f>
        <v>#REF!</v>
      </c>
      <c r="I324" s="591">
        <f>I325</f>
        <v>2903.8</v>
      </c>
    </row>
    <row r="325" spans="1:9" ht="26.25" customHeight="1">
      <c r="A325" s="1" t="s">
        <v>63</v>
      </c>
      <c r="B325" s="692" t="s">
        <v>171</v>
      </c>
      <c r="C325" s="161" t="s">
        <v>51</v>
      </c>
      <c r="D325" s="161" t="s">
        <v>50</v>
      </c>
      <c r="E325" s="161" t="s">
        <v>156</v>
      </c>
      <c r="F325" s="161" t="s">
        <v>47</v>
      </c>
      <c r="G325" s="495" t="e">
        <f>#REF!</f>
        <v>#REF!</v>
      </c>
      <c r="H325" s="495" t="e">
        <f>#REF!</f>
        <v>#REF!</v>
      </c>
      <c r="I325" s="591">
        <f>I326</f>
        <v>2903.8</v>
      </c>
    </row>
    <row r="326" spans="1:9" ht="44.25" customHeight="1">
      <c r="A326" s="734" t="s">
        <v>506</v>
      </c>
      <c r="B326" s="692" t="s">
        <v>171</v>
      </c>
      <c r="C326" s="161" t="s">
        <v>51</v>
      </c>
      <c r="D326" s="161" t="s">
        <v>50</v>
      </c>
      <c r="E326" s="161" t="s">
        <v>156</v>
      </c>
      <c r="F326" s="558" t="s">
        <v>478</v>
      </c>
      <c r="G326" s="495"/>
      <c r="H326" s="495"/>
      <c r="I326" s="591">
        <v>2903.8</v>
      </c>
    </row>
    <row r="327" spans="1:9" ht="1.5" customHeight="1" hidden="1">
      <c r="A327" s="87" t="s">
        <v>263</v>
      </c>
      <c r="B327" s="692"/>
      <c r="C327" s="161"/>
      <c r="D327" s="161"/>
      <c r="E327" s="161"/>
      <c r="F327" s="161"/>
      <c r="G327" s="495"/>
      <c r="H327" s="495"/>
      <c r="I327" s="591">
        <f aca="true" t="shared" si="14" ref="I327:I334">G327+H327</f>
        <v>0</v>
      </c>
    </row>
    <row r="328" spans="1:9" ht="39" customHeight="1" hidden="1">
      <c r="A328" s="87" t="s">
        <v>264</v>
      </c>
      <c r="B328" s="692"/>
      <c r="C328" s="161"/>
      <c r="D328" s="161"/>
      <c r="E328" s="161"/>
      <c r="F328" s="161"/>
      <c r="G328" s="495"/>
      <c r="H328" s="495"/>
      <c r="I328" s="591">
        <f t="shared" si="14"/>
        <v>0</v>
      </c>
    </row>
    <row r="329" spans="1:9" ht="3" customHeight="1" hidden="1">
      <c r="A329" s="20" t="s">
        <v>130</v>
      </c>
      <c r="B329" s="713" t="s">
        <v>171</v>
      </c>
      <c r="C329" s="561" t="s">
        <v>51</v>
      </c>
      <c r="D329" s="561" t="s">
        <v>50</v>
      </c>
      <c r="E329" s="561" t="s">
        <v>122</v>
      </c>
      <c r="F329" s="561" t="s">
        <v>47</v>
      </c>
      <c r="G329" s="480">
        <f>G330</f>
        <v>0</v>
      </c>
      <c r="H329" s="480"/>
      <c r="I329" s="591">
        <f t="shared" si="14"/>
        <v>0</v>
      </c>
    </row>
    <row r="330" spans="1:9" ht="36" customHeight="1" hidden="1">
      <c r="A330" s="26" t="s">
        <v>174</v>
      </c>
      <c r="B330" s="713" t="s">
        <v>171</v>
      </c>
      <c r="C330" s="561" t="s">
        <v>51</v>
      </c>
      <c r="D330" s="561" t="s">
        <v>50</v>
      </c>
      <c r="E330" s="561" t="s">
        <v>175</v>
      </c>
      <c r="F330" s="561" t="s">
        <v>47</v>
      </c>
      <c r="G330" s="499">
        <f>G331</f>
        <v>0</v>
      </c>
      <c r="H330" s="499"/>
      <c r="I330" s="591">
        <f t="shared" si="14"/>
        <v>0</v>
      </c>
    </row>
    <row r="331" spans="1:9" ht="18.75" customHeight="1" hidden="1">
      <c r="A331" s="26" t="s">
        <v>149</v>
      </c>
      <c r="B331" s="713" t="s">
        <v>171</v>
      </c>
      <c r="C331" s="561" t="s">
        <v>51</v>
      </c>
      <c r="D331" s="561" t="s">
        <v>50</v>
      </c>
      <c r="E331" s="561" t="s">
        <v>175</v>
      </c>
      <c r="F331" s="561" t="s">
        <v>150</v>
      </c>
      <c r="G331" s="499">
        <v>0</v>
      </c>
      <c r="H331" s="499"/>
      <c r="I331" s="591">
        <f t="shared" si="14"/>
        <v>0</v>
      </c>
    </row>
    <row r="332" spans="1:9" ht="18.75" customHeight="1" hidden="1">
      <c r="A332" s="337" t="s">
        <v>357</v>
      </c>
      <c r="B332" s="714" t="s">
        <v>171</v>
      </c>
      <c r="C332" s="562" t="s">
        <v>51</v>
      </c>
      <c r="D332" s="562" t="s">
        <v>50</v>
      </c>
      <c r="E332" s="562" t="s">
        <v>358</v>
      </c>
      <c r="F332" s="562" t="s">
        <v>47</v>
      </c>
      <c r="G332" s="500">
        <f>G333</f>
        <v>0</v>
      </c>
      <c r="H332" s="500"/>
      <c r="I332" s="589">
        <f t="shared" si="14"/>
        <v>0</v>
      </c>
    </row>
    <row r="333" spans="1:9" ht="45" customHeight="1" hidden="1">
      <c r="A333" s="242" t="s">
        <v>359</v>
      </c>
      <c r="B333" s="714" t="s">
        <v>171</v>
      </c>
      <c r="C333" s="562" t="s">
        <v>51</v>
      </c>
      <c r="D333" s="562" t="s">
        <v>50</v>
      </c>
      <c r="E333" s="562" t="s">
        <v>360</v>
      </c>
      <c r="F333" s="562" t="s">
        <v>47</v>
      </c>
      <c r="G333" s="500">
        <f>G334</f>
        <v>0</v>
      </c>
      <c r="H333" s="500"/>
      <c r="I333" s="589">
        <f t="shared" si="14"/>
        <v>0</v>
      </c>
    </row>
    <row r="334" spans="1:9" ht="18" customHeight="1" hidden="1">
      <c r="A334" s="242" t="s">
        <v>149</v>
      </c>
      <c r="B334" s="714" t="s">
        <v>171</v>
      </c>
      <c r="C334" s="562" t="s">
        <v>51</v>
      </c>
      <c r="D334" s="562" t="s">
        <v>50</v>
      </c>
      <c r="E334" s="562" t="s">
        <v>360</v>
      </c>
      <c r="F334" s="562" t="s">
        <v>150</v>
      </c>
      <c r="G334" s="500"/>
      <c r="H334" s="500"/>
      <c r="I334" s="589">
        <f t="shared" si="14"/>
        <v>0</v>
      </c>
    </row>
    <row r="335" spans="1:9" ht="18.75" customHeight="1">
      <c r="A335" s="214" t="s">
        <v>130</v>
      </c>
      <c r="B335" s="715" t="s">
        <v>171</v>
      </c>
      <c r="C335" s="638" t="s">
        <v>51</v>
      </c>
      <c r="D335" s="638" t="s">
        <v>50</v>
      </c>
      <c r="E335" s="638" t="s">
        <v>122</v>
      </c>
      <c r="F335" s="638" t="s">
        <v>47</v>
      </c>
      <c r="G335" s="479">
        <f>G336</f>
        <v>364.3</v>
      </c>
      <c r="H335" s="479"/>
      <c r="I335" s="591">
        <f>I336</f>
        <v>355.5</v>
      </c>
    </row>
    <row r="336" spans="1:9" ht="33" customHeight="1">
      <c r="A336" s="26" t="s">
        <v>401</v>
      </c>
      <c r="B336" s="716" t="s">
        <v>171</v>
      </c>
      <c r="C336" s="631" t="s">
        <v>51</v>
      </c>
      <c r="D336" s="631" t="s">
        <v>50</v>
      </c>
      <c r="E336" s="631" t="s">
        <v>175</v>
      </c>
      <c r="F336" s="631" t="s">
        <v>47</v>
      </c>
      <c r="G336" s="499">
        <f>G337</f>
        <v>364.3</v>
      </c>
      <c r="H336" s="499"/>
      <c r="I336" s="589">
        <f>I337</f>
        <v>355.5</v>
      </c>
    </row>
    <row r="337" spans="1:9" ht="22.5" customHeight="1">
      <c r="A337" s="733" t="s">
        <v>467</v>
      </c>
      <c r="B337" s="716" t="s">
        <v>171</v>
      </c>
      <c r="C337" s="631" t="s">
        <v>51</v>
      </c>
      <c r="D337" s="631" t="s">
        <v>50</v>
      </c>
      <c r="E337" s="631" t="s">
        <v>175</v>
      </c>
      <c r="F337" s="631" t="s">
        <v>469</v>
      </c>
      <c r="G337" s="499">
        <v>364.3</v>
      </c>
      <c r="H337" s="499"/>
      <c r="I337" s="589">
        <v>355.5</v>
      </c>
    </row>
    <row r="338" spans="1:9" ht="18.75" customHeight="1">
      <c r="A338" s="40" t="s">
        <v>102</v>
      </c>
      <c r="B338" s="717" t="s">
        <v>171</v>
      </c>
      <c r="C338" s="630" t="s">
        <v>51</v>
      </c>
      <c r="D338" s="630" t="s">
        <v>50</v>
      </c>
      <c r="E338" s="630" t="s">
        <v>231</v>
      </c>
      <c r="F338" s="631" t="s">
        <v>47</v>
      </c>
      <c r="G338" s="499" t="e">
        <f>G339+#REF!+G344+G346+G348</f>
        <v>#REF!</v>
      </c>
      <c r="H338" s="499"/>
      <c r="I338" s="591">
        <f>I339+I346+I348+I350</f>
        <v>49951.7</v>
      </c>
    </row>
    <row r="339" spans="1:9" ht="89.25" customHeight="1">
      <c r="A339" s="62" t="s">
        <v>232</v>
      </c>
      <c r="B339" s="717" t="s">
        <v>171</v>
      </c>
      <c r="C339" s="630" t="s">
        <v>51</v>
      </c>
      <c r="D339" s="630" t="s">
        <v>50</v>
      </c>
      <c r="E339" s="630" t="s">
        <v>495</v>
      </c>
      <c r="F339" s="631" t="s">
        <v>47</v>
      </c>
      <c r="G339" s="499">
        <v>42102.9</v>
      </c>
      <c r="H339" s="499"/>
      <c r="I339" s="591">
        <f>I340</f>
        <v>49568.1</v>
      </c>
    </row>
    <row r="340" spans="1:9" ht="46.5" customHeight="1">
      <c r="A340" s="732" t="s">
        <v>311</v>
      </c>
      <c r="B340" s="717" t="s">
        <v>171</v>
      </c>
      <c r="C340" s="630" t="s">
        <v>51</v>
      </c>
      <c r="D340" s="630" t="s">
        <v>50</v>
      </c>
      <c r="E340" s="630" t="s">
        <v>495</v>
      </c>
      <c r="F340" s="631" t="s">
        <v>47</v>
      </c>
      <c r="G340" s="499"/>
      <c r="H340" s="499"/>
      <c r="I340" s="591">
        <f>I341+I342+I343</f>
        <v>49568.1</v>
      </c>
    </row>
    <row r="341" spans="1:9" ht="29.25" customHeight="1">
      <c r="A341" s="733" t="s">
        <v>467</v>
      </c>
      <c r="B341" s="717" t="s">
        <v>171</v>
      </c>
      <c r="C341" s="630" t="s">
        <v>51</v>
      </c>
      <c r="D341" s="630" t="s">
        <v>50</v>
      </c>
      <c r="E341" s="630" t="s">
        <v>495</v>
      </c>
      <c r="F341" s="631" t="s">
        <v>469</v>
      </c>
      <c r="G341" s="499"/>
      <c r="H341" s="499"/>
      <c r="I341" s="589">
        <v>48081</v>
      </c>
    </row>
    <row r="342" spans="1:9" ht="27.75" customHeight="1">
      <c r="A342" s="734" t="s">
        <v>466</v>
      </c>
      <c r="B342" s="717" t="s">
        <v>171</v>
      </c>
      <c r="C342" s="630" t="s">
        <v>51</v>
      </c>
      <c r="D342" s="630" t="s">
        <v>50</v>
      </c>
      <c r="E342" s="630" t="s">
        <v>495</v>
      </c>
      <c r="F342" s="631" t="s">
        <v>470</v>
      </c>
      <c r="G342" s="499"/>
      <c r="H342" s="499"/>
      <c r="I342" s="589">
        <v>240</v>
      </c>
    </row>
    <row r="343" spans="1:9" ht="27" customHeight="1">
      <c r="A343" s="734" t="s">
        <v>481</v>
      </c>
      <c r="B343" s="717" t="s">
        <v>171</v>
      </c>
      <c r="C343" s="630" t="s">
        <v>51</v>
      </c>
      <c r="D343" s="630" t="s">
        <v>50</v>
      </c>
      <c r="E343" s="630" t="s">
        <v>495</v>
      </c>
      <c r="F343" s="631" t="s">
        <v>462</v>
      </c>
      <c r="G343" s="499"/>
      <c r="H343" s="499"/>
      <c r="I343" s="589">
        <v>1247.1</v>
      </c>
    </row>
    <row r="344" spans="1:9" ht="45" customHeight="1" hidden="1">
      <c r="A344" s="274" t="s">
        <v>311</v>
      </c>
      <c r="B344" s="540" t="s">
        <v>171</v>
      </c>
      <c r="C344" s="554" t="s">
        <v>51</v>
      </c>
      <c r="D344" s="554" t="s">
        <v>50</v>
      </c>
      <c r="E344" s="554" t="s">
        <v>312</v>
      </c>
      <c r="F344" s="554" t="s">
        <v>47</v>
      </c>
      <c r="G344" s="482">
        <f>G345</f>
        <v>0</v>
      </c>
      <c r="H344" s="482"/>
      <c r="I344" s="591">
        <f>G344+H344</f>
        <v>0</v>
      </c>
    </row>
    <row r="345" spans="1:9" ht="21" customHeight="1" hidden="1">
      <c r="A345" s="242" t="s">
        <v>149</v>
      </c>
      <c r="B345" s="540" t="s">
        <v>171</v>
      </c>
      <c r="C345" s="554" t="s">
        <v>51</v>
      </c>
      <c r="D345" s="554" t="s">
        <v>50</v>
      </c>
      <c r="E345" s="554" t="s">
        <v>312</v>
      </c>
      <c r="F345" s="554" t="s">
        <v>150</v>
      </c>
      <c r="G345" s="482"/>
      <c r="H345" s="482"/>
      <c r="I345" s="589">
        <f>G345+H345</f>
        <v>0</v>
      </c>
    </row>
    <row r="346" spans="1:11" ht="44.25" customHeight="1">
      <c r="A346" s="242" t="s">
        <v>394</v>
      </c>
      <c r="B346" s="439" t="s">
        <v>171</v>
      </c>
      <c r="C346" s="630" t="s">
        <v>51</v>
      </c>
      <c r="D346" s="630" t="s">
        <v>50</v>
      </c>
      <c r="E346" s="630" t="s">
        <v>496</v>
      </c>
      <c r="F346" s="630" t="s">
        <v>47</v>
      </c>
      <c r="G346" s="501">
        <f>G347</f>
        <v>48.5</v>
      </c>
      <c r="H346" s="501"/>
      <c r="I346" s="591">
        <f>I347</f>
        <v>47.1</v>
      </c>
      <c r="J346" s="102"/>
      <c r="K346" s="102"/>
    </row>
    <row r="347" spans="1:11" ht="18" customHeight="1">
      <c r="A347" s="733" t="s">
        <v>467</v>
      </c>
      <c r="B347" s="439" t="s">
        <v>171</v>
      </c>
      <c r="C347" s="630" t="s">
        <v>51</v>
      </c>
      <c r="D347" s="630" t="s">
        <v>50</v>
      </c>
      <c r="E347" s="630" t="s">
        <v>496</v>
      </c>
      <c r="F347" s="630" t="s">
        <v>469</v>
      </c>
      <c r="G347" s="501">
        <v>48.5</v>
      </c>
      <c r="H347" s="501"/>
      <c r="I347" s="589">
        <v>47.1</v>
      </c>
      <c r="J347" s="103"/>
      <c r="K347" s="103"/>
    </row>
    <row r="348" spans="1:11" ht="93.75" customHeight="1">
      <c r="A348" s="274" t="s">
        <v>299</v>
      </c>
      <c r="B348" s="439" t="s">
        <v>171</v>
      </c>
      <c r="C348" s="630" t="s">
        <v>51</v>
      </c>
      <c r="D348" s="630" t="s">
        <v>50</v>
      </c>
      <c r="E348" s="630" t="s">
        <v>497</v>
      </c>
      <c r="F348" s="630" t="s">
        <v>47</v>
      </c>
      <c r="G348" s="501">
        <f>G349</f>
        <v>100.5</v>
      </c>
      <c r="H348" s="501"/>
      <c r="I348" s="591">
        <f>I349</f>
        <v>100.5</v>
      </c>
      <c r="J348" s="103"/>
      <c r="K348" s="103"/>
    </row>
    <row r="349" spans="1:11" ht="38.25" customHeight="1">
      <c r="A349" s="738" t="s">
        <v>479</v>
      </c>
      <c r="B349" s="439" t="s">
        <v>171</v>
      </c>
      <c r="C349" s="630" t="s">
        <v>51</v>
      </c>
      <c r="D349" s="630" t="s">
        <v>50</v>
      </c>
      <c r="E349" s="630" t="s">
        <v>497</v>
      </c>
      <c r="F349" s="630" t="s">
        <v>480</v>
      </c>
      <c r="G349" s="501">
        <v>100.5</v>
      </c>
      <c r="H349" s="501"/>
      <c r="I349" s="589">
        <v>100.5</v>
      </c>
      <c r="J349" s="103"/>
      <c r="K349" s="103"/>
    </row>
    <row r="350" spans="1:11" ht="63.75" customHeight="1">
      <c r="A350" s="738" t="s">
        <v>482</v>
      </c>
      <c r="B350" s="439" t="s">
        <v>171</v>
      </c>
      <c r="C350" s="630" t="s">
        <v>51</v>
      </c>
      <c r="D350" s="630" t="s">
        <v>50</v>
      </c>
      <c r="E350" s="630" t="s">
        <v>483</v>
      </c>
      <c r="F350" s="630" t="s">
        <v>47</v>
      </c>
      <c r="G350" s="501"/>
      <c r="H350" s="501"/>
      <c r="I350" s="589">
        <f>I351</f>
        <v>236</v>
      </c>
      <c r="J350" s="103"/>
      <c r="K350" s="103"/>
    </row>
    <row r="351" spans="1:11" ht="23.25" customHeight="1">
      <c r="A351" s="738" t="s">
        <v>484</v>
      </c>
      <c r="B351" s="439" t="s">
        <v>171</v>
      </c>
      <c r="C351" s="630" t="s">
        <v>51</v>
      </c>
      <c r="D351" s="630" t="s">
        <v>50</v>
      </c>
      <c r="E351" s="630" t="s">
        <v>483</v>
      </c>
      <c r="F351" s="630" t="s">
        <v>485</v>
      </c>
      <c r="G351" s="501"/>
      <c r="H351" s="501"/>
      <c r="I351" s="589">
        <v>236</v>
      </c>
      <c r="J351" s="103"/>
      <c r="K351" s="103"/>
    </row>
    <row r="352" spans="1:11" ht="18" customHeight="1">
      <c r="A352" s="285" t="s">
        <v>73</v>
      </c>
      <c r="B352" s="699" t="s">
        <v>171</v>
      </c>
      <c r="C352" s="559" t="s">
        <v>51</v>
      </c>
      <c r="D352" s="248" t="s">
        <v>51</v>
      </c>
      <c r="E352" s="248" t="s">
        <v>132</v>
      </c>
      <c r="F352" s="248" t="s">
        <v>47</v>
      </c>
      <c r="G352" s="480">
        <f>G353+G356+G359</f>
        <v>1016.3</v>
      </c>
      <c r="H352" s="480"/>
      <c r="I352" s="576">
        <f>I359</f>
        <v>1103.7</v>
      </c>
      <c r="J352" s="103"/>
      <c r="K352" s="103"/>
    </row>
    <row r="353" spans="1:11" ht="51" customHeight="1" hidden="1">
      <c r="A353" s="44" t="s">
        <v>139</v>
      </c>
      <c r="B353" s="718" t="s">
        <v>171</v>
      </c>
      <c r="C353" s="558" t="s">
        <v>51</v>
      </c>
      <c r="D353" s="502" t="s">
        <v>51</v>
      </c>
      <c r="E353" s="502" t="s">
        <v>132</v>
      </c>
      <c r="F353" s="502" t="s">
        <v>47</v>
      </c>
      <c r="G353" s="480">
        <f>G354</f>
        <v>0</v>
      </c>
      <c r="H353" s="480"/>
      <c r="I353" s="591">
        <f aca="true" t="shared" si="15" ref="I353:I358">G353+H353</f>
        <v>0</v>
      </c>
      <c r="J353" s="103"/>
      <c r="K353" s="103"/>
    </row>
    <row r="354" spans="1:11" ht="19.5" customHeight="1" hidden="1">
      <c r="A354" s="11" t="s">
        <v>59</v>
      </c>
      <c r="B354" s="718" t="s">
        <v>171</v>
      </c>
      <c r="C354" s="558" t="s">
        <v>51</v>
      </c>
      <c r="D354" s="502" t="s">
        <v>51</v>
      </c>
      <c r="E354" s="502" t="s">
        <v>140</v>
      </c>
      <c r="F354" s="502" t="s">
        <v>47</v>
      </c>
      <c r="G354" s="499">
        <f>G355</f>
        <v>0</v>
      </c>
      <c r="H354" s="499"/>
      <c r="I354" s="591">
        <f t="shared" si="15"/>
        <v>0</v>
      </c>
      <c r="J354" s="103"/>
      <c r="K354" s="103"/>
    </row>
    <row r="355" spans="1:11" ht="25.5" customHeight="1" hidden="1">
      <c r="A355" s="36" t="s">
        <v>136</v>
      </c>
      <c r="B355" s="718" t="s">
        <v>171</v>
      </c>
      <c r="C355" s="456" t="s">
        <v>51</v>
      </c>
      <c r="D355" s="456" t="s">
        <v>51</v>
      </c>
      <c r="E355" s="456" t="s">
        <v>141</v>
      </c>
      <c r="F355" s="456" t="s">
        <v>137</v>
      </c>
      <c r="G355" s="499"/>
      <c r="H355" s="499"/>
      <c r="I355" s="591">
        <f t="shared" si="15"/>
        <v>0</v>
      </c>
      <c r="J355" s="103"/>
      <c r="K355" s="103"/>
    </row>
    <row r="356" spans="1:11" ht="0.75" customHeight="1" hidden="1">
      <c r="A356" s="37" t="s">
        <v>84</v>
      </c>
      <c r="B356" s="718" t="s">
        <v>171</v>
      </c>
      <c r="C356" s="456" t="s">
        <v>51</v>
      </c>
      <c r="D356" s="456" t="s">
        <v>51</v>
      </c>
      <c r="E356" s="456" t="s">
        <v>220</v>
      </c>
      <c r="F356" s="456" t="s">
        <v>47</v>
      </c>
      <c r="G356" s="480">
        <f>G357</f>
        <v>0</v>
      </c>
      <c r="H356" s="480"/>
      <c r="I356" s="591">
        <f t="shared" si="15"/>
        <v>0</v>
      </c>
      <c r="J356" s="103"/>
      <c r="K356" s="103"/>
    </row>
    <row r="357" spans="1:11" ht="17.25" customHeight="1" hidden="1">
      <c r="A357" s="31" t="s">
        <v>94</v>
      </c>
      <c r="B357" s="718" t="s">
        <v>171</v>
      </c>
      <c r="C357" s="456" t="s">
        <v>51</v>
      </c>
      <c r="D357" s="456" t="s">
        <v>51</v>
      </c>
      <c r="E357" s="456" t="s">
        <v>221</v>
      </c>
      <c r="F357" s="456" t="s">
        <v>47</v>
      </c>
      <c r="G357" s="499">
        <f>G358</f>
        <v>0</v>
      </c>
      <c r="H357" s="499"/>
      <c r="I357" s="591">
        <f t="shared" si="15"/>
        <v>0</v>
      </c>
      <c r="J357" s="103"/>
      <c r="K357" s="103"/>
    </row>
    <row r="358" spans="1:11" ht="15" customHeight="1" hidden="1">
      <c r="A358" s="25" t="s">
        <v>149</v>
      </c>
      <c r="B358" s="718" t="s">
        <v>171</v>
      </c>
      <c r="C358" s="456" t="s">
        <v>51</v>
      </c>
      <c r="D358" s="456" t="s">
        <v>51</v>
      </c>
      <c r="E358" s="456" t="s">
        <v>221</v>
      </c>
      <c r="F358" s="456" t="s">
        <v>150</v>
      </c>
      <c r="G358" s="499"/>
      <c r="H358" s="499"/>
      <c r="I358" s="591">
        <f t="shared" si="15"/>
        <v>0</v>
      </c>
      <c r="J358" s="103"/>
      <c r="K358" s="103"/>
    </row>
    <row r="359" spans="1:11" ht="28.5" customHeight="1">
      <c r="A359" s="40" t="s">
        <v>361</v>
      </c>
      <c r="B359" s="701" t="s">
        <v>171</v>
      </c>
      <c r="C359" s="468" t="s">
        <v>51</v>
      </c>
      <c r="D359" s="468" t="s">
        <v>51</v>
      </c>
      <c r="E359" s="468" t="s">
        <v>362</v>
      </c>
      <c r="F359" s="468" t="s">
        <v>47</v>
      </c>
      <c r="G359" s="503">
        <f>G360+G362+G363</f>
        <v>1016.3</v>
      </c>
      <c r="H359" s="503"/>
      <c r="I359" s="576">
        <f>I360+I362</f>
        <v>1103.7</v>
      </c>
      <c r="J359" s="103"/>
      <c r="K359" s="103"/>
    </row>
    <row r="360" spans="1:11" ht="78.75" customHeight="1">
      <c r="A360" s="340" t="s">
        <v>388</v>
      </c>
      <c r="B360" s="439" t="s">
        <v>171</v>
      </c>
      <c r="C360" s="438" t="s">
        <v>51</v>
      </c>
      <c r="D360" s="438" t="s">
        <v>51</v>
      </c>
      <c r="E360" s="447" t="s">
        <v>363</v>
      </c>
      <c r="F360" s="447" t="s">
        <v>47</v>
      </c>
      <c r="G360" s="504">
        <v>165.5</v>
      </c>
      <c r="H360" s="504"/>
      <c r="I360" s="578">
        <f>I361</f>
        <v>193.8</v>
      </c>
      <c r="J360" s="103"/>
      <c r="K360" s="103"/>
    </row>
    <row r="361" spans="1:11" ht="32.25" customHeight="1">
      <c r="A361" s="738" t="s">
        <v>479</v>
      </c>
      <c r="B361" s="439" t="s">
        <v>171</v>
      </c>
      <c r="C361" s="438" t="s">
        <v>51</v>
      </c>
      <c r="D361" s="438" t="s">
        <v>51</v>
      </c>
      <c r="E361" s="447" t="s">
        <v>363</v>
      </c>
      <c r="F361" s="447" t="s">
        <v>480</v>
      </c>
      <c r="G361" s="504"/>
      <c r="H361" s="504"/>
      <c r="I361" s="578">
        <v>193.8</v>
      </c>
      <c r="J361" s="103"/>
      <c r="K361" s="103"/>
    </row>
    <row r="362" spans="1:11" ht="82.5" customHeight="1">
      <c r="A362" s="340" t="s">
        <v>389</v>
      </c>
      <c r="B362" s="439" t="s">
        <v>171</v>
      </c>
      <c r="C362" s="438" t="s">
        <v>51</v>
      </c>
      <c r="D362" s="438" t="s">
        <v>51</v>
      </c>
      <c r="E362" s="447" t="s">
        <v>364</v>
      </c>
      <c r="F362" s="447" t="s">
        <v>47</v>
      </c>
      <c r="G362" s="505">
        <v>850.8</v>
      </c>
      <c r="H362" s="505"/>
      <c r="I362" s="589">
        <f>I364</f>
        <v>909.9</v>
      </c>
      <c r="J362" s="103"/>
      <c r="K362" s="103"/>
    </row>
    <row r="363" spans="1:11" ht="42.75" customHeight="1" hidden="1">
      <c r="A363" s="340" t="s">
        <v>390</v>
      </c>
      <c r="B363" s="439" t="s">
        <v>171</v>
      </c>
      <c r="C363" s="438" t="s">
        <v>51</v>
      </c>
      <c r="D363" s="438" t="s">
        <v>51</v>
      </c>
      <c r="E363" s="447" t="s">
        <v>371</v>
      </c>
      <c r="F363" s="447" t="s">
        <v>150</v>
      </c>
      <c r="G363" s="505"/>
      <c r="H363" s="505"/>
      <c r="I363" s="591">
        <f>G363+H363</f>
        <v>0</v>
      </c>
      <c r="J363" s="103"/>
      <c r="K363" s="103"/>
    </row>
    <row r="364" spans="1:11" ht="27.75" customHeight="1">
      <c r="A364" s="734" t="s">
        <v>481</v>
      </c>
      <c r="B364" s="439" t="s">
        <v>171</v>
      </c>
      <c r="C364" s="438" t="s">
        <v>51</v>
      </c>
      <c r="D364" s="438" t="s">
        <v>51</v>
      </c>
      <c r="E364" s="447" t="s">
        <v>364</v>
      </c>
      <c r="F364" s="447" t="s">
        <v>462</v>
      </c>
      <c r="G364" s="505"/>
      <c r="H364" s="505"/>
      <c r="I364" s="589">
        <v>909.9</v>
      </c>
      <c r="J364" s="103"/>
      <c r="K364" s="103"/>
    </row>
    <row r="365" spans="1:11" ht="21" customHeight="1">
      <c r="A365" s="10" t="s">
        <v>95</v>
      </c>
      <c r="B365" s="699" t="s">
        <v>171</v>
      </c>
      <c r="C365" s="467" t="s">
        <v>51</v>
      </c>
      <c r="D365" s="467" t="s">
        <v>67</v>
      </c>
      <c r="E365" s="467" t="s">
        <v>76</v>
      </c>
      <c r="F365" s="467" t="s">
        <v>47</v>
      </c>
      <c r="G365" s="506" t="e">
        <f>G366+G373+G380+#REF!+G383+G386+G389+#REF!+G392+G395+G398+G401+G404+G407</f>
        <v>#REF!</v>
      </c>
      <c r="H365" s="506">
        <f>H366+H374</f>
        <v>1499</v>
      </c>
      <c r="I365" s="576">
        <f>I366+I373+I386+I389+I380+I383+I392+I395+I398+I401+I404+I407</f>
        <v>1662.8</v>
      </c>
      <c r="J365" s="104"/>
      <c r="K365" s="104"/>
    </row>
    <row r="366" spans="1:11" ht="52.5" customHeight="1">
      <c r="A366" s="38" t="s">
        <v>139</v>
      </c>
      <c r="B366" s="692" t="s">
        <v>171</v>
      </c>
      <c r="C366" s="161" t="s">
        <v>51</v>
      </c>
      <c r="D366" s="161" t="s">
        <v>67</v>
      </c>
      <c r="E366" s="161" t="s">
        <v>152</v>
      </c>
      <c r="F366" s="161" t="s">
        <v>47</v>
      </c>
      <c r="G366" s="495">
        <f>G367</f>
        <v>0</v>
      </c>
      <c r="H366" s="495">
        <f>H367</f>
        <v>639</v>
      </c>
      <c r="I366" s="591">
        <f>I367</f>
        <v>675.8</v>
      </c>
      <c r="J366" s="101"/>
      <c r="K366" s="101"/>
    </row>
    <row r="367" spans="1:11" ht="17.25" customHeight="1">
      <c r="A367" s="11" t="s">
        <v>59</v>
      </c>
      <c r="B367" s="692" t="s">
        <v>171</v>
      </c>
      <c r="C367" s="161" t="s">
        <v>51</v>
      </c>
      <c r="D367" s="161" t="s">
        <v>67</v>
      </c>
      <c r="E367" s="161" t="s">
        <v>153</v>
      </c>
      <c r="F367" s="161" t="s">
        <v>47</v>
      </c>
      <c r="G367" s="495">
        <f>G372</f>
        <v>0</v>
      </c>
      <c r="H367" s="495">
        <f>H372</f>
        <v>639</v>
      </c>
      <c r="I367" s="589">
        <f>I368+I369+I370+I371+I372</f>
        <v>675.8</v>
      </c>
      <c r="J367" s="101"/>
      <c r="K367" s="101"/>
    </row>
    <row r="368" spans="1:11" ht="17.25" customHeight="1">
      <c r="A368" s="733" t="s">
        <v>467</v>
      </c>
      <c r="B368" s="692" t="s">
        <v>171</v>
      </c>
      <c r="C368" s="161" t="s">
        <v>51</v>
      </c>
      <c r="D368" s="161" t="s">
        <v>67</v>
      </c>
      <c r="E368" s="161" t="s">
        <v>153</v>
      </c>
      <c r="F368" s="737" t="s">
        <v>460</v>
      </c>
      <c r="G368" s="495"/>
      <c r="H368" s="495"/>
      <c r="I368" s="589">
        <v>538.8</v>
      </c>
      <c r="J368" s="101"/>
      <c r="K368" s="101"/>
    </row>
    <row r="369" spans="1:11" ht="25.5" customHeight="1">
      <c r="A369" s="734" t="s">
        <v>466</v>
      </c>
      <c r="B369" s="692" t="s">
        <v>171</v>
      </c>
      <c r="C369" s="161" t="s">
        <v>51</v>
      </c>
      <c r="D369" s="161" t="s">
        <v>67</v>
      </c>
      <c r="E369" s="161" t="s">
        <v>153</v>
      </c>
      <c r="F369" s="737" t="s">
        <v>461</v>
      </c>
      <c r="G369" s="495"/>
      <c r="H369" s="495"/>
      <c r="I369" s="589">
        <v>5</v>
      </c>
      <c r="J369" s="101"/>
      <c r="K369" s="101"/>
    </row>
    <row r="370" spans="1:11" ht="27.75" customHeight="1">
      <c r="A370" s="734" t="s">
        <v>481</v>
      </c>
      <c r="B370" s="692" t="s">
        <v>171</v>
      </c>
      <c r="C370" s="161" t="s">
        <v>51</v>
      </c>
      <c r="D370" s="161" t="s">
        <v>67</v>
      </c>
      <c r="E370" s="161" t="s">
        <v>153</v>
      </c>
      <c r="F370" s="737" t="s">
        <v>462</v>
      </c>
      <c r="G370" s="495"/>
      <c r="H370" s="495"/>
      <c r="I370" s="589">
        <v>132</v>
      </c>
      <c r="J370" s="101"/>
      <c r="K370" s="101"/>
    </row>
    <row r="371" spans="1:11" ht="0.75" customHeight="1">
      <c r="A371" s="733" t="s">
        <v>464</v>
      </c>
      <c r="B371" s="692" t="s">
        <v>171</v>
      </c>
      <c r="C371" s="161" t="s">
        <v>51</v>
      </c>
      <c r="D371" s="161" t="s">
        <v>67</v>
      </c>
      <c r="E371" s="161" t="s">
        <v>153</v>
      </c>
      <c r="F371" s="737" t="s">
        <v>463</v>
      </c>
      <c r="G371" s="495"/>
      <c r="H371" s="495"/>
      <c r="I371" s="589"/>
      <c r="J371" s="101"/>
      <c r="K371" s="101"/>
    </row>
    <row r="372" spans="1:11" ht="25.5" customHeight="1" hidden="1">
      <c r="A372" s="733" t="s">
        <v>472</v>
      </c>
      <c r="B372" s="692" t="s">
        <v>171</v>
      </c>
      <c r="C372" s="161" t="s">
        <v>51</v>
      </c>
      <c r="D372" s="161" t="s">
        <v>67</v>
      </c>
      <c r="E372" s="161" t="s">
        <v>153</v>
      </c>
      <c r="F372" s="737" t="s">
        <v>471</v>
      </c>
      <c r="G372" s="507"/>
      <c r="H372" s="507">
        <v>639</v>
      </c>
      <c r="I372" s="589"/>
      <c r="J372" s="101"/>
      <c r="K372" s="101"/>
    </row>
    <row r="373" spans="1:9" ht="45.75" customHeight="1">
      <c r="A373" s="130" t="s">
        <v>64</v>
      </c>
      <c r="B373" s="692" t="s">
        <v>171</v>
      </c>
      <c r="C373" s="161" t="s">
        <v>51</v>
      </c>
      <c r="D373" s="161" t="s">
        <v>67</v>
      </c>
      <c r="E373" s="161" t="s">
        <v>79</v>
      </c>
      <c r="F373" s="161" t="s">
        <v>47</v>
      </c>
      <c r="G373" s="495">
        <f>G374</f>
        <v>0</v>
      </c>
      <c r="H373" s="495"/>
      <c r="I373" s="591">
        <f>I374</f>
        <v>987</v>
      </c>
    </row>
    <row r="374" spans="1:9" ht="26.25" customHeight="1">
      <c r="A374" s="1" t="s">
        <v>63</v>
      </c>
      <c r="B374" s="692" t="s">
        <v>171</v>
      </c>
      <c r="C374" s="161" t="s">
        <v>51</v>
      </c>
      <c r="D374" s="161" t="s">
        <v>67</v>
      </c>
      <c r="E374" s="161" t="s">
        <v>176</v>
      </c>
      <c r="F374" s="161" t="s">
        <v>47</v>
      </c>
      <c r="G374" s="495">
        <f>G379</f>
        <v>0</v>
      </c>
      <c r="H374" s="495">
        <v>860</v>
      </c>
      <c r="I374" s="589">
        <f>I375+I376+I377+I378+I379</f>
        <v>987</v>
      </c>
    </row>
    <row r="375" spans="1:9" ht="26.25" customHeight="1">
      <c r="A375" s="733" t="s">
        <v>467</v>
      </c>
      <c r="B375" s="692" t="s">
        <v>171</v>
      </c>
      <c r="C375" s="161" t="s">
        <v>51</v>
      </c>
      <c r="D375" s="161" t="s">
        <v>67</v>
      </c>
      <c r="E375" s="161" t="s">
        <v>176</v>
      </c>
      <c r="F375" s="558" t="s">
        <v>469</v>
      </c>
      <c r="G375" s="495"/>
      <c r="H375" s="495"/>
      <c r="I375" s="589">
        <v>687</v>
      </c>
    </row>
    <row r="376" spans="1:9" ht="26.25" customHeight="1">
      <c r="A376" s="734" t="s">
        <v>466</v>
      </c>
      <c r="B376" s="692" t="s">
        <v>171</v>
      </c>
      <c r="C376" s="161" t="s">
        <v>51</v>
      </c>
      <c r="D376" s="161" t="s">
        <v>67</v>
      </c>
      <c r="E376" s="161" t="s">
        <v>176</v>
      </c>
      <c r="F376" s="558" t="s">
        <v>470</v>
      </c>
      <c r="G376" s="495"/>
      <c r="H376" s="495"/>
      <c r="I376" s="589">
        <v>5</v>
      </c>
    </row>
    <row r="377" spans="1:9" ht="26.25" customHeight="1">
      <c r="A377" s="734" t="s">
        <v>481</v>
      </c>
      <c r="B377" s="692" t="s">
        <v>171</v>
      </c>
      <c r="C377" s="161" t="s">
        <v>51</v>
      </c>
      <c r="D377" s="161" t="s">
        <v>67</v>
      </c>
      <c r="E377" s="161" t="s">
        <v>176</v>
      </c>
      <c r="F377" s="558" t="s">
        <v>462</v>
      </c>
      <c r="G377" s="495"/>
      <c r="H377" s="495"/>
      <c r="I377" s="589">
        <v>295</v>
      </c>
    </row>
    <row r="378" spans="1:9" ht="26.25" customHeight="1" hidden="1">
      <c r="A378" s="733" t="s">
        <v>464</v>
      </c>
      <c r="B378" s="692" t="s">
        <v>171</v>
      </c>
      <c r="C378" s="161" t="s">
        <v>51</v>
      </c>
      <c r="D378" s="161" t="s">
        <v>67</v>
      </c>
      <c r="E378" s="161" t="s">
        <v>176</v>
      </c>
      <c r="F378" s="737" t="s">
        <v>463</v>
      </c>
      <c r="G378" s="495"/>
      <c r="H378" s="495"/>
      <c r="I378" s="589"/>
    </row>
    <row r="379" spans="1:9" ht="0.75" customHeight="1">
      <c r="A379" s="733" t="s">
        <v>472</v>
      </c>
      <c r="B379" s="692" t="s">
        <v>171</v>
      </c>
      <c r="C379" s="161" t="s">
        <v>51</v>
      </c>
      <c r="D379" s="161" t="s">
        <v>67</v>
      </c>
      <c r="E379" s="161" t="s">
        <v>176</v>
      </c>
      <c r="F379" s="737" t="s">
        <v>471</v>
      </c>
      <c r="G379" s="495"/>
      <c r="H379" s="495">
        <v>860</v>
      </c>
      <c r="I379" s="589"/>
    </row>
    <row r="380" spans="1:9" ht="49.5" customHeight="1" hidden="1">
      <c r="A380" s="27" t="s">
        <v>178</v>
      </c>
      <c r="B380" s="692" t="s">
        <v>171</v>
      </c>
      <c r="C380" s="456" t="s">
        <v>51</v>
      </c>
      <c r="D380" s="456" t="s">
        <v>67</v>
      </c>
      <c r="E380" s="456" t="s">
        <v>332</v>
      </c>
      <c r="F380" s="456" t="s">
        <v>47</v>
      </c>
      <c r="G380" s="444"/>
      <c r="H380" s="444"/>
      <c r="I380" s="591">
        <f>I381+I382</f>
        <v>0</v>
      </c>
    </row>
    <row r="381" spans="1:9" ht="25.5" customHeight="1" hidden="1">
      <c r="A381" s="733" t="s">
        <v>467</v>
      </c>
      <c r="B381" s="692" t="s">
        <v>171</v>
      </c>
      <c r="C381" s="456" t="s">
        <v>51</v>
      </c>
      <c r="D381" s="456" t="s">
        <v>67</v>
      </c>
      <c r="E381" s="456" t="s">
        <v>332</v>
      </c>
      <c r="F381" s="456" t="s">
        <v>469</v>
      </c>
      <c r="G381" s="444"/>
      <c r="H381" s="444"/>
      <c r="I381" s="591"/>
    </row>
    <row r="382" spans="1:9" ht="27.75" customHeight="1" hidden="1">
      <c r="A382" s="734" t="s">
        <v>465</v>
      </c>
      <c r="B382" s="692" t="s">
        <v>171</v>
      </c>
      <c r="C382" s="456" t="s">
        <v>51</v>
      </c>
      <c r="D382" s="456" t="s">
        <v>67</v>
      </c>
      <c r="E382" s="456" t="s">
        <v>332</v>
      </c>
      <c r="F382" s="456" t="s">
        <v>462</v>
      </c>
      <c r="G382" s="444"/>
      <c r="H382" s="444"/>
      <c r="I382" s="591"/>
    </row>
    <row r="383" spans="1:9" ht="27.75" customHeight="1" hidden="1">
      <c r="A383" s="26" t="s">
        <v>174</v>
      </c>
      <c r="B383" s="692" t="s">
        <v>171</v>
      </c>
      <c r="C383" s="456" t="s">
        <v>51</v>
      </c>
      <c r="D383" s="456" t="s">
        <v>67</v>
      </c>
      <c r="E383" s="456" t="s">
        <v>175</v>
      </c>
      <c r="F383" s="456" t="s">
        <v>47</v>
      </c>
      <c r="G383" s="444"/>
      <c r="H383" s="444"/>
      <c r="I383" s="591">
        <f>I384+I385</f>
        <v>0</v>
      </c>
    </row>
    <row r="384" spans="1:9" ht="27.75" customHeight="1" hidden="1">
      <c r="A384" s="733" t="s">
        <v>467</v>
      </c>
      <c r="B384" s="692" t="s">
        <v>171</v>
      </c>
      <c r="C384" s="456" t="s">
        <v>51</v>
      </c>
      <c r="D384" s="456" t="s">
        <v>67</v>
      </c>
      <c r="E384" s="456" t="s">
        <v>175</v>
      </c>
      <c r="F384" s="456" t="s">
        <v>469</v>
      </c>
      <c r="G384" s="444"/>
      <c r="H384" s="444"/>
      <c r="I384" s="591"/>
    </row>
    <row r="385" spans="1:9" ht="27.75" customHeight="1" hidden="1">
      <c r="A385" s="734" t="s">
        <v>465</v>
      </c>
      <c r="B385" s="692" t="s">
        <v>171</v>
      </c>
      <c r="C385" s="456" t="s">
        <v>51</v>
      </c>
      <c r="D385" s="456" t="s">
        <v>67</v>
      </c>
      <c r="E385" s="456" t="s">
        <v>175</v>
      </c>
      <c r="F385" s="456" t="s">
        <v>462</v>
      </c>
      <c r="G385" s="444"/>
      <c r="H385" s="444"/>
      <c r="I385" s="591"/>
    </row>
    <row r="386" spans="1:9" ht="17.25" customHeight="1" hidden="1">
      <c r="A386" s="210" t="s">
        <v>185</v>
      </c>
      <c r="B386" s="692" t="s">
        <v>171</v>
      </c>
      <c r="C386" s="456" t="s">
        <v>51</v>
      </c>
      <c r="D386" s="456" t="s">
        <v>67</v>
      </c>
      <c r="E386" s="456" t="s">
        <v>317</v>
      </c>
      <c r="F386" s="456" t="s">
        <v>47</v>
      </c>
      <c r="G386" s="444"/>
      <c r="H386" s="444"/>
      <c r="I386" s="591">
        <f>I387+I388</f>
        <v>0</v>
      </c>
    </row>
    <row r="387" spans="1:9" ht="21.75" customHeight="1" hidden="1">
      <c r="A387" s="733" t="s">
        <v>467</v>
      </c>
      <c r="B387" s="692" t="s">
        <v>171</v>
      </c>
      <c r="C387" s="456" t="s">
        <v>51</v>
      </c>
      <c r="D387" s="456" t="s">
        <v>67</v>
      </c>
      <c r="E387" s="456" t="s">
        <v>317</v>
      </c>
      <c r="F387" s="456" t="s">
        <v>469</v>
      </c>
      <c r="G387" s="444"/>
      <c r="H387" s="444"/>
      <c r="I387" s="591"/>
    </row>
    <row r="388" spans="1:9" ht="29.25" customHeight="1" hidden="1">
      <c r="A388" s="734" t="s">
        <v>465</v>
      </c>
      <c r="B388" s="692" t="s">
        <v>171</v>
      </c>
      <c r="C388" s="456" t="s">
        <v>51</v>
      </c>
      <c r="D388" s="456" t="s">
        <v>67</v>
      </c>
      <c r="E388" s="456" t="s">
        <v>317</v>
      </c>
      <c r="F388" s="456" t="s">
        <v>462</v>
      </c>
      <c r="G388" s="444"/>
      <c r="H388" s="444"/>
      <c r="I388" s="591"/>
    </row>
    <row r="389" spans="1:9" ht="26.25" customHeight="1" hidden="1">
      <c r="A389" s="210" t="s">
        <v>135</v>
      </c>
      <c r="B389" s="692" t="s">
        <v>171</v>
      </c>
      <c r="C389" s="456" t="s">
        <v>51</v>
      </c>
      <c r="D389" s="456" t="s">
        <v>67</v>
      </c>
      <c r="E389" s="456" t="s">
        <v>318</v>
      </c>
      <c r="F389" s="456" t="s">
        <v>47</v>
      </c>
      <c r="G389" s="444"/>
      <c r="H389" s="444"/>
      <c r="I389" s="591">
        <f>I390+I391</f>
        <v>0</v>
      </c>
    </row>
    <row r="390" spans="1:9" ht="26.25" customHeight="1" hidden="1">
      <c r="A390" s="733" t="s">
        <v>467</v>
      </c>
      <c r="B390" s="692" t="s">
        <v>171</v>
      </c>
      <c r="C390" s="456" t="s">
        <v>51</v>
      </c>
      <c r="D390" s="456" t="s">
        <v>67</v>
      </c>
      <c r="E390" s="456" t="s">
        <v>318</v>
      </c>
      <c r="F390" s="456" t="s">
        <v>469</v>
      </c>
      <c r="G390" s="444"/>
      <c r="H390" s="444"/>
      <c r="I390" s="591"/>
    </row>
    <row r="391" spans="1:9" ht="26.25" customHeight="1" hidden="1">
      <c r="A391" s="734" t="s">
        <v>465</v>
      </c>
      <c r="B391" s="692" t="s">
        <v>171</v>
      </c>
      <c r="C391" s="456" t="s">
        <v>51</v>
      </c>
      <c r="D391" s="456" t="s">
        <v>67</v>
      </c>
      <c r="E391" s="456" t="s">
        <v>318</v>
      </c>
      <c r="F391" s="456" t="s">
        <v>462</v>
      </c>
      <c r="G391" s="444"/>
      <c r="H391" s="444"/>
      <c r="I391" s="591"/>
    </row>
    <row r="392" spans="1:9" ht="97.5" customHeight="1" hidden="1">
      <c r="A392" s="173" t="s">
        <v>296</v>
      </c>
      <c r="B392" s="692" t="s">
        <v>171</v>
      </c>
      <c r="C392" s="456" t="s">
        <v>51</v>
      </c>
      <c r="D392" s="456" t="s">
        <v>67</v>
      </c>
      <c r="E392" s="456" t="s">
        <v>187</v>
      </c>
      <c r="F392" s="456" t="s">
        <v>47</v>
      </c>
      <c r="G392" s="444"/>
      <c r="H392" s="444"/>
      <c r="I392" s="591">
        <f>I393+I394</f>
        <v>0</v>
      </c>
    </row>
    <row r="393" spans="1:9" ht="31.5" customHeight="1" hidden="1">
      <c r="A393" s="733" t="s">
        <v>467</v>
      </c>
      <c r="B393" s="692" t="s">
        <v>171</v>
      </c>
      <c r="C393" s="456" t="s">
        <v>51</v>
      </c>
      <c r="D393" s="456" t="s">
        <v>67</v>
      </c>
      <c r="E393" s="456" t="s">
        <v>187</v>
      </c>
      <c r="F393" s="456" t="s">
        <v>469</v>
      </c>
      <c r="G393" s="444"/>
      <c r="H393" s="444"/>
      <c r="I393" s="591"/>
    </row>
    <row r="394" spans="1:9" ht="33" customHeight="1" hidden="1">
      <c r="A394" s="734" t="s">
        <v>481</v>
      </c>
      <c r="B394" s="692" t="s">
        <v>171</v>
      </c>
      <c r="C394" s="456" t="s">
        <v>51</v>
      </c>
      <c r="D394" s="456" t="s">
        <v>67</v>
      </c>
      <c r="E394" s="456" t="s">
        <v>187</v>
      </c>
      <c r="F394" s="456" t="s">
        <v>462</v>
      </c>
      <c r="G394" s="444"/>
      <c r="H394" s="444"/>
      <c r="I394" s="591"/>
    </row>
    <row r="395" spans="1:9" ht="26.25" customHeight="1" hidden="1">
      <c r="A395" s="173" t="s">
        <v>311</v>
      </c>
      <c r="B395" s="692" t="s">
        <v>171</v>
      </c>
      <c r="C395" s="456" t="s">
        <v>51</v>
      </c>
      <c r="D395" s="456" t="s">
        <v>67</v>
      </c>
      <c r="E395" s="456" t="s">
        <v>312</v>
      </c>
      <c r="F395" s="456" t="s">
        <v>47</v>
      </c>
      <c r="G395" s="444"/>
      <c r="H395" s="444"/>
      <c r="I395" s="591">
        <f>I396+I397</f>
        <v>0</v>
      </c>
    </row>
    <row r="396" spans="1:9" ht="26.25" customHeight="1" hidden="1">
      <c r="A396" s="733" t="s">
        <v>467</v>
      </c>
      <c r="B396" s="692" t="s">
        <v>171</v>
      </c>
      <c r="C396" s="456" t="s">
        <v>51</v>
      </c>
      <c r="D396" s="456" t="s">
        <v>67</v>
      </c>
      <c r="E396" s="456" t="s">
        <v>312</v>
      </c>
      <c r="F396" s="456" t="s">
        <v>469</v>
      </c>
      <c r="G396" s="444"/>
      <c r="H396" s="444"/>
      <c r="I396" s="591"/>
    </row>
    <row r="397" spans="1:9" ht="26.25" customHeight="1" hidden="1">
      <c r="A397" s="734" t="s">
        <v>481</v>
      </c>
      <c r="B397" s="692" t="s">
        <v>171</v>
      </c>
      <c r="C397" s="456" t="s">
        <v>51</v>
      </c>
      <c r="D397" s="456" t="s">
        <v>67</v>
      </c>
      <c r="E397" s="456" t="s">
        <v>312</v>
      </c>
      <c r="F397" s="456" t="s">
        <v>462</v>
      </c>
      <c r="G397" s="444"/>
      <c r="H397" s="444"/>
      <c r="I397" s="591"/>
    </row>
    <row r="398" spans="1:9" ht="27.75" customHeight="1" hidden="1">
      <c r="A398" s="350" t="s">
        <v>234</v>
      </c>
      <c r="B398" s="692" t="s">
        <v>171</v>
      </c>
      <c r="C398" s="456" t="s">
        <v>51</v>
      </c>
      <c r="D398" s="456" t="s">
        <v>67</v>
      </c>
      <c r="E398" s="456" t="s">
        <v>235</v>
      </c>
      <c r="F398" s="456" t="s">
        <v>47</v>
      </c>
      <c r="G398" s="444"/>
      <c r="H398" s="444"/>
      <c r="I398" s="591">
        <f>I399+I400</f>
        <v>0</v>
      </c>
    </row>
    <row r="399" spans="1:9" ht="27.75" customHeight="1" hidden="1">
      <c r="A399" s="733" t="s">
        <v>467</v>
      </c>
      <c r="B399" s="692" t="s">
        <v>171</v>
      </c>
      <c r="C399" s="456" t="s">
        <v>51</v>
      </c>
      <c r="D399" s="456" t="s">
        <v>67</v>
      </c>
      <c r="E399" s="456" t="s">
        <v>235</v>
      </c>
      <c r="F399" s="456" t="s">
        <v>469</v>
      </c>
      <c r="G399" s="444"/>
      <c r="H399" s="444"/>
      <c r="I399" s="591"/>
    </row>
    <row r="400" spans="1:9" ht="27.75" customHeight="1" hidden="1">
      <c r="A400" s="734" t="s">
        <v>481</v>
      </c>
      <c r="B400" s="692" t="s">
        <v>171</v>
      </c>
      <c r="C400" s="456" t="s">
        <v>51</v>
      </c>
      <c r="D400" s="456" t="s">
        <v>67</v>
      </c>
      <c r="E400" s="456" t="s">
        <v>235</v>
      </c>
      <c r="F400" s="456" t="s">
        <v>462</v>
      </c>
      <c r="G400" s="444"/>
      <c r="H400" s="444"/>
      <c r="I400" s="591"/>
    </row>
    <row r="401" spans="1:9" ht="68.25" customHeight="1" hidden="1">
      <c r="A401" s="173" t="s">
        <v>299</v>
      </c>
      <c r="B401" s="692" t="s">
        <v>171</v>
      </c>
      <c r="C401" s="456" t="s">
        <v>51</v>
      </c>
      <c r="D401" s="456" t="s">
        <v>67</v>
      </c>
      <c r="E401" s="456" t="s">
        <v>300</v>
      </c>
      <c r="F401" s="456" t="s">
        <v>47</v>
      </c>
      <c r="G401" s="444"/>
      <c r="H401" s="444"/>
      <c r="I401" s="591">
        <f>I402+I403</f>
        <v>0</v>
      </c>
    </row>
    <row r="402" spans="1:9" ht="29.25" customHeight="1" hidden="1">
      <c r="A402" s="733" t="s">
        <v>467</v>
      </c>
      <c r="B402" s="692" t="s">
        <v>171</v>
      </c>
      <c r="C402" s="456" t="s">
        <v>51</v>
      </c>
      <c r="D402" s="456" t="s">
        <v>67</v>
      </c>
      <c r="E402" s="456" t="s">
        <v>300</v>
      </c>
      <c r="F402" s="456" t="s">
        <v>469</v>
      </c>
      <c r="G402" s="444"/>
      <c r="H402" s="444"/>
      <c r="I402" s="591"/>
    </row>
    <row r="403" spans="1:9" ht="28.5" customHeight="1" hidden="1">
      <c r="A403" s="734" t="s">
        <v>481</v>
      </c>
      <c r="B403" s="692" t="s">
        <v>171</v>
      </c>
      <c r="C403" s="456" t="s">
        <v>51</v>
      </c>
      <c r="D403" s="456" t="s">
        <v>67</v>
      </c>
      <c r="E403" s="456" t="s">
        <v>300</v>
      </c>
      <c r="F403" s="456" t="s">
        <v>462</v>
      </c>
      <c r="G403" s="444"/>
      <c r="H403" s="444"/>
      <c r="I403" s="591"/>
    </row>
    <row r="404" spans="1:9" ht="83.25" customHeight="1" hidden="1">
      <c r="A404" s="343" t="s">
        <v>388</v>
      </c>
      <c r="B404" s="692" t="s">
        <v>171</v>
      </c>
      <c r="C404" s="456" t="s">
        <v>51</v>
      </c>
      <c r="D404" s="456" t="s">
        <v>67</v>
      </c>
      <c r="E404" s="447" t="s">
        <v>363</v>
      </c>
      <c r="F404" s="447" t="s">
        <v>47</v>
      </c>
      <c r="G404" s="448"/>
      <c r="H404" s="448"/>
      <c r="I404" s="576">
        <f>I405+I406</f>
        <v>0</v>
      </c>
    </row>
    <row r="405" spans="1:9" ht="26.25" customHeight="1" hidden="1">
      <c r="A405" s="733" t="s">
        <v>467</v>
      </c>
      <c r="B405" s="692" t="s">
        <v>171</v>
      </c>
      <c r="C405" s="456" t="s">
        <v>51</v>
      </c>
      <c r="D405" s="456" t="s">
        <v>67</v>
      </c>
      <c r="E405" s="447" t="s">
        <v>363</v>
      </c>
      <c r="F405" s="447" t="s">
        <v>469</v>
      </c>
      <c r="G405" s="448"/>
      <c r="H405" s="448"/>
      <c r="I405" s="576"/>
    </row>
    <row r="406" spans="1:9" ht="36" customHeight="1" hidden="1">
      <c r="A406" s="734" t="s">
        <v>481</v>
      </c>
      <c r="B406" s="692" t="s">
        <v>171</v>
      </c>
      <c r="C406" s="456" t="s">
        <v>51</v>
      </c>
      <c r="D406" s="456" t="s">
        <v>67</v>
      </c>
      <c r="E406" s="447" t="s">
        <v>363</v>
      </c>
      <c r="F406" s="447" t="s">
        <v>462</v>
      </c>
      <c r="G406" s="448"/>
      <c r="H406" s="448"/>
      <c r="I406" s="576"/>
    </row>
    <row r="407" spans="1:9" ht="85.5" customHeight="1" hidden="1">
      <c r="A407" s="343" t="s">
        <v>389</v>
      </c>
      <c r="B407" s="692" t="s">
        <v>171</v>
      </c>
      <c r="C407" s="456" t="s">
        <v>51</v>
      </c>
      <c r="D407" s="456" t="s">
        <v>67</v>
      </c>
      <c r="E407" s="447" t="s">
        <v>364</v>
      </c>
      <c r="F407" s="447" t="s">
        <v>47</v>
      </c>
      <c r="G407" s="444"/>
      <c r="H407" s="444"/>
      <c r="I407" s="591">
        <f>I408+I409</f>
        <v>0</v>
      </c>
    </row>
    <row r="408" spans="1:9" ht="32.25" customHeight="1" hidden="1">
      <c r="A408" s="733" t="s">
        <v>467</v>
      </c>
      <c r="B408" s="692" t="s">
        <v>171</v>
      </c>
      <c r="C408" s="456" t="s">
        <v>51</v>
      </c>
      <c r="D408" s="456" t="s">
        <v>67</v>
      </c>
      <c r="E408" s="447" t="s">
        <v>364</v>
      </c>
      <c r="F408" s="447" t="s">
        <v>469</v>
      </c>
      <c r="G408" s="444"/>
      <c r="H408" s="444"/>
      <c r="I408" s="591"/>
    </row>
    <row r="409" spans="1:9" ht="27.75" customHeight="1" hidden="1">
      <c r="A409" s="734" t="s">
        <v>481</v>
      </c>
      <c r="B409" s="692" t="s">
        <v>171</v>
      </c>
      <c r="C409" s="456" t="s">
        <v>51</v>
      </c>
      <c r="D409" s="456" t="s">
        <v>67</v>
      </c>
      <c r="E409" s="447" t="s">
        <v>364</v>
      </c>
      <c r="F409" s="447" t="s">
        <v>462</v>
      </c>
      <c r="G409" s="444"/>
      <c r="H409" s="444"/>
      <c r="I409" s="591"/>
    </row>
    <row r="410" spans="1:9" ht="21.75" customHeight="1">
      <c r="A410" s="283" t="s">
        <v>96</v>
      </c>
      <c r="B410" s="719" t="s">
        <v>171</v>
      </c>
      <c r="C410" s="636" t="s">
        <v>68</v>
      </c>
      <c r="D410" s="636" t="s">
        <v>57</v>
      </c>
      <c r="E410" s="635" t="s">
        <v>76</v>
      </c>
      <c r="F410" s="636" t="s">
        <v>47</v>
      </c>
      <c r="G410" s="637" t="e">
        <f>G411+#REF!+G430</f>
        <v>#REF!</v>
      </c>
      <c r="H410" s="637"/>
      <c r="I410" s="591">
        <f>I411</f>
        <v>18868.3</v>
      </c>
    </row>
    <row r="411" spans="1:9" ht="15.75" customHeight="1">
      <c r="A411" s="683" t="s">
        <v>180</v>
      </c>
      <c r="B411" s="720" t="s">
        <v>171</v>
      </c>
      <c r="C411" s="635" t="s">
        <v>68</v>
      </c>
      <c r="D411" s="635" t="s">
        <v>55</v>
      </c>
      <c r="E411" s="635" t="s">
        <v>76</v>
      </c>
      <c r="F411" s="635" t="s">
        <v>47</v>
      </c>
      <c r="G411" s="422" t="e">
        <f>#REF!</f>
        <v>#REF!</v>
      </c>
      <c r="H411" s="422"/>
      <c r="I411" s="591">
        <f>I412+I415+I426+I430</f>
        <v>18868.3</v>
      </c>
    </row>
    <row r="412" spans="1:9" ht="20.25" customHeight="1">
      <c r="A412" s="2" t="s">
        <v>177</v>
      </c>
      <c r="B412" s="692" t="s">
        <v>171</v>
      </c>
      <c r="C412" s="248" t="s">
        <v>68</v>
      </c>
      <c r="D412" s="161" t="s">
        <v>55</v>
      </c>
      <c r="E412" s="248" t="s">
        <v>123</v>
      </c>
      <c r="F412" s="248" t="s">
        <v>47</v>
      </c>
      <c r="G412" s="422">
        <f>G413</f>
        <v>1129</v>
      </c>
      <c r="H412" s="422"/>
      <c r="I412" s="589">
        <f>I413</f>
        <v>2634.3</v>
      </c>
    </row>
    <row r="413" spans="1:9" ht="48.75" customHeight="1">
      <c r="A413" s="27" t="s">
        <v>178</v>
      </c>
      <c r="B413" s="706" t="s">
        <v>171</v>
      </c>
      <c r="C413" s="502" t="s">
        <v>68</v>
      </c>
      <c r="D413" s="161" t="s">
        <v>55</v>
      </c>
      <c r="E413" s="502" t="s">
        <v>179</v>
      </c>
      <c r="F413" s="502" t="s">
        <v>47</v>
      </c>
      <c r="G413" s="422">
        <f>G414</f>
        <v>1129</v>
      </c>
      <c r="H413" s="422"/>
      <c r="I413" s="589">
        <f>I414</f>
        <v>2634.3</v>
      </c>
    </row>
    <row r="414" spans="1:9" ht="38.25" customHeight="1">
      <c r="A414" s="738" t="s">
        <v>479</v>
      </c>
      <c r="B414" s="706" t="s">
        <v>171</v>
      </c>
      <c r="C414" s="502" t="s">
        <v>68</v>
      </c>
      <c r="D414" s="161" t="s">
        <v>55</v>
      </c>
      <c r="E414" s="502" t="s">
        <v>179</v>
      </c>
      <c r="F414" s="438" t="s">
        <v>480</v>
      </c>
      <c r="G414" s="508">
        <v>1129</v>
      </c>
      <c r="H414" s="508"/>
      <c r="I414" s="589">
        <v>2634.3</v>
      </c>
    </row>
    <row r="415" spans="1:9" ht="24.75" customHeight="1">
      <c r="A415" s="629" t="s">
        <v>130</v>
      </c>
      <c r="B415" s="718" t="s">
        <v>171</v>
      </c>
      <c r="C415" s="248" t="s">
        <v>68</v>
      </c>
      <c r="D415" s="248" t="s">
        <v>55</v>
      </c>
      <c r="E415" s="248" t="s">
        <v>122</v>
      </c>
      <c r="F415" s="248" t="s">
        <v>47</v>
      </c>
      <c r="G415" s="476" t="e">
        <f>G416+#REF!</f>
        <v>#REF!</v>
      </c>
      <c r="H415" s="476"/>
      <c r="I415" s="589">
        <f>I416+I418</f>
        <v>15472</v>
      </c>
    </row>
    <row r="416" spans="1:9" ht="46.5" customHeight="1">
      <c r="A416" s="91" t="s">
        <v>182</v>
      </c>
      <c r="B416" s="718" t="s">
        <v>171</v>
      </c>
      <c r="C416" s="438" t="s">
        <v>68</v>
      </c>
      <c r="D416" s="438" t="s">
        <v>55</v>
      </c>
      <c r="E416" s="509" t="s">
        <v>313</v>
      </c>
      <c r="F416" s="438" t="s">
        <v>47</v>
      </c>
      <c r="G416" s="510">
        <f>G417</f>
        <v>484.5</v>
      </c>
      <c r="H416" s="510"/>
      <c r="I416" s="589">
        <f>I417</f>
        <v>415.4</v>
      </c>
    </row>
    <row r="417" spans="1:9" ht="36" customHeight="1">
      <c r="A417" s="738" t="s">
        <v>479</v>
      </c>
      <c r="B417" s="706" t="s">
        <v>171</v>
      </c>
      <c r="C417" s="502" t="s">
        <v>68</v>
      </c>
      <c r="D417" s="502" t="s">
        <v>55</v>
      </c>
      <c r="E417" s="509" t="s">
        <v>313</v>
      </c>
      <c r="F417" s="438" t="s">
        <v>480</v>
      </c>
      <c r="G417" s="508">
        <v>484.5</v>
      </c>
      <c r="H417" s="508"/>
      <c r="I417" s="589">
        <v>415.4</v>
      </c>
    </row>
    <row r="418" spans="1:9" ht="36" customHeight="1">
      <c r="A418" s="88" t="s">
        <v>183</v>
      </c>
      <c r="B418" s="692" t="s">
        <v>171</v>
      </c>
      <c r="C418" s="438" t="s">
        <v>68</v>
      </c>
      <c r="D418" s="438" t="s">
        <v>55</v>
      </c>
      <c r="E418" s="509" t="s">
        <v>314</v>
      </c>
      <c r="F418" s="438" t="s">
        <v>47</v>
      </c>
      <c r="G418" s="508"/>
      <c r="H418" s="508"/>
      <c r="I418" s="589">
        <f>I419+I424</f>
        <v>15056.6</v>
      </c>
    </row>
    <row r="419" spans="1:9" ht="36" customHeight="1">
      <c r="A419" s="88" t="s">
        <v>184</v>
      </c>
      <c r="B419" s="534">
        <v>574</v>
      </c>
      <c r="C419" s="438" t="s">
        <v>68</v>
      </c>
      <c r="D419" s="438" t="s">
        <v>55</v>
      </c>
      <c r="E419" s="509" t="s">
        <v>315</v>
      </c>
      <c r="F419" s="438" t="s">
        <v>47</v>
      </c>
      <c r="G419" s="508"/>
      <c r="H419" s="508"/>
      <c r="I419" s="589">
        <f>I420+I422</f>
        <v>9737</v>
      </c>
    </row>
    <row r="420" spans="1:9" ht="36" customHeight="1">
      <c r="A420" s="210" t="s">
        <v>266</v>
      </c>
      <c r="B420" s="534">
        <v>574</v>
      </c>
      <c r="C420" s="438" t="s">
        <v>68</v>
      </c>
      <c r="D420" s="438" t="s">
        <v>55</v>
      </c>
      <c r="E420" s="509" t="s">
        <v>316</v>
      </c>
      <c r="F420" s="438" t="s">
        <v>47</v>
      </c>
      <c r="G420" s="508"/>
      <c r="H420" s="508"/>
      <c r="I420" s="589">
        <f>I421</f>
        <v>3779.4</v>
      </c>
    </row>
    <row r="421" spans="1:9" ht="36" customHeight="1">
      <c r="A421" s="740" t="s">
        <v>479</v>
      </c>
      <c r="B421" s="534">
        <v>574</v>
      </c>
      <c r="C421" s="438" t="s">
        <v>68</v>
      </c>
      <c r="D421" s="438" t="s">
        <v>55</v>
      </c>
      <c r="E421" s="509" t="s">
        <v>316</v>
      </c>
      <c r="F421" s="438" t="s">
        <v>480</v>
      </c>
      <c r="G421" s="508"/>
      <c r="H421" s="508"/>
      <c r="I421" s="589">
        <v>3779.4</v>
      </c>
    </row>
    <row r="422" spans="1:9" ht="36" customHeight="1">
      <c r="A422" s="210" t="s">
        <v>185</v>
      </c>
      <c r="B422" s="439" t="s">
        <v>171</v>
      </c>
      <c r="C422" s="438" t="s">
        <v>68</v>
      </c>
      <c r="D422" s="438" t="s">
        <v>55</v>
      </c>
      <c r="E422" s="509" t="s">
        <v>317</v>
      </c>
      <c r="F422" s="438" t="s">
        <v>47</v>
      </c>
      <c r="G422" s="508"/>
      <c r="H422" s="508"/>
      <c r="I422" s="589">
        <f>I423</f>
        <v>5957.6</v>
      </c>
    </row>
    <row r="423" spans="1:9" ht="36" customHeight="1">
      <c r="A423" s="740" t="s">
        <v>479</v>
      </c>
      <c r="B423" s="439" t="s">
        <v>171</v>
      </c>
      <c r="C423" s="438" t="s">
        <v>68</v>
      </c>
      <c r="D423" s="438" t="s">
        <v>55</v>
      </c>
      <c r="E423" s="509" t="s">
        <v>317</v>
      </c>
      <c r="F423" s="447" t="s">
        <v>480</v>
      </c>
      <c r="G423" s="508"/>
      <c r="H423" s="508"/>
      <c r="I423" s="589">
        <v>5957.6</v>
      </c>
    </row>
    <row r="424" spans="1:9" ht="36" customHeight="1">
      <c r="A424" s="89" t="s">
        <v>135</v>
      </c>
      <c r="B424" s="439" t="s">
        <v>171</v>
      </c>
      <c r="C424" s="438" t="s">
        <v>68</v>
      </c>
      <c r="D424" s="438" t="s">
        <v>55</v>
      </c>
      <c r="E424" s="509" t="s">
        <v>318</v>
      </c>
      <c r="F424" s="438" t="s">
        <v>47</v>
      </c>
      <c r="G424" s="508"/>
      <c r="H424" s="508"/>
      <c r="I424" s="589">
        <f>I425</f>
        <v>5319.6</v>
      </c>
    </row>
    <row r="425" spans="1:9" ht="36" customHeight="1">
      <c r="A425" s="740" t="s">
        <v>479</v>
      </c>
      <c r="B425" s="439" t="s">
        <v>171</v>
      </c>
      <c r="C425" s="438" t="s">
        <v>68</v>
      </c>
      <c r="D425" s="438" t="s">
        <v>55</v>
      </c>
      <c r="E425" s="509" t="s">
        <v>318</v>
      </c>
      <c r="F425" s="438" t="s">
        <v>480</v>
      </c>
      <c r="G425" s="508"/>
      <c r="H425" s="508"/>
      <c r="I425" s="589">
        <v>5319.6</v>
      </c>
    </row>
    <row r="426" spans="1:9" ht="36" customHeight="1">
      <c r="A426" s="170" t="s">
        <v>102</v>
      </c>
      <c r="B426" s="685" t="s">
        <v>171</v>
      </c>
      <c r="C426" s="633" t="s">
        <v>68</v>
      </c>
      <c r="D426" s="633" t="s">
        <v>55</v>
      </c>
      <c r="E426" s="633" t="s">
        <v>231</v>
      </c>
      <c r="F426" s="634" t="s">
        <v>47</v>
      </c>
      <c r="G426" s="508"/>
      <c r="H426" s="508"/>
      <c r="I426" s="589">
        <f>I427</f>
        <v>262.4</v>
      </c>
    </row>
    <row r="427" spans="1:9" ht="65.25" customHeight="1">
      <c r="A427" s="741" t="s">
        <v>232</v>
      </c>
      <c r="B427" s="717" t="s">
        <v>171</v>
      </c>
      <c r="C427" s="630" t="s">
        <v>68</v>
      </c>
      <c r="D427" s="630" t="s">
        <v>55</v>
      </c>
      <c r="E427" s="630" t="s">
        <v>233</v>
      </c>
      <c r="F427" s="631" t="s">
        <v>47</v>
      </c>
      <c r="G427" s="508"/>
      <c r="H427" s="508"/>
      <c r="I427" s="589">
        <f>I428</f>
        <v>262.4</v>
      </c>
    </row>
    <row r="428" spans="1:9" ht="95.25" customHeight="1">
      <c r="A428" s="355" t="s">
        <v>402</v>
      </c>
      <c r="B428" s="227" t="s">
        <v>171</v>
      </c>
      <c r="C428" s="630" t="s">
        <v>68</v>
      </c>
      <c r="D428" s="632" t="s">
        <v>55</v>
      </c>
      <c r="E428" s="632" t="s">
        <v>187</v>
      </c>
      <c r="F428" s="632" t="s">
        <v>47</v>
      </c>
      <c r="G428" s="508"/>
      <c r="H428" s="508"/>
      <c r="I428" s="589">
        <f>I429</f>
        <v>262.4</v>
      </c>
    </row>
    <row r="429" spans="1:9" ht="36" customHeight="1">
      <c r="A429" s="740" t="s">
        <v>479</v>
      </c>
      <c r="B429" s="227" t="s">
        <v>171</v>
      </c>
      <c r="C429" s="630" t="s">
        <v>68</v>
      </c>
      <c r="D429" s="632" t="s">
        <v>55</v>
      </c>
      <c r="E429" s="632" t="s">
        <v>187</v>
      </c>
      <c r="F429" s="632" t="s">
        <v>480</v>
      </c>
      <c r="G429" s="508"/>
      <c r="H429" s="508"/>
      <c r="I429" s="589">
        <v>262.4</v>
      </c>
    </row>
    <row r="430" spans="1:9" ht="30" customHeight="1">
      <c r="A430" s="43" t="s">
        <v>70</v>
      </c>
      <c r="B430" s="439" t="s">
        <v>171</v>
      </c>
      <c r="C430" s="248" t="s">
        <v>68</v>
      </c>
      <c r="D430" s="248" t="s">
        <v>55</v>
      </c>
      <c r="E430" s="248" t="s">
        <v>76</v>
      </c>
      <c r="F430" s="248" t="s">
        <v>47</v>
      </c>
      <c r="G430" s="478" t="e">
        <f>G431</f>
        <v>#REF!</v>
      </c>
      <c r="H430" s="478"/>
      <c r="I430" s="591">
        <f>I431</f>
        <v>499.6</v>
      </c>
    </row>
    <row r="431" spans="1:9" ht="35.25" customHeight="1">
      <c r="A431" s="26" t="s">
        <v>403</v>
      </c>
      <c r="B431" s="439" t="s">
        <v>171</v>
      </c>
      <c r="C431" s="561" t="s">
        <v>68</v>
      </c>
      <c r="D431" s="502" t="s">
        <v>55</v>
      </c>
      <c r="E431" s="562" t="s">
        <v>404</v>
      </c>
      <c r="F431" s="561" t="s">
        <v>47</v>
      </c>
      <c r="G431" s="499" t="e">
        <f>#REF!</f>
        <v>#REF!</v>
      </c>
      <c r="H431" s="499"/>
      <c r="I431" s="589">
        <f>I436+I437+I438</f>
        <v>499.6</v>
      </c>
    </row>
    <row r="432" spans="1:9" ht="71.25" customHeight="1" hidden="1">
      <c r="A432" s="52" t="s">
        <v>188</v>
      </c>
      <c r="B432" s="439" t="s">
        <v>171</v>
      </c>
      <c r="C432" s="561" t="s">
        <v>68</v>
      </c>
      <c r="D432" s="561" t="s">
        <v>55</v>
      </c>
      <c r="E432" s="562" t="s">
        <v>224</v>
      </c>
      <c r="F432" s="512" t="s">
        <v>47</v>
      </c>
      <c r="G432" s="418"/>
      <c r="H432" s="418"/>
      <c r="I432" s="589">
        <f>G432+H432</f>
        <v>0</v>
      </c>
    </row>
    <row r="433" spans="1:9" ht="20.25" customHeight="1" hidden="1">
      <c r="A433" s="53" t="s">
        <v>170</v>
      </c>
      <c r="B433" s="706" t="s">
        <v>171</v>
      </c>
      <c r="C433" s="561" t="s">
        <v>68</v>
      </c>
      <c r="D433" s="561" t="s">
        <v>55</v>
      </c>
      <c r="E433" s="562" t="s">
        <v>224</v>
      </c>
      <c r="F433" s="512" t="s">
        <v>77</v>
      </c>
      <c r="G433" s="418"/>
      <c r="H433" s="418"/>
      <c r="I433" s="589">
        <f>G433+H433</f>
        <v>0</v>
      </c>
    </row>
    <row r="434" spans="1:9" ht="118.5" customHeight="1" hidden="1">
      <c r="A434" s="26" t="s">
        <v>186</v>
      </c>
      <c r="B434" s="721" t="s">
        <v>171</v>
      </c>
      <c r="C434" s="561" t="s">
        <v>68</v>
      </c>
      <c r="D434" s="561" t="s">
        <v>55</v>
      </c>
      <c r="E434" s="562" t="s">
        <v>187</v>
      </c>
      <c r="F434" s="512" t="s">
        <v>47</v>
      </c>
      <c r="G434" s="418"/>
      <c r="H434" s="418"/>
      <c r="I434" s="589">
        <f>G434+H434</f>
        <v>0</v>
      </c>
    </row>
    <row r="435" spans="1:9" ht="17.25" customHeight="1" hidden="1">
      <c r="A435" s="38" t="s">
        <v>170</v>
      </c>
      <c r="B435" s="713" t="s">
        <v>171</v>
      </c>
      <c r="C435" s="561" t="s">
        <v>68</v>
      </c>
      <c r="D435" s="561" t="s">
        <v>55</v>
      </c>
      <c r="E435" s="562" t="s">
        <v>187</v>
      </c>
      <c r="F435" s="512" t="s">
        <v>77</v>
      </c>
      <c r="G435" s="418"/>
      <c r="H435" s="418"/>
      <c r="I435" s="589">
        <f>G435+H435</f>
        <v>0</v>
      </c>
    </row>
    <row r="436" spans="1:9" ht="17.25" customHeight="1">
      <c r="A436" s="733" t="s">
        <v>467</v>
      </c>
      <c r="B436" s="713" t="s">
        <v>171</v>
      </c>
      <c r="C436" s="561" t="s">
        <v>68</v>
      </c>
      <c r="D436" s="502" t="s">
        <v>55</v>
      </c>
      <c r="E436" s="562" t="s">
        <v>404</v>
      </c>
      <c r="F436" s="512" t="s">
        <v>469</v>
      </c>
      <c r="G436" s="418"/>
      <c r="H436" s="418"/>
      <c r="I436" s="589">
        <v>449.6</v>
      </c>
    </row>
    <row r="437" spans="1:9" ht="24.75" customHeight="1">
      <c r="A437" s="734" t="s">
        <v>466</v>
      </c>
      <c r="B437" s="713" t="s">
        <v>171</v>
      </c>
      <c r="C437" s="561" t="s">
        <v>68</v>
      </c>
      <c r="D437" s="502" t="s">
        <v>55</v>
      </c>
      <c r="E437" s="562" t="s">
        <v>404</v>
      </c>
      <c r="F437" s="512" t="s">
        <v>470</v>
      </c>
      <c r="G437" s="418"/>
      <c r="H437" s="418"/>
      <c r="I437" s="589">
        <v>4</v>
      </c>
    </row>
    <row r="438" spans="1:9" ht="29.25" customHeight="1">
      <c r="A438" s="734" t="s">
        <v>481</v>
      </c>
      <c r="B438" s="713" t="s">
        <v>171</v>
      </c>
      <c r="C438" s="512" t="s">
        <v>68</v>
      </c>
      <c r="D438" s="512" t="s">
        <v>55</v>
      </c>
      <c r="E438" s="562" t="s">
        <v>404</v>
      </c>
      <c r="F438" s="512" t="s">
        <v>462</v>
      </c>
      <c r="G438" s="511">
        <v>514.9</v>
      </c>
      <c r="H438" s="511"/>
      <c r="I438" s="589">
        <v>46</v>
      </c>
    </row>
    <row r="439" spans="1:9" ht="25.5" customHeight="1" hidden="1">
      <c r="A439" s="2" t="s">
        <v>125</v>
      </c>
      <c r="B439" s="722">
        <v>585</v>
      </c>
      <c r="C439" s="161" t="s">
        <v>55</v>
      </c>
      <c r="D439" s="161" t="s">
        <v>104</v>
      </c>
      <c r="E439" s="161" t="s">
        <v>126</v>
      </c>
      <c r="F439" s="161" t="s">
        <v>47</v>
      </c>
      <c r="G439" s="422"/>
      <c r="H439" s="422"/>
      <c r="I439" s="597"/>
    </row>
    <row r="440" spans="1:9" ht="38.25" customHeight="1" hidden="1">
      <c r="A440" s="3" t="s">
        <v>127</v>
      </c>
      <c r="B440" s="722">
        <v>585</v>
      </c>
      <c r="C440" s="161" t="s">
        <v>55</v>
      </c>
      <c r="D440" s="161" t="s">
        <v>104</v>
      </c>
      <c r="E440" s="161" t="s">
        <v>128</v>
      </c>
      <c r="F440" s="161" t="s">
        <v>47</v>
      </c>
      <c r="G440" s="422"/>
      <c r="H440" s="422"/>
      <c r="I440" s="597"/>
    </row>
    <row r="441" spans="1:9" ht="25.5" customHeight="1" hidden="1">
      <c r="A441" s="1" t="s">
        <v>129</v>
      </c>
      <c r="B441" s="722">
        <v>585</v>
      </c>
      <c r="C441" s="248" t="s">
        <v>55</v>
      </c>
      <c r="D441" s="248" t="s">
        <v>104</v>
      </c>
      <c r="E441" s="161" t="s">
        <v>128</v>
      </c>
      <c r="F441" s="161" t="s">
        <v>124</v>
      </c>
      <c r="G441" s="422"/>
      <c r="H441" s="422"/>
      <c r="I441" s="597"/>
    </row>
    <row r="442" spans="1:9" ht="27" customHeight="1" hidden="1">
      <c r="A442" s="2" t="s">
        <v>125</v>
      </c>
      <c r="B442" s="692" t="s">
        <v>118</v>
      </c>
      <c r="C442" s="161" t="s">
        <v>55</v>
      </c>
      <c r="D442" s="161" t="s">
        <v>104</v>
      </c>
      <c r="E442" s="161" t="s">
        <v>126</v>
      </c>
      <c r="F442" s="161" t="s">
        <v>47</v>
      </c>
      <c r="G442" s="422"/>
      <c r="H442" s="422"/>
      <c r="I442" s="597"/>
    </row>
    <row r="443" spans="1:9" ht="42.75" customHeight="1" hidden="1">
      <c r="A443" s="3" t="s">
        <v>127</v>
      </c>
      <c r="B443" s="692" t="s">
        <v>118</v>
      </c>
      <c r="C443" s="161" t="s">
        <v>55</v>
      </c>
      <c r="D443" s="161" t="s">
        <v>104</v>
      </c>
      <c r="E443" s="161" t="s">
        <v>128</v>
      </c>
      <c r="F443" s="161" t="s">
        <v>47</v>
      </c>
      <c r="G443" s="422"/>
      <c r="H443" s="422"/>
      <c r="I443" s="597"/>
    </row>
    <row r="444" spans="1:9" ht="21.75" customHeight="1">
      <c r="A444" s="247" t="s">
        <v>133</v>
      </c>
      <c r="B444" s="723"/>
      <c r="C444" s="513"/>
      <c r="D444" s="513"/>
      <c r="E444" s="513"/>
      <c r="F444" s="513"/>
      <c r="G444" s="514" t="e">
        <f>G15+G167+G205+G218+G267+G301</f>
        <v>#REF!</v>
      </c>
      <c r="H444" s="514" t="e">
        <f>H15+H167+H205+H218+H267+H301</f>
        <v>#REF!</v>
      </c>
      <c r="I444" s="584">
        <f>I15+I167+I205+I218+I267+I301</f>
        <v>153267.4</v>
      </c>
    </row>
    <row r="447" spans="1:6" ht="25.5" customHeight="1">
      <c r="A447" s="816" t="s">
        <v>456</v>
      </c>
      <c r="B447" s="816"/>
      <c r="C447" s="816"/>
      <c r="D447" s="816"/>
      <c r="E447" s="816"/>
      <c r="F447" s="816"/>
    </row>
    <row r="448" spans="1:6" ht="33" customHeight="1">
      <c r="A448" s="815" t="s">
        <v>440</v>
      </c>
      <c r="B448" s="815"/>
      <c r="C448" s="815"/>
      <c r="D448" s="815"/>
      <c r="E448" s="815"/>
      <c r="F448" s="815"/>
    </row>
    <row r="449" spans="1:6" ht="15.75">
      <c r="A449" s="816" t="s">
        <v>429</v>
      </c>
      <c r="B449" s="816"/>
      <c r="C449" s="816"/>
      <c r="D449" s="816"/>
      <c r="E449" s="816"/>
      <c r="F449" s="816"/>
    </row>
    <row r="450" spans="1:6" ht="15.75">
      <c r="A450" s="816" t="s">
        <v>441</v>
      </c>
      <c r="B450" s="816"/>
      <c r="C450" s="816"/>
      <c r="D450" s="816"/>
      <c r="E450" s="816"/>
      <c r="F450" s="816"/>
    </row>
    <row r="451" spans="1:3" ht="15.75">
      <c r="A451" s="518" t="s">
        <v>442</v>
      </c>
      <c r="B451"/>
      <c r="C451"/>
    </row>
    <row r="452" spans="1:6" ht="15.75">
      <c r="A452" s="605" t="s">
        <v>430</v>
      </c>
      <c r="B452" s="606"/>
      <c r="C452" s="606"/>
      <c r="D452" s="606"/>
      <c r="E452" s="606"/>
      <c r="F452" s="606"/>
    </row>
    <row r="453" spans="1:9" ht="42" customHeight="1">
      <c r="A453" s="824" t="s">
        <v>431</v>
      </c>
      <c r="B453" s="824"/>
      <c r="C453" s="824"/>
      <c r="D453" s="824"/>
      <c r="E453" s="824"/>
      <c r="F453" s="824"/>
      <c r="G453" s="824"/>
      <c r="H453" s="824"/>
      <c r="I453" s="824"/>
    </row>
    <row r="454" spans="1:6" ht="15.75">
      <c r="A454" s="825" t="s">
        <v>432</v>
      </c>
      <c r="B454" s="825"/>
      <c r="C454" s="825"/>
      <c r="D454" s="825"/>
      <c r="E454" s="825"/>
      <c r="F454" s="825"/>
    </row>
    <row r="455" spans="1:10" ht="97.5" customHeight="1">
      <c r="A455" s="639" t="s">
        <v>433</v>
      </c>
      <c r="B455" s="818" t="s">
        <v>459</v>
      </c>
      <c r="C455" s="819"/>
      <c r="D455" s="819"/>
      <c r="E455" s="819"/>
      <c r="F455" s="820"/>
      <c r="I455" s="817" t="s">
        <v>443</v>
      </c>
      <c r="J455" s="817"/>
    </row>
    <row r="456" spans="1:10" ht="15.75">
      <c r="A456" s="602">
        <v>1</v>
      </c>
      <c r="B456" s="808">
        <v>2</v>
      </c>
      <c r="C456" s="809"/>
      <c r="D456" s="809"/>
      <c r="E456" s="809"/>
      <c r="F456" s="810"/>
      <c r="I456" s="817">
        <v>3</v>
      </c>
      <c r="J456" s="817"/>
    </row>
    <row r="457" spans="1:10" ht="15.75">
      <c r="A457" s="603" t="s">
        <v>434</v>
      </c>
      <c r="B457" s="802">
        <v>1514</v>
      </c>
      <c r="C457" s="803"/>
      <c r="D457" s="803"/>
      <c r="E457" s="803"/>
      <c r="F457" s="804"/>
      <c r="I457" s="800">
        <v>1514</v>
      </c>
      <c r="J457" s="800"/>
    </row>
    <row r="458" spans="1:10" ht="15.75">
      <c r="A458" s="604" t="s">
        <v>435</v>
      </c>
      <c r="B458" s="802">
        <v>2846.7</v>
      </c>
      <c r="C458" s="803"/>
      <c r="D458" s="803"/>
      <c r="E458" s="803"/>
      <c r="F458" s="804"/>
      <c r="I458" s="800">
        <v>340</v>
      </c>
      <c r="J458" s="800"/>
    </row>
    <row r="459" spans="1:10" ht="15.75">
      <c r="A459" s="604" t="s">
        <v>436</v>
      </c>
      <c r="B459" s="802">
        <v>2508.1</v>
      </c>
      <c r="C459" s="803"/>
      <c r="D459" s="803"/>
      <c r="E459" s="803"/>
      <c r="F459" s="804"/>
      <c r="I459" s="800">
        <v>256</v>
      </c>
      <c r="J459" s="800"/>
    </row>
    <row r="460" spans="1:10" ht="15.75">
      <c r="A460" s="604" t="s">
        <v>437</v>
      </c>
      <c r="B460" s="812">
        <v>2000.55</v>
      </c>
      <c r="C460" s="813"/>
      <c r="D460" s="813"/>
      <c r="E460" s="813"/>
      <c r="F460" s="814"/>
      <c r="I460" s="801">
        <v>225.15</v>
      </c>
      <c r="J460" s="801"/>
    </row>
    <row r="461" spans="1:10" ht="15.75">
      <c r="A461" s="604" t="s">
        <v>438</v>
      </c>
      <c r="B461" s="802">
        <v>3175</v>
      </c>
      <c r="C461" s="803"/>
      <c r="D461" s="803"/>
      <c r="E461" s="803"/>
      <c r="F461" s="804"/>
      <c r="I461" s="800">
        <v>277</v>
      </c>
      <c r="J461" s="800"/>
    </row>
    <row r="462" spans="1:10" ht="15.75">
      <c r="A462" s="604" t="s">
        <v>439</v>
      </c>
      <c r="B462" s="802">
        <v>1968.8</v>
      </c>
      <c r="C462" s="803"/>
      <c r="D462" s="803"/>
      <c r="E462" s="803"/>
      <c r="F462" s="804"/>
      <c r="I462" s="800">
        <v>401</v>
      </c>
      <c r="J462" s="800"/>
    </row>
    <row r="463" spans="1:10" ht="19.5">
      <c r="A463" s="604" t="s">
        <v>399</v>
      </c>
      <c r="B463" s="805">
        <v>14013.15</v>
      </c>
      <c r="C463" s="806"/>
      <c r="D463" s="806"/>
      <c r="E463" s="806"/>
      <c r="F463" s="807"/>
      <c r="I463" s="811">
        <v>3013.15</v>
      </c>
      <c r="J463" s="811"/>
    </row>
  </sheetData>
  <sheetProtection/>
  <mergeCells count="38">
    <mergeCell ref="J29:K29"/>
    <mergeCell ref="J133:K133"/>
    <mergeCell ref="A453:I453"/>
    <mergeCell ref="A454:F454"/>
    <mergeCell ref="C1:I1"/>
    <mergeCell ref="B4:I7"/>
    <mergeCell ref="A9:I11"/>
    <mergeCell ref="A12:A14"/>
    <mergeCell ref="B12:B14"/>
    <mergeCell ref="C12:C14"/>
    <mergeCell ref="B455:F455"/>
    <mergeCell ref="B457:F457"/>
    <mergeCell ref="D12:D14"/>
    <mergeCell ref="E12:E14"/>
    <mergeCell ref="H12:H13"/>
    <mergeCell ref="I12:I13"/>
    <mergeCell ref="F12:F14"/>
    <mergeCell ref="G12:G13"/>
    <mergeCell ref="B461:F461"/>
    <mergeCell ref="B462:F462"/>
    <mergeCell ref="I457:J457"/>
    <mergeCell ref="I458:J458"/>
    <mergeCell ref="A448:F448"/>
    <mergeCell ref="A447:F447"/>
    <mergeCell ref="A449:F449"/>
    <mergeCell ref="A450:F450"/>
    <mergeCell ref="I455:J455"/>
    <mergeCell ref="I456:J456"/>
    <mergeCell ref="I459:J459"/>
    <mergeCell ref="I460:J460"/>
    <mergeCell ref="B458:F458"/>
    <mergeCell ref="B459:F459"/>
    <mergeCell ref="B463:F463"/>
    <mergeCell ref="B456:F456"/>
    <mergeCell ref="I461:J461"/>
    <mergeCell ref="I462:J462"/>
    <mergeCell ref="I463:J463"/>
    <mergeCell ref="B460:F460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74" r:id="rId1"/>
  <rowBreaks count="5" manualBreakCount="5">
    <brk id="263" max="14" man="1"/>
    <brk id="325" max="255" man="1"/>
    <brk id="368" max="255" man="1"/>
    <brk id="444" max="255" man="1"/>
    <brk id="4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2"/>
  <sheetViews>
    <sheetView view="pageBreakPreview" zoomScaleNormal="85" zoomScaleSheetLayoutView="100" zoomScalePageLayoutView="0" workbookViewId="0" topLeftCell="A149">
      <selection activeCell="I173" sqref="I173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16" t="s">
        <v>407</v>
      </c>
      <c r="D1" s="816"/>
      <c r="E1" s="816"/>
      <c r="F1" s="816"/>
      <c r="G1" s="816"/>
      <c r="H1" s="816"/>
      <c r="I1" s="816"/>
    </row>
    <row r="2" spans="2:9" ht="12.75" customHeight="1">
      <c r="B2" s="516"/>
      <c r="C2" s="517" t="s">
        <v>408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409</v>
      </c>
      <c r="D3" s="518"/>
      <c r="E3" s="518"/>
      <c r="F3" s="518"/>
      <c r="G3" s="518"/>
      <c r="H3" s="518"/>
      <c r="I3" s="518"/>
    </row>
    <row r="4" spans="2:9" ht="12.75" customHeight="1">
      <c r="B4" s="826" t="s">
        <v>507</v>
      </c>
      <c r="C4" s="826"/>
      <c r="D4" s="826"/>
      <c r="E4" s="826"/>
      <c r="F4" s="826"/>
      <c r="G4" s="826"/>
      <c r="H4" s="826"/>
      <c r="I4" s="826"/>
    </row>
    <row r="5" spans="2:9" ht="6.75" customHeight="1">
      <c r="B5" s="826"/>
      <c r="C5" s="826"/>
      <c r="D5" s="826"/>
      <c r="E5" s="826"/>
      <c r="F5" s="826"/>
      <c r="G5" s="826"/>
      <c r="H5" s="826"/>
      <c r="I5" s="826"/>
    </row>
    <row r="6" spans="2:9" ht="12.75" hidden="1">
      <c r="B6" s="826"/>
      <c r="C6" s="826"/>
      <c r="D6" s="826"/>
      <c r="E6" s="826"/>
      <c r="F6" s="826"/>
      <c r="G6" s="826"/>
      <c r="H6" s="826"/>
      <c r="I6" s="826"/>
    </row>
    <row r="7" spans="2:9" ht="14.25" customHeight="1">
      <c r="B7" s="826"/>
      <c r="C7" s="826"/>
      <c r="D7" s="826"/>
      <c r="E7" s="826"/>
      <c r="F7" s="826"/>
      <c r="G7" s="826"/>
      <c r="H7" s="826"/>
      <c r="I7" s="826"/>
    </row>
    <row r="9" spans="1:9" ht="12.75">
      <c r="A9" s="796" t="s">
        <v>508</v>
      </c>
      <c r="B9" s="796"/>
      <c r="C9" s="796"/>
      <c r="D9" s="796"/>
      <c r="E9" s="796"/>
      <c r="F9" s="796"/>
      <c r="G9" s="796"/>
      <c r="H9" s="796"/>
      <c r="I9" s="796"/>
    </row>
    <row r="10" spans="1:9" ht="12.75">
      <c r="A10" s="796"/>
      <c r="B10" s="796"/>
      <c r="C10" s="796"/>
      <c r="D10" s="796"/>
      <c r="E10" s="796"/>
      <c r="F10" s="796"/>
      <c r="G10" s="796"/>
      <c r="H10" s="796"/>
      <c r="I10" s="796"/>
    </row>
    <row r="11" spans="1:9" ht="27" customHeight="1">
      <c r="A11" s="797"/>
      <c r="B11" s="797"/>
      <c r="C11" s="797"/>
      <c r="D11" s="797"/>
      <c r="E11" s="797"/>
      <c r="F11" s="797"/>
      <c r="G11" s="797"/>
      <c r="H11" s="797"/>
      <c r="I11" s="797"/>
    </row>
    <row r="12" spans="1:9" ht="37.5" customHeight="1">
      <c r="A12" s="786" t="s">
        <v>41</v>
      </c>
      <c r="B12" s="783" t="s">
        <v>42</v>
      </c>
      <c r="C12" s="783" t="s">
        <v>43</v>
      </c>
      <c r="D12" s="783" t="s">
        <v>44</v>
      </c>
      <c r="E12" s="783" t="s">
        <v>45</v>
      </c>
      <c r="F12" s="783" t="s">
        <v>46</v>
      </c>
      <c r="G12" s="791" t="s">
        <v>397</v>
      </c>
      <c r="H12" s="791" t="s">
        <v>398</v>
      </c>
      <c r="I12" s="821" t="s">
        <v>399</v>
      </c>
    </row>
    <row r="13" spans="1:9" ht="24" customHeight="1">
      <c r="A13" s="787"/>
      <c r="B13" s="784"/>
      <c r="C13" s="784"/>
      <c r="D13" s="784"/>
      <c r="E13" s="784"/>
      <c r="F13" s="784"/>
      <c r="G13" s="823"/>
      <c r="H13" s="792"/>
      <c r="I13" s="822"/>
    </row>
    <row r="14" spans="1:9" ht="4.5" customHeight="1" hidden="1">
      <c r="A14" s="788"/>
      <c r="B14" s="785"/>
      <c r="C14" s="785"/>
      <c r="D14" s="785"/>
      <c r="E14" s="785"/>
      <c r="F14" s="785"/>
      <c r="G14" s="351"/>
      <c r="H14" s="351"/>
      <c r="I14" s="162"/>
    </row>
    <row r="15" spans="1:9" ht="30.75" customHeight="1">
      <c r="A15" s="17" t="s">
        <v>291</v>
      </c>
      <c r="B15" s="684" t="s">
        <v>117</v>
      </c>
      <c r="C15" s="387" t="s">
        <v>57</v>
      </c>
      <c r="D15" s="387" t="s">
        <v>57</v>
      </c>
      <c r="E15" s="387" t="s">
        <v>76</v>
      </c>
      <c r="F15" s="387" t="s">
        <v>47</v>
      </c>
      <c r="G15" s="356">
        <f>G16+G86+G168+G154+G103+G119+G142+G137</f>
        <v>486.79999999999995</v>
      </c>
      <c r="H15" s="356">
        <f>H16+H86+H103+H119+H142+H168+H154</f>
        <v>11270</v>
      </c>
      <c r="I15" s="572">
        <f>I16+I86+I103+I150+I154+I168</f>
        <v>16387</v>
      </c>
    </row>
    <row r="16" spans="1:9" ht="17.25" customHeight="1">
      <c r="A16" s="524" t="s">
        <v>58</v>
      </c>
      <c r="B16" s="685" t="s">
        <v>117</v>
      </c>
      <c r="C16" s="388" t="s">
        <v>48</v>
      </c>
      <c r="D16" s="388" t="s">
        <v>57</v>
      </c>
      <c r="E16" s="388" t="s">
        <v>76</v>
      </c>
      <c r="F16" s="388" t="s">
        <v>47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14130.300000000001</v>
      </c>
    </row>
    <row r="17" spans="1:9" ht="50.25" customHeight="1">
      <c r="A17" s="294" t="s">
        <v>138</v>
      </c>
      <c r="B17" s="686">
        <v>503</v>
      </c>
      <c r="C17" s="438" t="s">
        <v>48</v>
      </c>
      <c r="D17" s="438" t="s">
        <v>69</v>
      </c>
      <c r="E17" s="438" t="s">
        <v>132</v>
      </c>
      <c r="F17" s="438" t="s">
        <v>47</v>
      </c>
      <c r="G17" s="389">
        <f>G18</f>
        <v>0</v>
      </c>
      <c r="H17" s="389">
        <f>H18</f>
        <v>607</v>
      </c>
      <c r="I17" s="573">
        <f>I18</f>
        <v>702</v>
      </c>
    </row>
    <row r="18" spans="1:9" ht="48.75" customHeight="1">
      <c r="A18" s="295" t="s">
        <v>139</v>
      </c>
      <c r="B18" s="686">
        <v>503</v>
      </c>
      <c r="C18" s="438" t="s">
        <v>48</v>
      </c>
      <c r="D18" s="438" t="s">
        <v>69</v>
      </c>
      <c r="E18" s="438" t="s">
        <v>140</v>
      </c>
      <c r="F18" s="438" t="s">
        <v>47</v>
      </c>
      <c r="G18" s="390"/>
      <c r="H18" s="390">
        <f>H19</f>
        <v>607</v>
      </c>
      <c r="I18" s="574">
        <f>I19</f>
        <v>702</v>
      </c>
    </row>
    <row r="19" spans="1:9" ht="15">
      <c r="A19" s="171" t="s">
        <v>59</v>
      </c>
      <c r="B19" s="686">
        <v>503</v>
      </c>
      <c r="C19" s="438" t="s">
        <v>48</v>
      </c>
      <c r="D19" s="438" t="s">
        <v>69</v>
      </c>
      <c r="E19" s="438" t="s">
        <v>141</v>
      </c>
      <c r="F19" s="438" t="s">
        <v>47</v>
      </c>
      <c r="G19" s="390"/>
      <c r="H19" s="390">
        <f>H22</f>
        <v>607</v>
      </c>
      <c r="I19" s="574">
        <f>I20+I21+I22</f>
        <v>702</v>
      </c>
    </row>
    <row r="20" spans="1:9" ht="15">
      <c r="A20" s="733" t="s">
        <v>467</v>
      </c>
      <c r="B20" s="686">
        <v>503</v>
      </c>
      <c r="C20" s="438" t="s">
        <v>48</v>
      </c>
      <c r="D20" s="438" t="s">
        <v>69</v>
      </c>
      <c r="E20" s="438" t="s">
        <v>141</v>
      </c>
      <c r="F20" s="438" t="s">
        <v>460</v>
      </c>
      <c r="G20" s="390"/>
      <c r="H20" s="390"/>
      <c r="I20" s="574">
        <v>610</v>
      </c>
    </row>
    <row r="21" spans="1:9" ht="27" customHeight="1">
      <c r="A21" s="734" t="s">
        <v>466</v>
      </c>
      <c r="B21" s="686">
        <v>503</v>
      </c>
      <c r="C21" s="438" t="s">
        <v>48</v>
      </c>
      <c r="D21" s="438" t="s">
        <v>69</v>
      </c>
      <c r="E21" s="438" t="s">
        <v>141</v>
      </c>
      <c r="F21" s="438" t="s">
        <v>461</v>
      </c>
      <c r="G21" s="390"/>
      <c r="H21" s="390"/>
      <c r="I21" s="574">
        <v>2</v>
      </c>
    </row>
    <row r="22" spans="1:9" ht="24" customHeight="1">
      <c r="A22" s="734" t="s">
        <v>481</v>
      </c>
      <c r="B22" s="686">
        <v>503</v>
      </c>
      <c r="C22" s="438" t="s">
        <v>48</v>
      </c>
      <c r="D22" s="438" t="s">
        <v>69</v>
      </c>
      <c r="E22" s="438" t="s">
        <v>141</v>
      </c>
      <c r="F22" s="438" t="s">
        <v>462</v>
      </c>
      <c r="G22" s="391"/>
      <c r="H22" s="391">
        <v>607</v>
      </c>
      <c r="I22" s="574">
        <f>120-30</f>
        <v>90</v>
      </c>
    </row>
    <row r="23" spans="1:9" ht="53.25" customHeight="1">
      <c r="A23" s="294" t="s">
        <v>142</v>
      </c>
      <c r="B23" s="330">
        <v>503</v>
      </c>
      <c r="C23" s="388" t="s">
        <v>48</v>
      </c>
      <c r="D23" s="388" t="s">
        <v>55</v>
      </c>
      <c r="E23" s="388" t="s">
        <v>132</v>
      </c>
      <c r="F23" s="388" t="s">
        <v>47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7817.900000000001</v>
      </c>
    </row>
    <row r="24" spans="1:9" ht="51" customHeight="1">
      <c r="A24" s="116" t="s">
        <v>139</v>
      </c>
      <c r="B24" s="686">
        <v>503</v>
      </c>
      <c r="C24" s="438" t="s">
        <v>48</v>
      </c>
      <c r="D24" s="438" t="s">
        <v>55</v>
      </c>
      <c r="E24" s="438" t="s">
        <v>140</v>
      </c>
      <c r="F24" s="438" t="s">
        <v>47</v>
      </c>
      <c r="G24" s="393"/>
      <c r="H24" s="393">
        <f>H25</f>
        <v>6485</v>
      </c>
      <c r="I24" s="573">
        <f>I25+I30</f>
        <v>7307</v>
      </c>
    </row>
    <row r="25" spans="1:9" ht="15">
      <c r="A25" s="171" t="s">
        <v>59</v>
      </c>
      <c r="B25" s="686">
        <v>503</v>
      </c>
      <c r="C25" s="438" t="s">
        <v>48</v>
      </c>
      <c r="D25" s="438" t="s">
        <v>55</v>
      </c>
      <c r="E25" s="438" t="s">
        <v>141</v>
      </c>
      <c r="F25" s="438" t="s">
        <v>47</v>
      </c>
      <c r="G25" s="393"/>
      <c r="H25" s="393">
        <f>H29</f>
        <v>6485</v>
      </c>
      <c r="I25" s="574">
        <f>I26+I27+I28+I29</f>
        <v>6522</v>
      </c>
    </row>
    <row r="26" spans="1:9" ht="15">
      <c r="A26" s="733" t="s">
        <v>467</v>
      </c>
      <c r="B26" s="686">
        <v>503</v>
      </c>
      <c r="C26" s="438" t="s">
        <v>48</v>
      </c>
      <c r="D26" s="438" t="s">
        <v>55</v>
      </c>
      <c r="E26" s="438" t="s">
        <v>141</v>
      </c>
      <c r="F26" s="438" t="s">
        <v>460</v>
      </c>
      <c r="G26" s="393"/>
      <c r="H26" s="393"/>
      <c r="I26" s="574">
        <v>5048</v>
      </c>
    </row>
    <row r="27" spans="1:9" ht="24">
      <c r="A27" s="734" t="s">
        <v>466</v>
      </c>
      <c r="B27" s="686">
        <v>503</v>
      </c>
      <c r="C27" s="438" t="s">
        <v>48</v>
      </c>
      <c r="D27" s="438" t="s">
        <v>55</v>
      </c>
      <c r="E27" s="438" t="s">
        <v>141</v>
      </c>
      <c r="F27" s="438" t="s">
        <v>461</v>
      </c>
      <c r="G27" s="393"/>
      <c r="H27" s="393"/>
      <c r="I27" s="574">
        <v>4</v>
      </c>
    </row>
    <row r="28" spans="1:9" ht="26.25" customHeight="1">
      <c r="A28" s="734" t="s">
        <v>481</v>
      </c>
      <c r="B28" s="686">
        <v>503</v>
      </c>
      <c r="C28" s="438" t="s">
        <v>48</v>
      </c>
      <c r="D28" s="438" t="s">
        <v>55</v>
      </c>
      <c r="E28" s="438" t="s">
        <v>141</v>
      </c>
      <c r="F28" s="438" t="s">
        <v>462</v>
      </c>
      <c r="G28" s="393"/>
      <c r="H28" s="393"/>
      <c r="I28" s="574">
        <f>1540-50-70</f>
        <v>1420</v>
      </c>
    </row>
    <row r="29" spans="1:11" ht="30" customHeight="1">
      <c r="A29" s="733" t="s">
        <v>464</v>
      </c>
      <c r="B29" s="686">
        <v>503</v>
      </c>
      <c r="C29" s="438" t="s">
        <v>48</v>
      </c>
      <c r="D29" s="438" t="s">
        <v>55</v>
      </c>
      <c r="E29" s="438" t="s">
        <v>141</v>
      </c>
      <c r="F29" s="438" t="s">
        <v>463</v>
      </c>
      <c r="G29" s="394"/>
      <c r="H29" s="394">
        <v>6485</v>
      </c>
      <c r="I29" s="574">
        <v>50</v>
      </c>
      <c r="J29" s="790"/>
      <c r="K29" s="790"/>
    </row>
    <row r="30" spans="1:9" ht="44.25" customHeight="1">
      <c r="A30" s="170" t="s">
        <v>143</v>
      </c>
      <c r="B30" s="686">
        <v>503</v>
      </c>
      <c r="C30" s="438" t="s">
        <v>48</v>
      </c>
      <c r="D30" s="438" t="s">
        <v>55</v>
      </c>
      <c r="E30" s="438" t="s">
        <v>144</v>
      </c>
      <c r="F30" s="438" t="s">
        <v>47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467</v>
      </c>
      <c r="B31" s="686">
        <v>503</v>
      </c>
      <c r="C31" s="438" t="s">
        <v>48</v>
      </c>
      <c r="D31" s="438" t="s">
        <v>55</v>
      </c>
      <c r="E31" s="438" t="s">
        <v>144</v>
      </c>
      <c r="F31" s="438" t="s">
        <v>460</v>
      </c>
      <c r="G31" s="393"/>
      <c r="H31" s="393"/>
      <c r="I31" s="574">
        <v>782</v>
      </c>
    </row>
    <row r="32" spans="1:9" ht="30.75" customHeight="1">
      <c r="A32" s="734" t="s">
        <v>466</v>
      </c>
      <c r="B32" s="686">
        <v>503</v>
      </c>
      <c r="C32" s="438" t="s">
        <v>48</v>
      </c>
      <c r="D32" s="438" t="s">
        <v>55</v>
      </c>
      <c r="E32" s="438" t="s">
        <v>144</v>
      </c>
      <c r="F32" s="438" t="s">
        <v>461</v>
      </c>
      <c r="G32" s="393"/>
      <c r="H32" s="393"/>
      <c r="I32" s="574">
        <v>3</v>
      </c>
    </row>
    <row r="33" spans="1:9" ht="30" customHeight="1" hidden="1">
      <c r="A33" s="734" t="s">
        <v>481</v>
      </c>
      <c r="B33" s="686">
        <v>503</v>
      </c>
      <c r="C33" s="438" t="s">
        <v>48</v>
      </c>
      <c r="D33" s="438" t="s">
        <v>55</v>
      </c>
      <c r="E33" s="438" t="s">
        <v>144</v>
      </c>
      <c r="F33" s="438" t="s">
        <v>462</v>
      </c>
      <c r="G33" s="393"/>
      <c r="H33" s="393">
        <v>713</v>
      </c>
      <c r="I33" s="574"/>
    </row>
    <row r="34" spans="1:9" ht="63" customHeight="1">
      <c r="A34" s="274" t="s">
        <v>301</v>
      </c>
      <c r="B34" s="534">
        <v>503</v>
      </c>
      <c r="C34" s="438" t="s">
        <v>48</v>
      </c>
      <c r="D34" s="438" t="s">
        <v>55</v>
      </c>
      <c r="E34" s="438" t="s">
        <v>302</v>
      </c>
      <c r="F34" s="438" t="s">
        <v>47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467</v>
      </c>
      <c r="B35" s="534">
        <v>503</v>
      </c>
      <c r="C35" s="438" t="s">
        <v>48</v>
      </c>
      <c r="D35" s="438" t="s">
        <v>55</v>
      </c>
      <c r="E35" s="438" t="s">
        <v>302</v>
      </c>
      <c r="F35" s="438" t="s">
        <v>460</v>
      </c>
      <c r="G35" s="395"/>
      <c r="H35" s="395"/>
      <c r="I35" s="574">
        <v>234.4</v>
      </c>
    </row>
    <row r="36" spans="1:9" ht="29.25" customHeight="1">
      <c r="A36" s="734" t="s">
        <v>466</v>
      </c>
      <c r="B36" s="534">
        <v>503</v>
      </c>
      <c r="C36" s="438" t="s">
        <v>48</v>
      </c>
      <c r="D36" s="438" t="s">
        <v>55</v>
      </c>
      <c r="E36" s="438" t="s">
        <v>302</v>
      </c>
      <c r="F36" s="438" t="s">
        <v>461</v>
      </c>
      <c r="G36" s="395"/>
      <c r="H36" s="395"/>
      <c r="I36" s="574">
        <v>4</v>
      </c>
    </row>
    <row r="37" spans="1:9" ht="27" customHeight="1">
      <c r="A37" s="734" t="s">
        <v>481</v>
      </c>
      <c r="B37" s="534">
        <v>503</v>
      </c>
      <c r="C37" s="438" t="s">
        <v>48</v>
      </c>
      <c r="D37" s="438" t="s">
        <v>55</v>
      </c>
      <c r="E37" s="438" t="s">
        <v>302</v>
      </c>
      <c r="F37" s="438" t="s">
        <v>462</v>
      </c>
      <c r="G37" s="395">
        <v>385.2</v>
      </c>
      <c r="H37" s="395"/>
      <c r="I37" s="574">
        <v>164.4</v>
      </c>
    </row>
    <row r="38" spans="1:9" ht="105.75" customHeight="1">
      <c r="A38" s="274" t="s">
        <v>303</v>
      </c>
      <c r="B38" s="534">
        <v>503</v>
      </c>
      <c r="C38" s="438" t="s">
        <v>48</v>
      </c>
      <c r="D38" s="438" t="s">
        <v>55</v>
      </c>
      <c r="E38" s="438" t="s">
        <v>304</v>
      </c>
      <c r="F38" s="438" t="s">
        <v>47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467</v>
      </c>
      <c r="B39" s="534">
        <v>503</v>
      </c>
      <c r="C39" s="438" t="s">
        <v>48</v>
      </c>
      <c r="D39" s="438" t="s">
        <v>55</v>
      </c>
      <c r="E39" s="438" t="s">
        <v>304</v>
      </c>
      <c r="F39" s="438" t="s">
        <v>460</v>
      </c>
      <c r="G39" s="395"/>
      <c r="H39" s="395"/>
      <c r="I39" s="574">
        <v>91.1</v>
      </c>
    </row>
    <row r="40" spans="1:9" ht="0.75" customHeight="1">
      <c r="A40" s="734" t="s">
        <v>466</v>
      </c>
      <c r="B40" s="534">
        <v>503</v>
      </c>
      <c r="C40" s="438" t="s">
        <v>48</v>
      </c>
      <c r="D40" s="438" t="s">
        <v>55</v>
      </c>
      <c r="E40" s="438" t="s">
        <v>304</v>
      </c>
      <c r="F40" s="438" t="s">
        <v>461</v>
      </c>
      <c r="G40" s="395"/>
      <c r="H40" s="395"/>
      <c r="I40" s="573"/>
    </row>
    <row r="41" spans="1:9" ht="33" customHeight="1">
      <c r="A41" s="734" t="s">
        <v>481</v>
      </c>
      <c r="B41" s="534">
        <v>503</v>
      </c>
      <c r="C41" s="438" t="s">
        <v>48</v>
      </c>
      <c r="D41" s="438" t="s">
        <v>55</v>
      </c>
      <c r="E41" s="438" t="s">
        <v>304</v>
      </c>
      <c r="F41" s="438" t="s">
        <v>462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103</v>
      </c>
      <c r="B44" s="687">
        <v>503</v>
      </c>
      <c r="C44" s="388" t="s">
        <v>48</v>
      </c>
      <c r="D44" s="388" t="s">
        <v>104</v>
      </c>
      <c r="E44" s="388" t="s">
        <v>132</v>
      </c>
      <c r="F44" s="388" t="s">
        <v>47</v>
      </c>
      <c r="G44" s="395"/>
      <c r="H44" s="395"/>
      <c r="I44" s="574">
        <f>I45</f>
        <v>9</v>
      </c>
    </row>
    <row r="45" spans="1:9" ht="27" customHeight="1">
      <c r="A45" s="295" t="s">
        <v>211</v>
      </c>
      <c r="B45" s="534">
        <v>503</v>
      </c>
      <c r="C45" s="438" t="s">
        <v>48</v>
      </c>
      <c r="D45" s="438" t="s">
        <v>104</v>
      </c>
      <c r="E45" s="438" t="s">
        <v>105</v>
      </c>
      <c r="F45" s="438" t="s">
        <v>47</v>
      </c>
      <c r="G45" s="395"/>
      <c r="H45" s="395"/>
      <c r="I45" s="574">
        <f>I46</f>
        <v>9</v>
      </c>
    </row>
    <row r="46" spans="1:9" ht="44.25" customHeight="1">
      <c r="A46" s="123" t="s">
        <v>212</v>
      </c>
      <c r="B46" s="534">
        <v>503</v>
      </c>
      <c r="C46" s="438" t="s">
        <v>48</v>
      </c>
      <c r="D46" s="438" t="s">
        <v>104</v>
      </c>
      <c r="E46" s="438" t="s">
        <v>213</v>
      </c>
      <c r="F46" s="438" t="s">
        <v>47</v>
      </c>
      <c r="G46" s="395"/>
      <c r="H46" s="395"/>
      <c r="I46" s="574">
        <f>I47</f>
        <v>9</v>
      </c>
    </row>
    <row r="47" spans="1:9" ht="24" customHeight="1">
      <c r="A47" s="123" t="s">
        <v>504</v>
      </c>
      <c r="B47" s="534">
        <v>503</v>
      </c>
      <c r="C47" s="438" t="s">
        <v>48</v>
      </c>
      <c r="D47" s="438" t="s">
        <v>104</v>
      </c>
      <c r="E47" s="438" t="s">
        <v>213</v>
      </c>
      <c r="F47" s="749" t="s">
        <v>192</v>
      </c>
      <c r="G47" s="395"/>
      <c r="H47" s="395"/>
      <c r="I47" s="574">
        <v>9</v>
      </c>
    </row>
    <row r="48" spans="1:9" ht="21.75" customHeight="1">
      <c r="A48" s="284" t="s">
        <v>74</v>
      </c>
      <c r="B48" s="688" t="s">
        <v>117</v>
      </c>
      <c r="C48" s="396" t="s">
        <v>48</v>
      </c>
      <c r="D48" s="397">
        <v>11</v>
      </c>
      <c r="E48" s="396" t="s">
        <v>76</v>
      </c>
      <c r="F48" s="396" t="s">
        <v>47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74</v>
      </c>
      <c r="B49" s="689" t="s">
        <v>117</v>
      </c>
      <c r="C49" s="399" t="s">
        <v>48</v>
      </c>
      <c r="D49" s="400">
        <v>11</v>
      </c>
      <c r="E49" s="399" t="s">
        <v>85</v>
      </c>
      <c r="F49" s="399" t="s">
        <v>47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193</v>
      </c>
      <c r="B50" s="408">
        <v>503</v>
      </c>
      <c r="C50" s="399" t="s">
        <v>48</v>
      </c>
      <c r="D50" s="400">
        <v>11</v>
      </c>
      <c r="E50" s="547" t="s">
        <v>285</v>
      </c>
      <c r="F50" s="399" t="s">
        <v>47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191</v>
      </c>
      <c r="B51" s="408">
        <v>503</v>
      </c>
      <c r="C51" s="399" t="s">
        <v>48</v>
      </c>
      <c r="D51" s="400">
        <v>12</v>
      </c>
      <c r="E51" s="547" t="s">
        <v>285</v>
      </c>
      <c r="F51" s="399" t="s">
        <v>192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60</v>
      </c>
      <c r="B52" s="687">
        <v>503</v>
      </c>
      <c r="C52" s="388" t="s">
        <v>48</v>
      </c>
      <c r="D52" s="388" t="s">
        <v>146</v>
      </c>
      <c r="E52" s="388" t="s">
        <v>132</v>
      </c>
      <c r="F52" s="388" t="s">
        <v>47</v>
      </c>
      <c r="G52" s="403"/>
      <c r="H52" s="403"/>
      <c r="I52" s="574">
        <f t="shared" si="0"/>
        <v>0</v>
      </c>
    </row>
    <row r="53" spans="1:9" ht="25.5" customHeight="1" hidden="1">
      <c r="A53" s="170" t="s">
        <v>147</v>
      </c>
      <c r="B53" s="687">
        <v>503</v>
      </c>
      <c r="C53" s="388" t="s">
        <v>48</v>
      </c>
      <c r="D53" s="388" t="s">
        <v>146</v>
      </c>
      <c r="E53" s="388" t="s">
        <v>148</v>
      </c>
      <c r="F53" s="388" t="s">
        <v>47</v>
      </c>
      <c r="G53" s="404"/>
      <c r="H53" s="404"/>
      <c r="I53" s="574">
        <f t="shared" si="0"/>
        <v>0</v>
      </c>
    </row>
    <row r="54" spans="1:9" ht="20.25" customHeight="1" hidden="1">
      <c r="A54" s="117" t="s">
        <v>136</v>
      </c>
      <c r="B54" s="534">
        <v>503</v>
      </c>
      <c r="C54" s="438" t="s">
        <v>48</v>
      </c>
      <c r="D54" s="438" t="s">
        <v>146</v>
      </c>
      <c r="E54" s="438" t="s">
        <v>148</v>
      </c>
      <c r="F54" s="438" t="s">
        <v>137</v>
      </c>
      <c r="G54" s="405"/>
      <c r="H54" s="405"/>
      <c r="I54" s="574">
        <f t="shared" si="0"/>
        <v>0</v>
      </c>
    </row>
    <row r="55" spans="1:9" ht="30.75" customHeight="1" hidden="1">
      <c r="A55" s="170" t="s">
        <v>282</v>
      </c>
      <c r="B55" s="409">
        <v>503</v>
      </c>
      <c r="C55" s="396" t="s">
        <v>48</v>
      </c>
      <c r="D55" s="396" t="s">
        <v>146</v>
      </c>
      <c r="E55" s="396" t="s">
        <v>283</v>
      </c>
      <c r="F55" s="396" t="s">
        <v>47</v>
      </c>
      <c r="G55" s="398"/>
      <c r="H55" s="398"/>
      <c r="I55" s="574">
        <f t="shared" si="0"/>
        <v>0</v>
      </c>
    </row>
    <row r="56" spans="1:9" ht="30" customHeight="1" hidden="1">
      <c r="A56" s="171" t="s">
        <v>281</v>
      </c>
      <c r="B56" s="408">
        <v>503</v>
      </c>
      <c r="C56" s="438" t="s">
        <v>48</v>
      </c>
      <c r="D56" s="438" t="s">
        <v>146</v>
      </c>
      <c r="E56" s="438" t="s">
        <v>280</v>
      </c>
      <c r="F56" s="438" t="s">
        <v>47</v>
      </c>
      <c r="G56" s="407"/>
      <c r="H56" s="407"/>
      <c r="I56" s="574">
        <f t="shared" si="0"/>
        <v>0</v>
      </c>
    </row>
    <row r="57" spans="1:9" ht="31.5" customHeight="1" hidden="1">
      <c r="A57" s="117" t="s">
        <v>136</v>
      </c>
      <c r="B57" s="534">
        <v>503</v>
      </c>
      <c r="C57" s="438" t="s">
        <v>48</v>
      </c>
      <c r="D57" s="438" t="s">
        <v>146</v>
      </c>
      <c r="E57" s="438" t="s">
        <v>280</v>
      </c>
      <c r="F57" s="438" t="s">
        <v>137</v>
      </c>
      <c r="G57" s="407"/>
      <c r="H57" s="407"/>
      <c r="I57" s="574">
        <f t="shared" si="0"/>
        <v>0</v>
      </c>
    </row>
    <row r="58" spans="1:9" ht="23.25" customHeight="1">
      <c r="A58" s="116" t="s">
        <v>191</v>
      </c>
      <c r="B58" s="408">
        <v>503</v>
      </c>
      <c r="C58" s="399" t="s">
        <v>48</v>
      </c>
      <c r="D58" s="399" t="s">
        <v>98</v>
      </c>
      <c r="E58" s="399" t="s">
        <v>285</v>
      </c>
      <c r="F58" s="611" t="s">
        <v>468</v>
      </c>
      <c r="G58" s="407"/>
      <c r="H58" s="407">
        <v>100</v>
      </c>
      <c r="I58" s="574">
        <v>100</v>
      </c>
    </row>
    <row r="59" spans="1:9" ht="22.5" customHeight="1">
      <c r="A59" s="170" t="s">
        <v>60</v>
      </c>
      <c r="B59" s="409">
        <v>503</v>
      </c>
      <c r="C59" s="396" t="s">
        <v>48</v>
      </c>
      <c r="D59" s="396" t="s">
        <v>410</v>
      </c>
      <c r="E59" s="396" t="s">
        <v>76</v>
      </c>
      <c r="F59" s="396" t="s">
        <v>47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356</v>
      </c>
      <c r="B60" s="408">
        <v>503</v>
      </c>
      <c r="C60" s="438" t="s">
        <v>48</v>
      </c>
      <c r="D60" s="438" t="s">
        <v>146</v>
      </c>
      <c r="E60" s="438" t="s">
        <v>105</v>
      </c>
      <c r="F60" s="438" t="s">
        <v>47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147</v>
      </c>
      <c r="B61" s="408">
        <v>503</v>
      </c>
      <c r="C61" s="399" t="s">
        <v>48</v>
      </c>
      <c r="D61" s="399" t="s">
        <v>146</v>
      </c>
      <c r="E61" s="399" t="s">
        <v>319</v>
      </c>
      <c r="F61" s="399" t="s">
        <v>47</v>
      </c>
      <c r="G61" s="407"/>
      <c r="H61" s="407"/>
      <c r="I61" s="573">
        <f t="shared" si="1"/>
        <v>0</v>
      </c>
    </row>
    <row r="62" spans="1:9" ht="23.25" customHeight="1" hidden="1">
      <c r="A62" s="116" t="s">
        <v>136</v>
      </c>
      <c r="B62" s="408">
        <v>503</v>
      </c>
      <c r="C62" s="399" t="s">
        <v>48</v>
      </c>
      <c r="D62" s="399" t="s">
        <v>146</v>
      </c>
      <c r="E62" s="399" t="s">
        <v>319</v>
      </c>
      <c r="F62" s="399" t="s">
        <v>137</v>
      </c>
      <c r="G62" s="407"/>
      <c r="H62" s="407"/>
      <c r="I62" s="573">
        <f t="shared" si="1"/>
        <v>0</v>
      </c>
    </row>
    <row r="63" spans="1:9" ht="29.25" customHeight="1" hidden="1">
      <c r="A63" s="303" t="s">
        <v>370</v>
      </c>
      <c r="B63" s="409">
        <v>503</v>
      </c>
      <c r="C63" s="396" t="s">
        <v>48</v>
      </c>
      <c r="D63" s="396" t="s">
        <v>146</v>
      </c>
      <c r="E63" s="396" t="s">
        <v>368</v>
      </c>
      <c r="F63" s="396" t="s">
        <v>47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163</v>
      </c>
      <c r="B64" s="408">
        <v>503</v>
      </c>
      <c r="C64" s="399" t="s">
        <v>48</v>
      </c>
      <c r="D64" s="399" t="s">
        <v>146</v>
      </c>
      <c r="E64" s="399" t="s">
        <v>368</v>
      </c>
      <c r="F64" s="399" t="s">
        <v>369</v>
      </c>
      <c r="G64" s="407"/>
      <c r="H64" s="407"/>
      <c r="I64" s="573">
        <f t="shared" si="1"/>
        <v>0</v>
      </c>
    </row>
    <row r="65" spans="1:9" ht="29.25" customHeight="1" hidden="1">
      <c r="A65" s="170" t="s">
        <v>353</v>
      </c>
      <c r="B65" s="408">
        <v>503</v>
      </c>
      <c r="C65" s="438" t="s">
        <v>48</v>
      </c>
      <c r="D65" s="438" t="s">
        <v>146</v>
      </c>
      <c r="E65" s="438" t="s">
        <v>354</v>
      </c>
      <c r="F65" s="438" t="s">
        <v>47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356</v>
      </c>
      <c r="B66" s="408">
        <v>503</v>
      </c>
      <c r="C66" s="438" t="s">
        <v>48</v>
      </c>
      <c r="D66" s="396" t="s">
        <v>410</v>
      </c>
      <c r="E66" s="438" t="s">
        <v>105</v>
      </c>
      <c r="F66" s="438" t="s">
        <v>47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445</v>
      </c>
      <c r="B67" s="408">
        <v>503</v>
      </c>
      <c r="C67" s="399" t="s">
        <v>48</v>
      </c>
      <c r="D67" s="396" t="s">
        <v>410</v>
      </c>
      <c r="E67" s="399" t="s">
        <v>319</v>
      </c>
      <c r="F67" s="399" t="s">
        <v>47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467</v>
      </c>
      <c r="B68" s="408">
        <v>503</v>
      </c>
      <c r="C68" s="399" t="s">
        <v>48</v>
      </c>
      <c r="D68" s="396" t="s">
        <v>410</v>
      </c>
      <c r="E68" s="399" t="s">
        <v>319</v>
      </c>
      <c r="F68" s="438" t="s">
        <v>460</v>
      </c>
      <c r="G68" s="97"/>
      <c r="H68" s="413"/>
      <c r="I68" s="574">
        <v>390.6</v>
      </c>
    </row>
    <row r="69" spans="1:9" ht="27.75" customHeight="1">
      <c r="A69" s="734" t="s">
        <v>466</v>
      </c>
      <c r="B69" s="408">
        <v>503</v>
      </c>
      <c r="C69" s="399" t="s">
        <v>48</v>
      </c>
      <c r="D69" s="396" t="s">
        <v>410</v>
      </c>
      <c r="E69" s="399" t="s">
        <v>319</v>
      </c>
      <c r="F69" s="438" t="s">
        <v>461</v>
      </c>
      <c r="G69" s="97"/>
      <c r="H69" s="413"/>
      <c r="I69" s="574">
        <v>1</v>
      </c>
    </row>
    <row r="70" spans="1:9" ht="29.25" customHeight="1">
      <c r="A70" s="734" t="s">
        <v>465</v>
      </c>
      <c r="B70" s="408">
        <v>503</v>
      </c>
      <c r="C70" s="399" t="s">
        <v>48</v>
      </c>
      <c r="D70" s="396" t="s">
        <v>410</v>
      </c>
      <c r="E70" s="399" t="s">
        <v>319</v>
      </c>
      <c r="F70" s="438" t="s">
        <v>462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446</v>
      </c>
      <c r="B71" s="408">
        <v>503</v>
      </c>
      <c r="C71" s="399" t="s">
        <v>48</v>
      </c>
      <c r="D71" s="396" t="s">
        <v>410</v>
      </c>
      <c r="E71" s="399" t="s">
        <v>368</v>
      </c>
      <c r="F71" s="611" t="s">
        <v>47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163</v>
      </c>
      <c r="B72" s="408">
        <v>503</v>
      </c>
      <c r="C72" s="399" t="s">
        <v>48</v>
      </c>
      <c r="D72" s="396" t="s">
        <v>410</v>
      </c>
      <c r="E72" s="399" t="s">
        <v>368</v>
      </c>
      <c r="F72" s="399" t="s">
        <v>369</v>
      </c>
      <c r="G72" s="97">
        <v>224.6</v>
      </c>
      <c r="H72" s="413"/>
      <c r="I72" s="574"/>
    </row>
    <row r="73" spans="1:9" ht="32.25" customHeight="1">
      <c r="A73" s="618" t="s">
        <v>353</v>
      </c>
      <c r="B73" s="408">
        <v>503</v>
      </c>
      <c r="C73" s="399" t="s">
        <v>48</v>
      </c>
      <c r="D73" s="399" t="s">
        <v>410</v>
      </c>
      <c r="E73" s="611" t="s">
        <v>448</v>
      </c>
      <c r="F73" s="611" t="s">
        <v>47</v>
      </c>
      <c r="G73" s="97"/>
      <c r="H73" s="413"/>
      <c r="I73" s="573">
        <f>I74</f>
        <v>4685</v>
      </c>
    </row>
    <row r="74" spans="1:9" ht="23.25" customHeight="1">
      <c r="A74" s="117" t="s">
        <v>63</v>
      </c>
      <c r="B74" s="408">
        <v>503</v>
      </c>
      <c r="C74" s="399" t="s">
        <v>48</v>
      </c>
      <c r="D74" s="399" t="s">
        <v>410</v>
      </c>
      <c r="E74" s="399" t="s">
        <v>355</v>
      </c>
      <c r="F74" s="399" t="s">
        <v>47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467</v>
      </c>
      <c r="B75" s="408">
        <v>503</v>
      </c>
      <c r="C75" s="399" t="s">
        <v>48</v>
      </c>
      <c r="D75" s="399" t="s">
        <v>410</v>
      </c>
      <c r="E75" s="399" t="s">
        <v>355</v>
      </c>
      <c r="F75" s="611" t="s">
        <v>469</v>
      </c>
      <c r="G75" s="520"/>
      <c r="H75" s="520"/>
      <c r="I75" s="574">
        <v>2470</v>
      </c>
    </row>
    <row r="76" spans="1:9" ht="30" customHeight="1">
      <c r="A76" s="734" t="s">
        <v>466</v>
      </c>
      <c r="B76" s="408">
        <v>503</v>
      </c>
      <c r="C76" s="399" t="s">
        <v>48</v>
      </c>
      <c r="D76" s="399" t="s">
        <v>410</v>
      </c>
      <c r="E76" s="399" t="s">
        <v>355</v>
      </c>
      <c r="F76" s="611" t="s">
        <v>470</v>
      </c>
      <c r="G76" s="520"/>
      <c r="H76" s="520"/>
      <c r="I76" s="574">
        <v>5</v>
      </c>
    </row>
    <row r="77" spans="1:9" ht="25.5" customHeight="1">
      <c r="A77" s="734" t="s">
        <v>481</v>
      </c>
      <c r="B77" s="408">
        <v>503</v>
      </c>
      <c r="C77" s="399" t="s">
        <v>48</v>
      </c>
      <c r="D77" s="399" t="s">
        <v>410</v>
      </c>
      <c r="E77" s="399" t="s">
        <v>355</v>
      </c>
      <c r="F77" s="611" t="s">
        <v>462</v>
      </c>
      <c r="G77" s="520"/>
      <c r="H77" s="520"/>
      <c r="I77" s="574">
        <f>2210-20</f>
        <v>2190</v>
      </c>
    </row>
    <row r="78" spans="1:9" ht="27" customHeight="1">
      <c r="A78" s="733" t="s">
        <v>464</v>
      </c>
      <c r="B78" s="408">
        <v>503</v>
      </c>
      <c r="C78" s="399" t="s">
        <v>48</v>
      </c>
      <c r="D78" s="399" t="s">
        <v>410</v>
      </c>
      <c r="E78" s="399" t="s">
        <v>355</v>
      </c>
      <c r="F78" s="611" t="s">
        <v>463</v>
      </c>
      <c r="G78" s="520"/>
      <c r="H78" s="520"/>
      <c r="I78" s="574">
        <v>10</v>
      </c>
    </row>
    <row r="79" spans="1:9" ht="27.75" customHeight="1">
      <c r="A79" s="733" t="s">
        <v>472</v>
      </c>
      <c r="B79" s="408">
        <v>503</v>
      </c>
      <c r="C79" s="399" t="s">
        <v>48</v>
      </c>
      <c r="D79" s="399" t="s">
        <v>410</v>
      </c>
      <c r="E79" s="399" t="s">
        <v>355</v>
      </c>
      <c r="F79" s="611" t="s">
        <v>471</v>
      </c>
      <c r="G79" s="520"/>
      <c r="H79" s="520"/>
      <c r="I79" s="574">
        <v>10</v>
      </c>
    </row>
    <row r="80" spans="1:9" ht="91.5" customHeight="1">
      <c r="A80" s="615" t="s">
        <v>444</v>
      </c>
      <c r="B80" s="408">
        <v>503</v>
      </c>
      <c r="C80" s="611" t="s">
        <v>48</v>
      </c>
      <c r="D80" s="611" t="s">
        <v>410</v>
      </c>
      <c r="E80" s="610" t="s">
        <v>306</v>
      </c>
      <c r="F80" s="611" t="s">
        <v>47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467</v>
      </c>
      <c r="B81" s="408">
        <v>503</v>
      </c>
      <c r="C81" s="611" t="s">
        <v>48</v>
      </c>
      <c r="D81" s="611" t="s">
        <v>410</v>
      </c>
      <c r="E81" s="610" t="s">
        <v>306</v>
      </c>
      <c r="F81" s="438" t="s">
        <v>460</v>
      </c>
      <c r="G81" s="608"/>
      <c r="H81" s="520"/>
      <c r="I81" s="574">
        <v>253.9</v>
      </c>
    </row>
    <row r="82" spans="1:9" ht="33" customHeight="1">
      <c r="A82" s="734" t="s">
        <v>466</v>
      </c>
      <c r="B82" s="408">
        <v>503</v>
      </c>
      <c r="C82" s="611" t="s">
        <v>48</v>
      </c>
      <c r="D82" s="611" t="s">
        <v>410</v>
      </c>
      <c r="E82" s="610" t="s">
        <v>306</v>
      </c>
      <c r="F82" s="438" t="s">
        <v>461</v>
      </c>
      <c r="G82" s="608"/>
      <c r="H82" s="520"/>
      <c r="I82" s="574">
        <v>12.1</v>
      </c>
    </row>
    <row r="83" spans="1:9" ht="0.75" customHeight="1">
      <c r="A83" s="734" t="s">
        <v>481</v>
      </c>
      <c r="B83" s="408">
        <v>503</v>
      </c>
      <c r="C83" s="611" t="s">
        <v>48</v>
      </c>
      <c r="D83" s="611" t="s">
        <v>410</v>
      </c>
      <c r="E83" s="610" t="s">
        <v>306</v>
      </c>
      <c r="F83" s="438" t="s">
        <v>462</v>
      </c>
      <c r="G83" s="608">
        <f>25.8+240.2</f>
        <v>266</v>
      </c>
      <c r="H83" s="520"/>
      <c r="I83" s="574"/>
    </row>
    <row r="84" spans="1:9" ht="107.25" customHeight="1">
      <c r="A84" s="744" t="s">
        <v>492</v>
      </c>
      <c r="B84" s="408">
        <v>503</v>
      </c>
      <c r="C84" s="611" t="s">
        <v>48</v>
      </c>
      <c r="D84" s="611" t="s">
        <v>410</v>
      </c>
      <c r="E84" s="745" t="s">
        <v>493</v>
      </c>
      <c r="F84" s="611" t="s">
        <v>47</v>
      </c>
      <c r="G84" s="608"/>
      <c r="H84" s="520"/>
      <c r="I84" s="574">
        <f>I85</f>
        <v>12.7</v>
      </c>
    </row>
    <row r="85" spans="1:9" ht="28.5" customHeight="1">
      <c r="A85" s="123" t="s">
        <v>136</v>
      </c>
      <c r="B85" s="408">
        <v>503</v>
      </c>
      <c r="C85" s="611" t="s">
        <v>48</v>
      </c>
      <c r="D85" s="611" t="s">
        <v>410</v>
      </c>
      <c r="E85" s="745" t="s">
        <v>494</v>
      </c>
      <c r="F85" s="611" t="s">
        <v>137</v>
      </c>
      <c r="G85" s="608"/>
      <c r="H85" s="520"/>
      <c r="I85" s="574">
        <v>12.7</v>
      </c>
    </row>
    <row r="86" spans="1:9" ht="33" customHeight="1">
      <c r="A86" s="609" t="s">
        <v>411</v>
      </c>
      <c r="B86" s="533">
        <v>503</v>
      </c>
      <c r="C86" s="535" t="s">
        <v>69</v>
      </c>
      <c r="D86" s="535" t="s">
        <v>57</v>
      </c>
      <c r="E86" s="535" t="s">
        <v>76</v>
      </c>
      <c r="F86" s="535" t="s">
        <v>47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206</v>
      </c>
      <c r="B87" s="534">
        <v>503</v>
      </c>
      <c r="C87" s="438" t="s">
        <v>69</v>
      </c>
      <c r="D87" s="438" t="s">
        <v>67</v>
      </c>
      <c r="E87" s="438" t="s">
        <v>76</v>
      </c>
      <c r="F87" s="438" t="s">
        <v>47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86</v>
      </c>
      <c r="B88" s="534">
        <v>503</v>
      </c>
      <c r="C88" s="438" t="s">
        <v>69</v>
      </c>
      <c r="D88" s="438" t="s">
        <v>67</v>
      </c>
      <c r="E88" s="438" t="s">
        <v>207</v>
      </c>
      <c r="F88" s="438" t="s">
        <v>47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87</v>
      </c>
      <c r="B89" s="534">
        <v>503</v>
      </c>
      <c r="C89" s="438" t="s">
        <v>69</v>
      </c>
      <c r="D89" s="438" t="s">
        <v>67</v>
      </c>
      <c r="E89" s="438" t="s">
        <v>208</v>
      </c>
      <c r="F89" s="438" t="s">
        <v>47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481</v>
      </c>
      <c r="B90" s="534">
        <v>503</v>
      </c>
      <c r="C90" s="438" t="s">
        <v>69</v>
      </c>
      <c r="D90" s="438" t="s">
        <v>67</v>
      </c>
      <c r="E90" s="438" t="s">
        <v>208</v>
      </c>
      <c r="F90" s="438" t="s">
        <v>462</v>
      </c>
      <c r="G90" s="390"/>
      <c r="H90" s="390">
        <v>26</v>
      </c>
      <c r="I90" s="574">
        <v>50</v>
      </c>
    </row>
    <row r="91" spans="1:9" ht="1.5" customHeight="1" hidden="1">
      <c r="A91" s="121" t="s">
        <v>119</v>
      </c>
      <c r="B91" s="690" t="s">
        <v>117</v>
      </c>
      <c r="C91" s="535" t="s">
        <v>55</v>
      </c>
      <c r="D91" s="535" t="s">
        <v>57</v>
      </c>
      <c r="E91" s="535" t="s">
        <v>132</v>
      </c>
      <c r="F91" s="535" t="s">
        <v>47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256</v>
      </c>
      <c r="B92" s="439" t="s">
        <v>117</v>
      </c>
      <c r="C92" s="438" t="s">
        <v>55</v>
      </c>
      <c r="D92" s="438" t="s">
        <v>49</v>
      </c>
      <c r="E92" s="438" t="s">
        <v>132</v>
      </c>
      <c r="F92" s="440" t="s">
        <v>47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255</v>
      </c>
      <c r="B93" s="541">
        <v>503</v>
      </c>
      <c r="C93" s="438" t="s">
        <v>55</v>
      </c>
      <c r="D93" s="438" t="s">
        <v>49</v>
      </c>
      <c r="E93" s="509">
        <v>2800300</v>
      </c>
      <c r="F93" s="440" t="s">
        <v>47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149</v>
      </c>
      <c r="B94" s="541">
        <v>503</v>
      </c>
      <c r="C94" s="438" t="s">
        <v>55</v>
      </c>
      <c r="D94" s="438" t="s">
        <v>49</v>
      </c>
      <c r="E94" s="509">
        <v>2800300</v>
      </c>
      <c r="F94" s="440" t="s">
        <v>150</v>
      </c>
      <c r="G94" s="390"/>
      <c r="H94" s="390"/>
      <c r="I94" s="573">
        <f t="shared" si="3"/>
        <v>0</v>
      </c>
    </row>
    <row r="95" spans="1:9" ht="25.5" customHeight="1" hidden="1">
      <c r="A95" s="309" t="s">
        <v>267</v>
      </c>
      <c r="B95" s="688" t="s">
        <v>117</v>
      </c>
      <c r="C95" s="396" t="s">
        <v>55</v>
      </c>
      <c r="D95" s="396" t="s">
        <v>131</v>
      </c>
      <c r="E95" s="396" t="s">
        <v>76</v>
      </c>
      <c r="F95" s="396" t="s">
        <v>47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268</v>
      </c>
      <c r="B96" s="439" t="s">
        <v>117</v>
      </c>
      <c r="C96" s="438" t="s">
        <v>55</v>
      </c>
      <c r="D96" s="438" t="s">
        <v>131</v>
      </c>
      <c r="E96" s="509">
        <v>3450000</v>
      </c>
      <c r="F96" s="439" t="s">
        <v>47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269</v>
      </c>
      <c r="B97" s="439" t="s">
        <v>117</v>
      </c>
      <c r="C97" s="438" t="s">
        <v>55</v>
      </c>
      <c r="D97" s="438" t="s">
        <v>131</v>
      </c>
      <c r="E97" s="509">
        <v>3450100</v>
      </c>
      <c r="F97" s="439" t="s">
        <v>47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189</v>
      </c>
      <c r="B98" s="439" t="s">
        <v>117</v>
      </c>
      <c r="C98" s="438" t="s">
        <v>55</v>
      </c>
      <c r="D98" s="438" t="s">
        <v>131</v>
      </c>
      <c r="E98" s="509">
        <v>3450100</v>
      </c>
      <c r="F98" s="439" t="s">
        <v>190</v>
      </c>
      <c r="G98" s="419"/>
      <c r="H98" s="419"/>
      <c r="I98" s="573">
        <f t="shared" si="3"/>
        <v>0</v>
      </c>
    </row>
    <row r="99" spans="1:9" ht="0.75" customHeight="1" hidden="1">
      <c r="A99" s="121" t="s">
        <v>236</v>
      </c>
      <c r="B99" s="533">
        <v>503</v>
      </c>
      <c r="C99" s="535" t="s">
        <v>104</v>
      </c>
      <c r="D99" s="535" t="s">
        <v>57</v>
      </c>
      <c r="E99" s="535" t="s">
        <v>132</v>
      </c>
      <c r="F99" s="535" t="s">
        <v>47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270</v>
      </c>
      <c r="B100" s="534">
        <v>503</v>
      </c>
      <c r="C100" s="438" t="s">
        <v>104</v>
      </c>
      <c r="D100" s="438" t="s">
        <v>48</v>
      </c>
      <c r="E100" s="438" t="s">
        <v>132</v>
      </c>
      <c r="F100" s="438" t="s">
        <v>47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271</v>
      </c>
      <c r="B101" s="534">
        <v>503</v>
      </c>
      <c r="C101" s="438" t="s">
        <v>104</v>
      </c>
      <c r="D101" s="438" t="s">
        <v>48</v>
      </c>
      <c r="E101" s="438" t="s">
        <v>272</v>
      </c>
      <c r="F101" s="438" t="s">
        <v>47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273</v>
      </c>
      <c r="B102" s="534">
        <v>503</v>
      </c>
      <c r="C102" s="438" t="s">
        <v>104</v>
      </c>
      <c r="D102" s="438" t="s">
        <v>48</v>
      </c>
      <c r="E102" s="438" t="s">
        <v>272</v>
      </c>
      <c r="F102" s="438" t="s">
        <v>274</v>
      </c>
      <c r="G102" s="423"/>
      <c r="H102" s="423"/>
      <c r="I102" s="573">
        <f t="shared" si="3"/>
        <v>0</v>
      </c>
    </row>
    <row r="103" spans="1:9" ht="18" customHeight="1">
      <c r="A103" s="525" t="s">
        <v>119</v>
      </c>
      <c r="B103" s="691">
        <v>503</v>
      </c>
      <c r="C103" s="396" t="s">
        <v>55</v>
      </c>
      <c r="D103" s="396" t="s">
        <v>57</v>
      </c>
      <c r="E103" s="396" t="s">
        <v>132</v>
      </c>
      <c r="F103" s="396" t="s">
        <v>47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412</v>
      </c>
      <c r="B104" s="691">
        <v>503</v>
      </c>
      <c r="C104" s="396" t="s">
        <v>55</v>
      </c>
      <c r="D104" s="396" t="s">
        <v>104</v>
      </c>
      <c r="E104" s="396" t="s">
        <v>132</v>
      </c>
      <c r="F104" s="396" t="s">
        <v>47</v>
      </c>
      <c r="G104" s="424"/>
      <c r="H104" s="424"/>
      <c r="I104" s="573">
        <f>I105</f>
        <v>38.699999999999996</v>
      </c>
    </row>
    <row r="105" spans="1:9" ht="42.75" customHeight="1">
      <c r="A105" s="26" t="s">
        <v>458</v>
      </c>
      <c r="B105" s="692" t="s">
        <v>117</v>
      </c>
      <c r="C105" s="399" t="s">
        <v>55</v>
      </c>
      <c r="D105" s="399" t="s">
        <v>104</v>
      </c>
      <c r="E105" s="399" t="s">
        <v>413</v>
      </c>
      <c r="F105" s="396" t="s">
        <v>47</v>
      </c>
      <c r="G105" s="424"/>
      <c r="H105" s="424"/>
      <c r="I105" s="574">
        <f>I106</f>
        <v>38.699999999999996</v>
      </c>
    </row>
    <row r="106" spans="1:9" ht="23.25" customHeight="1">
      <c r="A106" s="123" t="s">
        <v>136</v>
      </c>
      <c r="B106" s="692" t="s">
        <v>117</v>
      </c>
      <c r="C106" s="399" t="s">
        <v>55</v>
      </c>
      <c r="D106" s="399" t="s">
        <v>104</v>
      </c>
      <c r="E106" s="399" t="s">
        <v>413</v>
      </c>
      <c r="F106" s="396" t="s">
        <v>192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256</v>
      </c>
      <c r="B107" s="691">
        <v>503</v>
      </c>
      <c r="C107" s="396" t="s">
        <v>55</v>
      </c>
      <c r="D107" s="396" t="s">
        <v>49</v>
      </c>
      <c r="E107" s="396" t="s">
        <v>132</v>
      </c>
      <c r="F107" s="396" t="s">
        <v>47</v>
      </c>
      <c r="G107" s="424"/>
      <c r="H107" s="424"/>
      <c r="I107" s="573">
        <f>I108</f>
        <v>0</v>
      </c>
    </row>
    <row r="108" spans="1:9" ht="54" customHeight="1" hidden="1">
      <c r="A108" s="529" t="s">
        <v>255</v>
      </c>
      <c r="B108" s="691">
        <v>503</v>
      </c>
      <c r="C108" s="399" t="s">
        <v>55</v>
      </c>
      <c r="D108" s="399" t="s">
        <v>49</v>
      </c>
      <c r="E108" s="399" t="s">
        <v>405</v>
      </c>
      <c r="F108" s="399" t="s">
        <v>47</v>
      </c>
      <c r="G108" s="424"/>
      <c r="H108" s="424"/>
      <c r="I108" s="574">
        <f>I109</f>
        <v>0</v>
      </c>
    </row>
    <row r="109" spans="1:9" ht="52.5" customHeight="1" hidden="1">
      <c r="A109" s="726" t="s">
        <v>406</v>
      </c>
      <c r="B109" s="691">
        <v>503</v>
      </c>
      <c r="C109" s="396" t="s">
        <v>55</v>
      </c>
      <c r="D109" s="396" t="s">
        <v>49</v>
      </c>
      <c r="E109" s="396" t="s">
        <v>405</v>
      </c>
      <c r="F109" s="396" t="s">
        <v>338</v>
      </c>
      <c r="G109" s="424"/>
      <c r="H109" s="424"/>
      <c r="I109" s="574"/>
    </row>
    <row r="110" spans="1:9" ht="28.5" customHeight="1">
      <c r="A110" s="528" t="s">
        <v>267</v>
      </c>
      <c r="B110" s="534">
        <v>503</v>
      </c>
      <c r="C110" s="438" t="s">
        <v>55</v>
      </c>
      <c r="D110" s="438" t="s">
        <v>131</v>
      </c>
      <c r="E110" s="438" t="s">
        <v>132</v>
      </c>
      <c r="F110" s="440" t="s">
        <v>47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288</v>
      </c>
      <c r="B111" s="534">
        <v>503</v>
      </c>
      <c r="C111" s="438" t="s">
        <v>55</v>
      </c>
      <c r="D111" s="438" t="s">
        <v>131</v>
      </c>
      <c r="E111" s="509">
        <v>3380000</v>
      </c>
      <c r="F111" s="439" t="s">
        <v>47</v>
      </c>
      <c r="G111" s="424"/>
      <c r="H111" s="424"/>
      <c r="I111" s="574">
        <f>G111+H111</f>
        <v>0</v>
      </c>
    </row>
    <row r="112" spans="1:9" ht="18.75" customHeight="1" hidden="1">
      <c r="A112" s="123" t="s">
        <v>136</v>
      </c>
      <c r="B112" s="534">
        <v>503</v>
      </c>
      <c r="C112" s="438" t="s">
        <v>55</v>
      </c>
      <c r="D112" s="438" t="s">
        <v>131</v>
      </c>
      <c r="E112" s="509">
        <v>3380000</v>
      </c>
      <c r="F112" s="439" t="s">
        <v>137</v>
      </c>
      <c r="G112" s="425"/>
      <c r="H112" s="425"/>
      <c r="I112" s="574">
        <f>G112+H112</f>
        <v>0</v>
      </c>
    </row>
    <row r="113" spans="1:9" ht="26.25" customHeight="1" hidden="1">
      <c r="A113" s="170" t="s">
        <v>289</v>
      </c>
      <c r="B113" s="534">
        <v>503</v>
      </c>
      <c r="C113" s="438" t="s">
        <v>55</v>
      </c>
      <c r="D113" s="438" t="s">
        <v>131</v>
      </c>
      <c r="E113" s="509">
        <v>3400300</v>
      </c>
      <c r="F113" s="439" t="s">
        <v>47</v>
      </c>
      <c r="G113" s="424"/>
      <c r="H113" s="424"/>
      <c r="I113" s="574">
        <f>G113+H113</f>
        <v>0</v>
      </c>
    </row>
    <row r="114" spans="1:9" ht="19.5" customHeight="1" hidden="1">
      <c r="A114" s="123" t="s">
        <v>136</v>
      </c>
      <c r="B114" s="534">
        <v>503</v>
      </c>
      <c r="C114" s="438" t="s">
        <v>55</v>
      </c>
      <c r="D114" s="438" t="s">
        <v>131</v>
      </c>
      <c r="E114" s="509">
        <v>3400300</v>
      </c>
      <c r="F114" s="439" t="s">
        <v>137</v>
      </c>
      <c r="G114" s="425"/>
      <c r="H114" s="425"/>
      <c r="I114" s="574">
        <f>G114+H114</f>
        <v>0</v>
      </c>
    </row>
    <row r="115" spans="1:9" ht="36.75" customHeight="1">
      <c r="A115" s="529" t="s">
        <v>269</v>
      </c>
      <c r="B115" s="534">
        <v>503</v>
      </c>
      <c r="C115" s="438" t="s">
        <v>55</v>
      </c>
      <c r="D115" s="438" t="s">
        <v>131</v>
      </c>
      <c r="E115" s="509">
        <v>3450100</v>
      </c>
      <c r="F115" s="438" t="s">
        <v>47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136</v>
      </c>
      <c r="B116" s="534">
        <v>503</v>
      </c>
      <c r="C116" s="438" t="s">
        <v>55</v>
      </c>
      <c r="D116" s="438" t="s">
        <v>131</v>
      </c>
      <c r="E116" s="509">
        <v>3450100</v>
      </c>
      <c r="F116" s="438" t="s">
        <v>192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339</v>
      </c>
      <c r="B117" s="534">
        <v>503</v>
      </c>
      <c r="C117" s="438" t="s">
        <v>55</v>
      </c>
      <c r="D117" s="438" t="s">
        <v>131</v>
      </c>
      <c r="E117" s="509">
        <v>5220000</v>
      </c>
      <c r="F117" s="438" t="s">
        <v>47</v>
      </c>
      <c r="G117" s="424"/>
      <c r="H117" s="424"/>
      <c r="I117" s="573">
        <f aca="true" t="shared" si="4" ref="I117:I162">G117+H117</f>
        <v>0</v>
      </c>
    </row>
    <row r="118" spans="1:9" ht="41.25" customHeight="1" hidden="1">
      <c r="A118" s="123" t="s">
        <v>340</v>
      </c>
      <c r="B118" s="534">
        <v>503</v>
      </c>
      <c r="C118" s="438" t="s">
        <v>55</v>
      </c>
      <c r="D118" s="438" t="s">
        <v>131</v>
      </c>
      <c r="E118" s="509">
        <v>5222300</v>
      </c>
      <c r="F118" s="438" t="s">
        <v>341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286</v>
      </c>
      <c r="B119" s="691">
        <v>503</v>
      </c>
      <c r="C119" s="396" t="s">
        <v>104</v>
      </c>
      <c r="D119" s="396" t="s">
        <v>57</v>
      </c>
      <c r="E119" s="396" t="s">
        <v>132</v>
      </c>
      <c r="F119" s="396" t="s">
        <v>47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275</v>
      </c>
      <c r="B120" s="534">
        <v>503</v>
      </c>
      <c r="C120" s="438" t="s">
        <v>104</v>
      </c>
      <c r="D120" s="438" t="s">
        <v>48</v>
      </c>
      <c r="E120" s="438" t="s">
        <v>272</v>
      </c>
      <c r="F120" s="438" t="s">
        <v>276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284</v>
      </c>
      <c r="B121" s="534">
        <v>503</v>
      </c>
      <c r="C121" s="438" t="s">
        <v>104</v>
      </c>
      <c r="D121" s="438" t="s">
        <v>48</v>
      </c>
      <c r="E121" s="438" t="s">
        <v>272</v>
      </c>
      <c r="F121" s="438" t="s">
        <v>276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270</v>
      </c>
      <c r="B122" s="687">
        <v>503</v>
      </c>
      <c r="C122" s="388" t="s">
        <v>104</v>
      </c>
      <c r="D122" s="388" t="s">
        <v>48</v>
      </c>
      <c r="E122" s="388" t="s">
        <v>132</v>
      </c>
      <c r="F122" s="388" t="s">
        <v>47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271</v>
      </c>
      <c r="B123" s="534">
        <v>503</v>
      </c>
      <c r="C123" s="438" t="s">
        <v>104</v>
      </c>
      <c r="D123" s="438" t="s">
        <v>48</v>
      </c>
      <c r="E123" s="438" t="s">
        <v>272</v>
      </c>
      <c r="F123" s="438" t="s">
        <v>47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352</v>
      </c>
      <c r="B124" s="534">
        <v>503</v>
      </c>
      <c r="C124" s="438" t="s">
        <v>104</v>
      </c>
      <c r="D124" s="438" t="s">
        <v>48</v>
      </c>
      <c r="E124" s="438" t="s">
        <v>272</v>
      </c>
      <c r="F124" s="438" t="s">
        <v>276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342</v>
      </c>
      <c r="B125" s="534">
        <v>503</v>
      </c>
      <c r="C125" s="438" t="s">
        <v>104</v>
      </c>
      <c r="D125" s="438" t="s">
        <v>48</v>
      </c>
      <c r="E125" s="438" t="s">
        <v>272</v>
      </c>
      <c r="F125" s="438" t="s">
        <v>276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348</v>
      </c>
      <c r="B126" s="534">
        <v>503</v>
      </c>
      <c r="C126" s="438" t="s">
        <v>104</v>
      </c>
      <c r="D126" s="438" t="s">
        <v>48</v>
      </c>
      <c r="E126" s="438" t="s">
        <v>272</v>
      </c>
      <c r="F126" s="438" t="s">
        <v>276</v>
      </c>
      <c r="G126" s="428"/>
      <c r="H126" s="428"/>
      <c r="I126" s="573">
        <f t="shared" si="4"/>
        <v>0</v>
      </c>
    </row>
    <row r="127" spans="1:9" ht="24" customHeight="1" hidden="1">
      <c r="A127" s="117" t="s">
        <v>336</v>
      </c>
      <c r="B127" s="534">
        <v>503</v>
      </c>
      <c r="C127" s="438" t="s">
        <v>104</v>
      </c>
      <c r="D127" s="438" t="s">
        <v>48</v>
      </c>
      <c r="E127" s="438" t="s">
        <v>272</v>
      </c>
      <c r="F127" s="438" t="s">
        <v>276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351</v>
      </c>
      <c r="B128" s="534">
        <v>503</v>
      </c>
      <c r="C128" s="438" t="s">
        <v>104</v>
      </c>
      <c r="D128" s="438" t="s">
        <v>48</v>
      </c>
      <c r="E128" s="438" t="s">
        <v>272</v>
      </c>
      <c r="F128" s="438" t="s">
        <v>276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343</v>
      </c>
      <c r="B129" s="534">
        <v>503</v>
      </c>
      <c r="C129" s="438" t="s">
        <v>104</v>
      </c>
      <c r="D129" s="438" t="s">
        <v>48</v>
      </c>
      <c r="E129" s="438" t="s">
        <v>272</v>
      </c>
      <c r="F129" s="438" t="s">
        <v>276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379</v>
      </c>
      <c r="B130" s="534">
        <v>503</v>
      </c>
      <c r="C130" s="438" t="s">
        <v>104</v>
      </c>
      <c r="D130" s="438" t="s">
        <v>48</v>
      </c>
      <c r="E130" s="438" t="s">
        <v>349</v>
      </c>
      <c r="F130" s="438" t="s">
        <v>276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380</v>
      </c>
      <c r="B131" s="534">
        <v>503</v>
      </c>
      <c r="C131" s="438" t="s">
        <v>104</v>
      </c>
      <c r="D131" s="438" t="s">
        <v>48</v>
      </c>
      <c r="E131" s="438" t="s">
        <v>350</v>
      </c>
      <c r="F131" s="438" t="s">
        <v>276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287</v>
      </c>
      <c r="B132" s="534">
        <v>503</v>
      </c>
      <c r="C132" s="438" t="s">
        <v>104</v>
      </c>
      <c r="D132" s="438" t="s">
        <v>48</v>
      </c>
      <c r="E132" s="438" t="s">
        <v>272</v>
      </c>
      <c r="F132" s="438" t="s">
        <v>276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226</v>
      </c>
      <c r="B133" s="534">
        <v>503</v>
      </c>
      <c r="C133" s="438" t="s">
        <v>104</v>
      </c>
      <c r="D133" s="438" t="s">
        <v>50</v>
      </c>
      <c r="E133" s="438" t="s">
        <v>132</v>
      </c>
      <c r="F133" s="438" t="s">
        <v>47</v>
      </c>
      <c r="G133" s="430">
        <f>G134</f>
        <v>0</v>
      </c>
      <c r="H133" s="430"/>
      <c r="I133" s="573">
        <f t="shared" si="4"/>
        <v>0</v>
      </c>
      <c r="J133" s="790"/>
      <c r="K133" s="790"/>
    </row>
    <row r="134" spans="1:9" ht="18" customHeight="1" hidden="1">
      <c r="A134" s="116" t="s">
        <v>120</v>
      </c>
      <c r="B134" s="534">
        <v>503</v>
      </c>
      <c r="C134" s="438" t="s">
        <v>104</v>
      </c>
      <c r="D134" s="438" t="s">
        <v>50</v>
      </c>
      <c r="E134" s="438" t="s">
        <v>227</v>
      </c>
      <c r="F134" s="438" t="s">
        <v>47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121</v>
      </c>
      <c r="B135" s="534">
        <v>503</v>
      </c>
      <c r="C135" s="438" t="s">
        <v>104</v>
      </c>
      <c r="D135" s="438" t="s">
        <v>50</v>
      </c>
      <c r="E135" s="438" t="s">
        <v>228</v>
      </c>
      <c r="F135" s="438" t="s">
        <v>47</v>
      </c>
      <c r="G135" s="390"/>
      <c r="H135" s="390"/>
      <c r="I135" s="573">
        <f t="shared" si="4"/>
        <v>0</v>
      </c>
    </row>
    <row r="136" spans="1:9" ht="24" customHeight="1" hidden="1">
      <c r="A136" s="116" t="s">
        <v>136</v>
      </c>
      <c r="B136" s="534">
        <v>503</v>
      </c>
      <c r="C136" s="438" t="s">
        <v>104</v>
      </c>
      <c r="D136" s="438" t="s">
        <v>50</v>
      </c>
      <c r="E136" s="438" t="s">
        <v>228</v>
      </c>
      <c r="F136" s="438" t="s">
        <v>137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49</v>
      </c>
      <c r="D137" s="548" t="s">
        <v>57</v>
      </c>
      <c r="E137" s="548" t="s">
        <v>132</v>
      </c>
      <c r="F137" s="548" t="s">
        <v>47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117</v>
      </c>
      <c r="C138" s="433" t="s">
        <v>49</v>
      </c>
      <c r="D138" s="433" t="s">
        <v>104</v>
      </c>
      <c r="E138" s="519" t="s">
        <v>132</v>
      </c>
      <c r="F138" s="519" t="s">
        <v>47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117</v>
      </c>
      <c r="C139" s="433" t="s">
        <v>49</v>
      </c>
      <c r="D139" s="433" t="s">
        <v>104</v>
      </c>
      <c r="E139" s="549">
        <v>5220000</v>
      </c>
      <c r="F139" s="550" t="s">
        <v>47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117</v>
      </c>
      <c r="C140" s="550" t="s">
        <v>49</v>
      </c>
      <c r="D140" s="550" t="s">
        <v>104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52</v>
      </c>
      <c r="B142" s="539" t="s">
        <v>117</v>
      </c>
      <c r="C142" s="552" t="s">
        <v>51</v>
      </c>
      <c r="D142" s="553" t="s">
        <v>57</v>
      </c>
      <c r="E142" s="553" t="s">
        <v>132</v>
      </c>
      <c r="F142" s="553" t="s">
        <v>47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92</v>
      </c>
      <c r="B143" s="534">
        <v>503</v>
      </c>
      <c r="C143" s="399" t="s">
        <v>51</v>
      </c>
      <c r="D143" s="399" t="s">
        <v>50</v>
      </c>
      <c r="E143" s="399" t="s">
        <v>93</v>
      </c>
      <c r="F143" s="399" t="s">
        <v>47</v>
      </c>
      <c r="G143" s="437"/>
      <c r="H143" s="437"/>
      <c r="I143" s="573">
        <f t="shared" si="4"/>
        <v>0</v>
      </c>
    </row>
    <row r="144" spans="1:9" ht="30" customHeight="1" hidden="1">
      <c r="A144" s="244" t="s">
        <v>63</v>
      </c>
      <c r="B144" s="534">
        <v>503</v>
      </c>
      <c r="C144" s="554" t="s">
        <v>51</v>
      </c>
      <c r="D144" s="554" t="s">
        <v>50</v>
      </c>
      <c r="E144" s="554" t="s">
        <v>173</v>
      </c>
      <c r="F144" s="554" t="s">
        <v>47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149</v>
      </c>
      <c r="B145" s="534">
        <v>503</v>
      </c>
      <c r="C145" s="554" t="s">
        <v>51</v>
      </c>
      <c r="D145" s="554" t="s">
        <v>50</v>
      </c>
      <c r="E145" s="554" t="s">
        <v>173</v>
      </c>
      <c r="F145" s="554" t="s">
        <v>150</v>
      </c>
      <c r="G145" s="437"/>
      <c r="H145" s="437"/>
      <c r="I145" s="573">
        <f t="shared" si="4"/>
        <v>0</v>
      </c>
    </row>
    <row r="146" spans="1:9" ht="24" customHeight="1" hidden="1">
      <c r="A146" s="237" t="s">
        <v>73</v>
      </c>
      <c r="B146" s="540" t="s">
        <v>117</v>
      </c>
      <c r="C146" s="554" t="s">
        <v>51</v>
      </c>
      <c r="D146" s="438" t="s">
        <v>51</v>
      </c>
      <c r="E146" s="438" t="s">
        <v>132</v>
      </c>
      <c r="F146" s="438" t="s">
        <v>47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372</v>
      </c>
      <c r="B147" s="541">
        <v>503</v>
      </c>
      <c r="C147" s="439" t="s">
        <v>51</v>
      </c>
      <c r="D147" s="439" t="s">
        <v>51</v>
      </c>
      <c r="E147" s="440" t="s">
        <v>373</v>
      </c>
      <c r="F147" s="440" t="s">
        <v>47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374</v>
      </c>
      <c r="B148" s="439" t="s">
        <v>117</v>
      </c>
      <c r="C148" s="439" t="s">
        <v>51</v>
      </c>
      <c r="D148" s="439" t="s">
        <v>51</v>
      </c>
      <c r="E148" s="440" t="s">
        <v>373</v>
      </c>
      <c r="F148" s="441" t="s">
        <v>137</v>
      </c>
      <c r="G148" s="390"/>
      <c r="H148" s="390"/>
      <c r="I148" s="573">
        <f t="shared" si="4"/>
        <v>0</v>
      </c>
    </row>
    <row r="149" spans="1:9" ht="24" customHeight="1">
      <c r="A149" s="118" t="s">
        <v>236</v>
      </c>
      <c r="B149" s="439" t="s">
        <v>117</v>
      </c>
      <c r="C149" s="439" t="s">
        <v>104</v>
      </c>
      <c r="D149" s="439" t="s">
        <v>57</v>
      </c>
      <c r="E149" s="440" t="s">
        <v>132</v>
      </c>
      <c r="F149" s="441" t="s">
        <v>47</v>
      </c>
      <c r="G149" s="390"/>
      <c r="H149" s="390"/>
      <c r="I149" s="573">
        <v>500</v>
      </c>
    </row>
    <row r="150" spans="1:9" ht="32.25" customHeight="1">
      <c r="A150" s="116" t="s">
        <v>509</v>
      </c>
      <c r="B150" s="439" t="s">
        <v>117</v>
      </c>
      <c r="C150" s="439" t="s">
        <v>104</v>
      </c>
      <c r="D150" s="439" t="s">
        <v>104</v>
      </c>
      <c r="E150" s="440" t="s">
        <v>132</v>
      </c>
      <c r="F150" s="441" t="s">
        <v>47</v>
      </c>
      <c r="G150" s="390"/>
      <c r="H150" s="390"/>
      <c r="I150" s="574">
        <f>I151</f>
        <v>500</v>
      </c>
    </row>
    <row r="151" spans="1:9" ht="24" customHeight="1">
      <c r="A151" s="116" t="s">
        <v>339</v>
      </c>
      <c r="B151" s="439" t="s">
        <v>117</v>
      </c>
      <c r="C151" s="439" t="s">
        <v>104</v>
      </c>
      <c r="D151" s="439" t="s">
        <v>104</v>
      </c>
      <c r="E151" s="440" t="s">
        <v>383</v>
      </c>
      <c r="F151" s="441" t="s">
        <v>47</v>
      </c>
      <c r="G151" s="390"/>
      <c r="H151" s="390"/>
      <c r="I151" s="574">
        <f>I152</f>
        <v>500</v>
      </c>
    </row>
    <row r="152" spans="1:9" ht="27.75" customHeight="1">
      <c r="A152" s="116" t="s">
        <v>510</v>
      </c>
      <c r="B152" s="439" t="s">
        <v>117</v>
      </c>
      <c r="C152" s="439" t="s">
        <v>104</v>
      </c>
      <c r="D152" s="439" t="s">
        <v>104</v>
      </c>
      <c r="E152" s="440" t="s">
        <v>511</v>
      </c>
      <c r="F152" s="441" t="s">
        <v>47</v>
      </c>
      <c r="G152" s="390"/>
      <c r="H152" s="390"/>
      <c r="I152" s="574">
        <f>I153</f>
        <v>500</v>
      </c>
    </row>
    <row r="153" spans="1:9" ht="67.5" customHeight="1">
      <c r="A153" s="116" t="s">
        <v>406</v>
      </c>
      <c r="B153" s="439" t="s">
        <v>117</v>
      </c>
      <c r="C153" s="439" t="s">
        <v>104</v>
      </c>
      <c r="D153" s="439" t="s">
        <v>104</v>
      </c>
      <c r="E153" s="440" t="s">
        <v>511</v>
      </c>
      <c r="F153" s="441" t="s">
        <v>338</v>
      </c>
      <c r="G153" s="390"/>
      <c r="H153" s="390"/>
      <c r="I153" s="574">
        <v>500</v>
      </c>
    </row>
    <row r="154" spans="1:9" ht="18" customHeight="1">
      <c r="A154" s="526" t="s">
        <v>96</v>
      </c>
      <c r="B154" s="693" t="s">
        <v>117</v>
      </c>
      <c r="C154" s="542" t="s">
        <v>68</v>
      </c>
      <c r="D154" s="542" t="s">
        <v>57</v>
      </c>
      <c r="E154" s="542" t="s">
        <v>76</v>
      </c>
      <c r="F154" s="555" t="s">
        <v>47</v>
      </c>
      <c r="G154" s="445">
        <f>G155+G159</f>
        <v>0</v>
      </c>
      <c r="H154" s="445">
        <f>H155+H159</f>
        <v>112</v>
      </c>
      <c r="I154" s="573">
        <f>I155+I159</f>
        <v>1268</v>
      </c>
    </row>
    <row r="155" spans="1:9" ht="20.25" customHeight="1">
      <c r="A155" s="324" t="s">
        <v>99</v>
      </c>
      <c r="B155" s="694" t="s">
        <v>117</v>
      </c>
      <c r="C155" s="447" t="s">
        <v>68</v>
      </c>
      <c r="D155" s="447" t="s">
        <v>48</v>
      </c>
      <c r="E155" s="447" t="s">
        <v>76</v>
      </c>
      <c r="F155" s="441" t="s">
        <v>47</v>
      </c>
      <c r="G155" s="446">
        <f aca="true" t="shared" si="5" ref="G155:H157">G156</f>
        <v>0</v>
      </c>
      <c r="H155" s="446">
        <f t="shared" si="5"/>
        <v>60</v>
      </c>
      <c r="I155" s="573">
        <f>I156</f>
        <v>1060</v>
      </c>
    </row>
    <row r="156" spans="1:9" ht="26.25" customHeight="1">
      <c r="A156" s="323" t="s">
        <v>166</v>
      </c>
      <c r="B156" s="694" t="s">
        <v>117</v>
      </c>
      <c r="C156" s="447" t="s">
        <v>68</v>
      </c>
      <c r="D156" s="447" t="s">
        <v>48</v>
      </c>
      <c r="E156" s="447" t="s">
        <v>167</v>
      </c>
      <c r="F156" s="441" t="s">
        <v>47</v>
      </c>
      <c r="G156" s="448">
        <f t="shared" si="5"/>
        <v>0</v>
      </c>
      <c r="H156" s="448">
        <f t="shared" si="5"/>
        <v>60</v>
      </c>
      <c r="I156" s="574">
        <f>I157</f>
        <v>1060</v>
      </c>
    </row>
    <row r="157" spans="1:9" ht="20.25" customHeight="1">
      <c r="A157" s="323" t="s">
        <v>168</v>
      </c>
      <c r="B157" s="694" t="s">
        <v>117</v>
      </c>
      <c r="C157" s="447" t="s">
        <v>68</v>
      </c>
      <c r="D157" s="447" t="s">
        <v>48</v>
      </c>
      <c r="E157" s="447" t="s">
        <v>169</v>
      </c>
      <c r="F157" s="441" t="s">
        <v>47</v>
      </c>
      <c r="G157" s="448">
        <f t="shared" si="5"/>
        <v>0</v>
      </c>
      <c r="H157" s="448">
        <f t="shared" si="5"/>
        <v>60</v>
      </c>
      <c r="I157" s="574">
        <f>I158</f>
        <v>1060</v>
      </c>
    </row>
    <row r="158" spans="1:9" ht="18.75" customHeight="1">
      <c r="A158" s="733" t="s">
        <v>475</v>
      </c>
      <c r="B158" s="694" t="s">
        <v>117</v>
      </c>
      <c r="C158" s="447" t="s">
        <v>68</v>
      </c>
      <c r="D158" s="447" t="s">
        <v>48</v>
      </c>
      <c r="E158" s="447" t="s">
        <v>169</v>
      </c>
      <c r="F158" s="441" t="s">
        <v>474</v>
      </c>
      <c r="G158" s="448"/>
      <c r="H158" s="448">
        <v>60</v>
      </c>
      <c r="I158" s="574">
        <v>1060</v>
      </c>
    </row>
    <row r="159" spans="1:9" ht="15" customHeight="1">
      <c r="A159" s="324" t="s">
        <v>97</v>
      </c>
      <c r="B159" s="694" t="s">
        <v>117</v>
      </c>
      <c r="C159" s="447" t="s">
        <v>68</v>
      </c>
      <c r="D159" s="447" t="s">
        <v>69</v>
      </c>
      <c r="E159" s="447" t="s">
        <v>76</v>
      </c>
      <c r="F159" s="441" t="s">
        <v>47</v>
      </c>
      <c r="G159" s="449">
        <f aca="true" t="shared" si="6" ref="G159:I160">G160</f>
        <v>0</v>
      </c>
      <c r="H159" s="449">
        <f t="shared" si="6"/>
        <v>52</v>
      </c>
      <c r="I159" s="573">
        <f>I160+I164</f>
        <v>208</v>
      </c>
    </row>
    <row r="160" spans="1:9" ht="18" customHeight="1">
      <c r="A160" s="323" t="s">
        <v>177</v>
      </c>
      <c r="B160" s="694" t="s">
        <v>117</v>
      </c>
      <c r="C160" s="447" t="s">
        <v>68</v>
      </c>
      <c r="D160" s="447" t="s">
        <v>69</v>
      </c>
      <c r="E160" s="447" t="s">
        <v>181</v>
      </c>
      <c r="F160" s="441" t="s">
        <v>47</v>
      </c>
      <c r="G160" s="448">
        <f t="shared" si="6"/>
        <v>0</v>
      </c>
      <c r="H160" s="448">
        <f t="shared" si="6"/>
        <v>52</v>
      </c>
      <c r="I160" s="574">
        <f t="shared" si="6"/>
        <v>120</v>
      </c>
    </row>
    <row r="161" spans="1:9" ht="15" customHeight="1">
      <c r="A161" s="323" t="s">
        <v>71</v>
      </c>
      <c r="B161" s="694" t="s">
        <v>117</v>
      </c>
      <c r="C161" s="447" t="s">
        <v>68</v>
      </c>
      <c r="D161" s="447" t="s">
        <v>69</v>
      </c>
      <c r="E161" s="447" t="s">
        <v>222</v>
      </c>
      <c r="F161" s="441" t="s">
        <v>47</v>
      </c>
      <c r="G161" s="448">
        <f>G162+G163</f>
        <v>0</v>
      </c>
      <c r="H161" s="448">
        <f>H163</f>
        <v>52</v>
      </c>
      <c r="I161" s="574">
        <f>I163</f>
        <v>120</v>
      </c>
    </row>
    <row r="162" spans="1:9" ht="18" customHeight="1" hidden="1">
      <c r="A162" s="323" t="s">
        <v>170</v>
      </c>
      <c r="B162" s="694" t="s">
        <v>117</v>
      </c>
      <c r="C162" s="447" t="s">
        <v>68</v>
      </c>
      <c r="D162" s="447" t="s">
        <v>69</v>
      </c>
      <c r="E162" s="447" t="s">
        <v>222</v>
      </c>
      <c r="F162" s="441" t="s">
        <v>77</v>
      </c>
      <c r="G162" s="448"/>
      <c r="H162" s="448"/>
      <c r="I162" s="574">
        <f t="shared" si="4"/>
        <v>0</v>
      </c>
    </row>
    <row r="163" spans="1:9" ht="26.25" customHeight="1">
      <c r="A163" s="123" t="s">
        <v>504</v>
      </c>
      <c r="B163" s="694" t="s">
        <v>117</v>
      </c>
      <c r="C163" s="447" t="s">
        <v>68</v>
      </c>
      <c r="D163" s="447" t="s">
        <v>69</v>
      </c>
      <c r="E163" s="447" t="s">
        <v>222</v>
      </c>
      <c r="F163" s="739" t="s">
        <v>192</v>
      </c>
      <c r="G163" s="448"/>
      <c r="H163" s="448">
        <v>52</v>
      </c>
      <c r="I163" s="574">
        <f>40+80</f>
        <v>120</v>
      </c>
    </row>
    <row r="164" spans="1:9" ht="17.25" customHeight="1">
      <c r="A164" s="123" t="s">
        <v>339</v>
      </c>
      <c r="B164" s="694" t="s">
        <v>117</v>
      </c>
      <c r="C164" s="447" t="s">
        <v>68</v>
      </c>
      <c r="D164" s="447" t="s">
        <v>69</v>
      </c>
      <c r="E164" s="447" t="s">
        <v>383</v>
      </c>
      <c r="F164" s="441" t="s">
        <v>47</v>
      </c>
      <c r="G164" s="448"/>
      <c r="H164" s="448"/>
      <c r="I164" s="574">
        <f>I165</f>
        <v>88</v>
      </c>
    </row>
    <row r="165" spans="1:9" ht="29.25" customHeight="1">
      <c r="A165" s="323" t="s">
        <v>488</v>
      </c>
      <c r="B165" s="694" t="s">
        <v>117</v>
      </c>
      <c r="C165" s="447" t="s">
        <v>68</v>
      </c>
      <c r="D165" s="447" t="s">
        <v>69</v>
      </c>
      <c r="E165" s="447" t="s">
        <v>489</v>
      </c>
      <c r="F165" s="441" t="s">
        <v>47</v>
      </c>
      <c r="G165" s="448"/>
      <c r="H165" s="448"/>
      <c r="I165" s="574">
        <f>I166</f>
        <v>88</v>
      </c>
    </row>
    <row r="166" spans="1:9" ht="41.25" customHeight="1">
      <c r="A166" s="173" t="s">
        <v>491</v>
      </c>
      <c r="B166" s="694" t="s">
        <v>117</v>
      </c>
      <c r="C166" s="447" t="s">
        <v>68</v>
      </c>
      <c r="D166" s="447" t="s">
        <v>69</v>
      </c>
      <c r="E166" s="447" t="s">
        <v>490</v>
      </c>
      <c r="F166" s="441" t="s">
        <v>47</v>
      </c>
      <c r="G166" s="448"/>
      <c r="H166" s="448"/>
      <c r="I166" s="574">
        <f>I167</f>
        <v>88</v>
      </c>
    </row>
    <row r="167" spans="1:9" ht="30" customHeight="1">
      <c r="A167" s="123" t="s">
        <v>504</v>
      </c>
      <c r="B167" s="694" t="s">
        <v>117</v>
      </c>
      <c r="C167" s="447" t="s">
        <v>68</v>
      </c>
      <c r="D167" s="447" t="s">
        <v>69</v>
      </c>
      <c r="E167" s="447" t="s">
        <v>490</v>
      </c>
      <c r="F167" s="441" t="s">
        <v>192</v>
      </c>
      <c r="G167" s="448"/>
      <c r="H167" s="448"/>
      <c r="I167" s="574">
        <v>88</v>
      </c>
    </row>
    <row r="168" spans="1:9" ht="17.25" customHeight="1">
      <c r="A168" s="728" t="s">
        <v>414</v>
      </c>
      <c r="B168" s="693" t="s">
        <v>117</v>
      </c>
      <c r="C168" s="542" t="s">
        <v>131</v>
      </c>
      <c r="D168" s="542" t="s">
        <v>57</v>
      </c>
      <c r="E168" s="542" t="s">
        <v>262</v>
      </c>
      <c r="F168" s="555" t="s">
        <v>47</v>
      </c>
      <c r="G168" s="442">
        <f aca="true" t="shared" si="7" ref="G168:I169">G169</f>
        <v>0</v>
      </c>
      <c r="H168" s="442">
        <f t="shared" si="7"/>
        <v>400</v>
      </c>
      <c r="I168" s="573">
        <f t="shared" si="7"/>
        <v>200</v>
      </c>
    </row>
    <row r="169" spans="1:9" ht="17.25" customHeight="1">
      <c r="A169" s="294" t="s">
        <v>258</v>
      </c>
      <c r="B169" s="439" t="s">
        <v>117</v>
      </c>
      <c r="C169" s="523" t="s">
        <v>131</v>
      </c>
      <c r="D169" s="438" t="s">
        <v>50</v>
      </c>
      <c r="E169" s="438" t="s">
        <v>132</v>
      </c>
      <c r="F169" s="440" t="s">
        <v>47</v>
      </c>
      <c r="G169" s="443">
        <f t="shared" si="7"/>
        <v>0</v>
      </c>
      <c r="H169" s="443">
        <f t="shared" si="7"/>
        <v>400</v>
      </c>
      <c r="I169" s="574">
        <f t="shared" si="7"/>
        <v>200</v>
      </c>
    </row>
    <row r="170" spans="1:9" ht="27" customHeight="1">
      <c r="A170" s="116" t="s">
        <v>259</v>
      </c>
      <c r="B170" s="439" t="s">
        <v>117</v>
      </c>
      <c r="C170" s="523" t="s">
        <v>131</v>
      </c>
      <c r="D170" s="438" t="s">
        <v>50</v>
      </c>
      <c r="E170" s="438" t="s">
        <v>260</v>
      </c>
      <c r="F170" s="440" t="s">
        <v>47</v>
      </c>
      <c r="G170" s="444"/>
      <c r="H170" s="444">
        <f>H171</f>
        <v>400</v>
      </c>
      <c r="I170" s="574">
        <f>I171</f>
        <v>200</v>
      </c>
    </row>
    <row r="171" spans="1:9" ht="17.25" customHeight="1">
      <c r="A171" s="171" t="s">
        <v>189</v>
      </c>
      <c r="B171" s="439" t="s">
        <v>117</v>
      </c>
      <c r="C171" s="523" t="s">
        <v>131</v>
      </c>
      <c r="D171" s="438" t="s">
        <v>50</v>
      </c>
      <c r="E171" s="438" t="s">
        <v>260</v>
      </c>
      <c r="F171" s="739" t="s">
        <v>505</v>
      </c>
      <c r="G171" s="444"/>
      <c r="H171" s="444">
        <v>400</v>
      </c>
      <c r="I171" s="574">
        <v>200</v>
      </c>
    </row>
    <row r="172" spans="1:9" ht="51" customHeight="1">
      <c r="A172" s="17" t="s">
        <v>423</v>
      </c>
      <c r="B172" s="695" t="s">
        <v>214</v>
      </c>
      <c r="C172" s="450" t="s">
        <v>57</v>
      </c>
      <c r="D172" s="450" t="s">
        <v>57</v>
      </c>
      <c r="E172" s="450" t="s">
        <v>132</v>
      </c>
      <c r="F172" s="450" t="s">
        <v>47</v>
      </c>
      <c r="G172" s="451" t="e">
        <f>G173+G193+G182</f>
        <v>#REF!</v>
      </c>
      <c r="H172" s="451" t="e">
        <f>H173+H193+H182</f>
        <v>#REF!</v>
      </c>
      <c r="I172" s="575">
        <f>I173+I193+I181+I185+I188</f>
        <v>17470.499999999996</v>
      </c>
    </row>
    <row r="173" spans="1:9" ht="42" customHeight="1">
      <c r="A173" s="729" t="s">
        <v>290</v>
      </c>
      <c r="B173" s="688" t="s">
        <v>214</v>
      </c>
      <c r="C173" s="396" t="s">
        <v>48</v>
      </c>
      <c r="D173" s="396" t="s">
        <v>49</v>
      </c>
      <c r="E173" s="396" t="s">
        <v>132</v>
      </c>
      <c r="F173" s="396" t="s">
        <v>47</v>
      </c>
      <c r="G173" s="424">
        <f aca="true" t="shared" si="8" ref="G173:I174">G174</f>
        <v>0</v>
      </c>
      <c r="H173" s="424">
        <f t="shared" si="8"/>
        <v>2595.35</v>
      </c>
      <c r="I173" s="576">
        <f t="shared" si="8"/>
        <v>2910.87</v>
      </c>
    </row>
    <row r="174" spans="1:9" ht="51.75" customHeight="1">
      <c r="A174" s="38" t="s">
        <v>139</v>
      </c>
      <c r="B174" s="626">
        <v>528</v>
      </c>
      <c r="C174" s="161" t="s">
        <v>48</v>
      </c>
      <c r="D174" s="161" t="s">
        <v>49</v>
      </c>
      <c r="E174" s="161" t="s">
        <v>140</v>
      </c>
      <c r="F174" s="161" t="s">
        <v>47</v>
      </c>
      <c r="G174" s="423">
        <f t="shared" si="8"/>
        <v>0</v>
      </c>
      <c r="H174" s="423">
        <f t="shared" si="8"/>
        <v>2595.35</v>
      </c>
      <c r="I174" s="577">
        <f t="shared" si="8"/>
        <v>2910.87</v>
      </c>
    </row>
    <row r="175" spans="1:9" ht="13.5" customHeight="1">
      <c r="A175" s="32" t="s">
        <v>59</v>
      </c>
      <c r="B175" s="626">
        <v>528</v>
      </c>
      <c r="C175" s="161" t="s">
        <v>48</v>
      </c>
      <c r="D175" s="161" t="s">
        <v>49</v>
      </c>
      <c r="E175" s="161" t="s">
        <v>141</v>
      </c>
      <c r="F175" s="161" t="s">
        <v>47</v>
      </c>
      <c r="G175" s="423">
        <f>G180</f>
        <v>0</v>
      </c>
      <c r="H175" s="423">
        <f>H180</f>
        <v>2595.35</v>
      </c>
      <c r="I175" s="577">
        <f>I176+I177+I178+I179+I180</f>
        <v>2910.87</v>
      </c>
    </row>
    <row r="176" spans="1:9" ht="13.5" customHeight="1">
      <c r="A176" s="733" t="s">
        <v>467</v>
      </c>
      <c r="B176" s="626">
        <v>528</v>
      </c>
      <c r="C176" s="161" t="s">
        <v>48</v>
      </c>
      <c r="D176" s="161" t="s">
        <v>49</v>
      </c>
      <c r="E176" s="161" t="s">
        <v>141</v>
      </c>
      <c r="F176" s="627" t="s">
        <v>460</v>
      </c>
      <c r="G176" s="423"/>
      <c r="H176" s="423"/>
      <c r="I176" s="577">
        <v>2321</v>
      </c>
    </row>
    <row r="177" spans="1:9" ht="27" customHeight="1">
      <c r="A177" s="734" t="s">
        <v>466</v>
      </c>
      <c r="B177" s="626">
        <v>528</v>
      </c>
      <c r="C177" s="161" t="s">
        <v>48</v>
      </c>
      <c r="D177" s="161" t="s">
        <v>49</v>
      </c>
      <c r="E177" s="161" t="s">
        <v>141</v>
      </c>
      <c r="F177" s="627" t="s">
        <v>461</v>
      </c>
      <c r="G177" s="423"/>
      <c r="H177" s="423"/>
      <c r="I177" s="577">
        <v>5</v>
      </c>
    </row>
    <row r="178" spans="1:9" ht="29.25" customHeight="1">
      <c r="A178" s="735" t="s">
        <v>477</v>
      </c>
      <c r="B178" s="626">
        <v>528</v>
      </c>
      <c r="C178" s="161" t="s">
        <v>48</v>
      </c>
      <c r="D178" s="161" t="s">
        <v>49</v>
      </c>
      <c r="E178" s="161" t="s">
        <v>141</v>
      </c>
      <c r="F178" s="627" t="s">
        <v>476</v>
      </c>
      <c r="G178" s="423"/>
      <c r="H178" s="423"/>
      <c r="I178" s="577">
        <v>30</v>
      </c>
    </row>
    <row r="179" spans="1:9" ht="27.75" customHeight="1">
      <c r="A179" s="734" t="s">
        <v>481</v>
      </c>
      <c r="B179" s="626">
        <v>528</v>
      </c>
      <c r="C179" s="161" t="s">
        <v>48</v>
      </c>
      <c r="D179" s="161" t="s">
        <v>49</v>
      </c>
      <c r="E179" s="161" t="s">
        <v>141</v>
      </c>
      <c r="F179" s="627" t="s">
        <v>462</v>
      </c>
      <c r="G179" s="423"/>
      <c r="H179" s="423"/>
      <c r="I179" s="577">
        <f>1618+9+1.87-100-974</f>
        <v>554.8699999999999</v>
      </c>
    </row>
    <row r="180" spans="1:9" ht="27" customHeight="1" hidden="1">
      <c r="A180" s="733" t="s">
        <v>472</v>
      </c>
      <c r="B180" s="626">
        <v>528</v>
      </c>
      <c r="C180" s="161" t="s">
        <v>48</v>
      </c>
      <c r="D180" s="161" t="s">
        <v>49</v>
      </c>
      <c r="E180" s="161" t="s">
        <v>141</v>
      </c>
      <c r="F180" s="627" t="s">
        <v>471</v>
      </c>
      <c r="G180" s="423"/>
      <c r="H180" s="423">
        <v>2595.35</v>
      </c>
      <c r="I180" s="577"/>
    </row>
    <row r="181" spans="1:9" ht="19.5" customHeight="1" hidden="1">
      <c r="A181" s="170" t="s">
        <v>60</v>
      </c>
      <c r="B181" s="626">
        <v>528</v>
      </c>
      <c r="C181" s="627" t="s">
        <v>48</v>
      </c>
      <c r="D181" s="627" t="s">
        <v>410</v>
      </c>
      <c r="E181" s="627" t="s">
        <v>132</v>
      </c>
      <c r="F181" s="627" t="s">
        <v>47</v>
      </c>
      <c r="G181" s="423"/>
      <c r="H181" s="423"/>
      <c r="I181" s="628"/>
    </row>
    <row r="182" spans="1:9" ht="29.25" customHeight="1" hidden="1">
      <c r="A182" s="170" t="s">
        <v>344</v>
      </c>
      <c r="B182" s="330">
        <v>528</v>
      </c>
      <c r="C182" s="388" t="s">
        <v>48</v>
      </c>
      <c r="D182" s="388" t="s">
        <v>410</v>
      </c>
      <c r="E182" s="388" t="s">
        <v>345</v>
      </c>
      <c r="F182" s="388" t="s">
        <v>47</v>
      </c>
      <c r="G182" s="424">
        <f>G183</f>
        <v>0</v>
      </c>
      <c r="H182" s="424"/>
      <c r="I182" s="578">
        <f>I183</f>
        <v>0</v>
      </c>
    </row>
    <row r="183" spans="1:9" ht="26.25" customHeight="1" hidden="1">
      <c r="A183" s="116" t="s">
        <v>346</v>
      </c>
      <c r="B183" s="408">
        <v>528</v>
      </c>
      <c r="C183" s="438" t="s">
        <v>48</v>
      </c>
      <c r="D183" s="438" t="s">
        <v>410</v>
      </c>
      <c r="E183" s="438" t="s">
        <v>347</v>
      </c>
      <c r="F183" s="438" t="s">
        <v>47</v>
      </c>
      <c r="G183" s="425">
        <f>G184</f>
        <v>0</v>
      </c>
      <c r="H183" s="425"/>
      <c r="I183" s="578">
        <f>I184</f>
        <v>0</v>
      </c>
    </row>
    <row r="184" spans="1:9" ht="21.75" customHeight="1" hidden="1">
      <c r="A184" s="123" t="s">
        <v>473</v>
      </c>
      <c r="B184" s="408">
        <v>528</v>
      </c>
      <c r="C184" s="438" t="s">
        <v>48</v>
      </c>
      <c r="D184" s="438" t="s">
        <v>410</v>
      </c>
      <c r="E184" s="438" t="s">
        <v>347</v>
      </c>
      <c r="F184" s="438" t="s">
        <v>369</v>
      </c>
      <c r="G184" s="425"/>
      <c r="H184" s="425"/>
      <c r="I184" s="578"/>
    </row>
    <row r="185" spans="1:9" ht="21.75" customHeight="1">
      <c r="A185" s="64" t="s">
        <v>60</v>
      </c>
      <c r="B185" s="408">
        <v>528</v>
      </c>
      <c r="C185" s="438" t="s">
        <v>48</v>
      </c>
      <c r="D185" s="438" t="s">
        <v>410</v>
      </c>
      <c r="E185" s="438" t="s">
        <v>132</v>
      </c>
      <c r="F185" s="438" t="s">
        <v>47</v>
      </c>
      <c r="G185" s="425"/>
      <c r="H185" s="425"/>
      <c r="I185" s="578">
        <f>I186</f>
        <v>974</v>
      </c>
    </row>
    <row r="186" spans="1:9" ht="21.75" customHeight="1">
      <c r="A186" s="21" t="s">
        <v>346</v>
      </c>
      <c r="B186" s="408">
        <v>528</v>
      </c>
      <c r="C186" s="438" t="s">
        <v>48</v>
      </c>
      <c r="D186" s="438" t="s">
        <v>410</v>
      </c>
      <c r="E186" s="438" t="s">
        <v>347</v>
      </c>
      <c r="F186" s="438" t="s">
        <v>47</v>
      </c>
      <c r="G186" s="425"/>
      <c r="H186" s="425"/>
      <c r="I186" s="578">
        <f>I187</f>
        <v>974</v>
      </c>
    </row>
    <row r="187" spans="1:9" ht="28.5" customHeight="1">
      <c r="A187" s="734" t="s">
        <v>481</v>
      </c>
      <c r="B187" s="408">
        <v>528</v>
      </c>
      <c r="C187" s="438" t="s">
        <v>48</v>
      </c>
      <c r="D187" s="438" t="s">
        <v>410</v>
      </c>
      <c r="E187" s="438" t="s">
        <v>347</v>
      </c>
      <c r="F187" s="438" t="s">
        <v>462</v>
      </c>
      <c r="G187" s="425"/>
      <c r="H187" s="425"/>
      <c r="I187" s="578">
        <v>974</v>
      </c>
    </row>
    <row r="188" spans="1:9" ht="21" customHeight="1">
      <c r="A188" s="39" t="s">
        <v>449</v>
      </c>
      <c r="B188" s="408">
        <v>528</v>
      </c>
      <c r="C188" s="84" t="s">
        <v>50</v>
      </c>
      <c r="D188" s="84" t="s">
        <v>57</v>
      </c>
      <c r="E188" s="99" t="s">
        <v>132</v>
      </c>
      <c r="F188" s="99" t="s">
        <v>47</v>
      </c>
      <c r="G188" s="190">
        <f>G189</f>
        <v>305</v>
      </c>
      <c r="H188" s="425"/>
      <c r="I188" s="576">
        <f>I189</f>
        <v>336.6</v>
      </c>
    </row>
    <row r="189" spans="1:9" ht="21" customHeight="1">
      <c r="A189" s="23" t="s">
        <v>450</v>
      </c>
      <c r="B189" s="408">
        <v>528</v>
      </c>
      <c r="C189" s="84" t="s">
        <v>50</v>
      </c>
      <c r="D189" s="84" t="s">
        <v>69</v>
      </c>
      <c r="E189" s="128" t="s">
        <v>132</v>
      </c>
      <c r="F189" s="128" t="s">
        <v>47</v>
      </c>
      <c r="G189" s="190">
        <f>G190</f>
        <v>305</v>
      </c>
      <c r="H189" s="425"/>
      <c r="I189" s="625">
        <f>I190</f>
        <v>336.6</v>
      </c>
    </row>
    <row r="190" spans="1:9" ht="33" customHeight="1">
      <c r="A190" s="23" t="s">
        <v>356</v>
      </c>
      <c r="B190" s="408">
        <v>528</v>
      </c>
      <c r="C190" s="84" t="s">
        <v>50</v>
      </c>
      <c r="D190" s="84" t="s">
        <v>69</v>
      </c>
      <c r="E190" s="84" t="s">
        <v>452</v>
      </c>
      <c r="F190" s="84" t="s">
        <v>47</v>
      </c>
      <c r="G190" s="190">
        <f>G191</f>
        <v>305</v>
      </c>
      <c r="H190" s="425"/>
      <c r="I190" s="625">
        <f>I191</f>
        <v>336.6</v>
      </c>
    </row>
    <row r="191" spans="1:9" ht="45.75" customHeight="1">
      <c r="A191" s="23" t="s">
        <v>451</v>
      </c>
      <c r="B191" s="408">
        <v>528</v>
      </c>
      <c r="C191" s="84" t="s">
        <v>50</v>
      </c>
      <c r="D191" s="84" t="s">
        <v>69</v>
      </c>
      <c r="E191" s="84" t="s">
        <v>323</v>
      </c>
      <c r="F191" s="84" t="s">
        <v>47</v>
      </c>
      <c r="G191" s="190">
        <f>G192</f>
        <v>305</v>
      </c>
      <c r="H191" s="425"/>
      <c r="I191" s="625">
        <f>I192</f>
        <v>336.6</v>
      </c>
    </row>
    <row r="192" spans="1:9" ht="22.5" customHeight="1">
      <c r="A192" s="116" t="s">
        <v>453</v>
      </c>
      <c r="B192" s="408">
        <v>528</v>
      </c>
      <c r="C192" s="84" t="s">
        <v>50</v>
      </c>
      <c r="D192" s="84" t="s">
        <v>69</v>
      </c>
      <c r="E192" s="84" t="s">
        <v>323</v>
      </c>
      <c r="F192" s="747" t="s">
        <v>502</v>
      </c>
      <c r="G192" s="190">
        <v>305</v>
      </c>
      <c r="H192" s="425"/>
      <c r="I192" s="625">
        <v>336.6</v>
      </c>
    </row>
    <row r="193" spans="1:9" ht="42" customHeight="1">
      <c r="A193" s="730" t="s">
        <v>420</v>
      </c>
      <c r="B193" s="685" t="s">
        <v>214</v>
      </c>
      <c r="C193" s="388" t="s">
        <v>146</v>
      </c>
      <c r="D193" s="388" t="s">
        <v>57</v>
      </c>
      <c r="E193" s="388" t="s">
        <v>76</v>
      </c>
      <c r="F193" s="388" t="s">
        <v>47</v>
      </c>
      <c r="G193" s="424" t="e">
        <f>G194+#REF!+G207+G201</f>
        <v>#REF!</v>
      </c>
      <c r="H193" s="424" t="e">
        <f>H194+H201+#REF!+H207</f>
        <v>#REF!</v>
      </c>
      <c r="I193" s="576">
        <f>I194</f>
        <v>13249.029999999999</v>
      </c>
    </row>
    <row r="194" spans="1:9" ht="39.75" customHeight="1">
      <c r="A194" s="332" t="s">
        <v>424</v>
      </c>
      <c r="B194" s="694" t="s">
        <v>214</v>
      </c>
      <c r="C194" s="447" t="s">
        <v>146</v>
      </c>
      <c r="D194" s="447" t="s">
        <v>48</v>
      </c>
      <c r="E194" s="447" t="s">
        <v>132</v>
      </c>
      <c r="F194" s="453" t="s">
        <v>47</v>
      </c>
      <c r="G194" s="454">
        <f aca="true" t="shared" si="9" ref="G194:H196">G195</f>
        <v>0</v>
      </c>
      <c r="H194" s="454">
        <f t="shared" si="9"/>
        <v>14013.15</v>
      </c>
      <c r="I194" s="579">
        <f>I195</f>
        <v>13249.029999999999</v>
      </c>
    </row>
    <row r="195" spans="1:9" ht="19.5" customHeight="1">
      <c r="A195" s="335" t="s">
        <v>195</v>
      </c>
      <c r="B195" s="694" t="s">
        <v>214</v>
      </c>
      <c r="C195" s="447" t="s">
        <v>146</v>
      </c>
      <c r="D195" s="447" t="s">
        <v>48</v>
      </c>
      <c r="E195" s="447" t="s">
        <v>196</v>
      </c>
      <c r="F195" s="453" t="s">
        <v>47</v>
      </c>
      <c r="G195" s="455">
        <f t="shared" si="9"/>
        <v>0</v>
      </c>
      <c r="H195" s="455">
        <f t="shared" si="9"/>
        <v>14013.15</v>
      </c>
      <c r="I195" s="579">
        <f>I196</f>
        <v>13249.029999999999</v>
      </c>
    </row>
    <row r="196" spans="1:9" ht="24" customHeight="1">
      <c r="A196" s="563" t="s">
        <v>197</v>
      </c>
      <c r="B196" s="694" t="s">
        <v>214</v>
      </c>
      <c r="C196" s="447" t="s">
        <v>146</v>
      </c>
      <c r="D196" s="447" t="s">
        <v>48</v>
      </c>
      <c r="E196" s="456" t="s">
        <v>198</v>
      </c>
      <c r="F196" s="457" t="s">
        <v>47</v>
      </c>
      <c r="G196" s="448">
        <f t="shared" si="9"/>
        <v>0</v>
      </c>
      <c r="H196" s="448">
        <f t="shared" si="9"/>
        <v>14013.15</v>
      </c>
      <c r="I196" s="579">
        <f>I197</f>
        <v>13249.029999999999</v>
      </c>
    </row>
    <row r="197" spans="1:9" ht="15" customHeight="1">
      <c r="A197" s="90" t="s">
        <v>199</v>
      </c>
      <c r="B197" s="694" t="s">
        <v>214</v>
      </c>
      <c r="C197" s="447" t="s">
        <v>146</v>
      </c>
      <c r="D197" s="447" t="s">
        <v>48</v>
      </c>
      <c r="E197" s="456" t="s">
        <v>198</v>
      </c>
      <c r="F197" s="748" t="s">
        <v>503</v>
      </c>
      <c r="G197" s="448"/>
      <c r="H197" s="448">
        <v>14013.15</v>
      </c>
      <c r="I197" s="579">
        <f>13250.9-1.87</f>
        <v>13249.029999999999</v>
      </c>
    </row>
    <row r="198" spans="1:9" ht="0.75" customHeight="1" hidden="1">
      <c r="A198" s="37" t="s">
        <v>223</v>
      </c>
      <c r="B198" s="696" t="s">
        <v>214</v>
      </c>
      <c r="C198" s="459">
        <v>11</v>
      </c>
      <c r="D198" s="458" t="s">
        <v>69</v>
      </c>
      <c r="E198" s="458" t="s">
        <v>132</v>
      </c>
      <c r="F198" s="460" t="s">
        <v>47</v>
      </c>
      <c r="G198" s="461">
        <f>G199</f>
        <v>0</v>
      </c>
      <c r="H198" s="461"/>
      <c r="I198" s="580">
        <f aca="true" t="shared" si="10" ref="I198:I212">G198+H198</f>
        <v>0</v>
      </c>
    </row>
    <row r="199" spans="1:9" ht="36.75" customHeight="1" hidden="1">
      <c r="A199" s="36" t="s">
        <v>201</v>
      </c>
      <c r="B199" s="697" t="s">
        <v>214</v>
      </c>
      <c r="C199" s="456" t="s">
        <v>98</v>
      </c>
      <c r="D199" s="456" t="s">
        <v>69</v>
      </c>
      <c r="E199" s="456" t="s">
        <v>202</v>
      </c>
      <c r="F199" s="462" t="s">
        <v>47</v>
      </c>
      <c r="G199" s="444">
        <f>G200</f>
        <v>0</v>
      </c>
      <c r="H199" s="444"/>
      <c r="I199" s="580">
        <f t="shared" si="10"/>
        <v>0</v>
      </c>
    </row>
    <row r="200" spans="1:9" ht="18.75" customHeight="1" hidden="1">
      <c r="A200" s="21" t="s">
        <v>149</v>
      </c>
      <c r="B200" s="692" t="s">
        <v>214</v>
      </c>
      <c r="C200" s="161" t="s">
        <v>98</v>
      </c>
      <c r="D200" s="161" t="s">
        <v>69</v>
      </c>
      <c r="E200" s="161" t="s">
        <v>202</v>
      </c>
      <c r="F200" s="463" t="s">
        <v>244</v>
      </c>
      <c r="G200" s="464"/>
      <c r="H200" s="464"/>
      <c r="I200" s="580">
        <f t="shared" si="10"/>
        <v>0</v>
      </c>
    </row>
    <row r="201" spans="1:9" ht="0.75" customHeight="1" hidden="1">
      <c r="A201" s="731"/>
      <c r="B201" s="692"/>
      <c r="C201" s="161"/>
      <c r="D201" s="161"/>
      <c r="E201" s="161"/>
      <c r="F201" s="463"/>
      <c r="G201" s="465">
        <f>G202+G204</f>
        <v>350</v>
      </c>
      <c r="H201" s="465"/>
      <c r="I201" s="580"/>
    </row>
    <row r="202" spans="1:9" ht="25.5" customHeight="1" hidden="1">
      <c r="A202" s="358"/>
      <c r="B202" s="698"/>
      <c r="C202" s="543"/>
      <c r="D202" s="543"/>
      <c r="E202" s="543"/>
      <c r="F202" s="556"/>
      <c r="G202" s="466">
        <v>350</v>
      </c>
      <c r="H202" s="466"/>
      <c r="I202" s="580"/>
    </row>
    <row r="203" spans="1:9" ht="0.75" customHeight="1" hidden="1">
      <c r="A203" s="353"/>
      <c r="B203" s="698" t="s">
        <v>214</v>
      </c>
      <c r="C203" s="543" t="s">
        <v>98</v>
      </c>
      <c r="D203" s="543" t="s">
        <v>50</v>
      </c>
      <c r="E203" s="543"/>
      <c r="F203" s="556"/>
      <c r="G203" s="466"/>
      <c r="H203" s="466"/>
      <c r="I203" s="580">
        <f t="shared" si="10"/>
        <v>0</v>
      </c>
    </row>
    <row r="204" spans="1:9" ht="21.75" customHeight="1" hidden="1">
      <c r="A204" s="352" t="s">
        <v>339</v>
      </c>
      <c r="B204" s="698" t="s">
        <v>214</v>
      </c>
      <c r="C204" s="543" t="s">
        <v>98</v>
      </c>
      <c r="D204" s="543" t="s">
        <v>50</v>
      </c>
      <c r="E204" s="543"/>
      <c r="F204" s="556"/>
      <c r="G204" s="466">
        <f>G205</f>
        <v>0</v>
      </c>
      <c r="H204" s="466"/>
      <c r="I204" s="580">
        <f t="shared" si="10"/>
        <v>0</v>
      </c>
    </row>
    <row r="205" spans="1:9" ht="12.75" customHeight="1" hidden="1">
      <c r="A205" s="354"/>
      <c r="B205" s="698" t="s">
        <v>214</v>
      </c>
      <c r="C205" s="543" t="s">
        <v>98</v>
      </c>
      <c r="D205" s="543" t="s">
        <v>50</v>
      </c>
      <c r="E205" s="543"/>
      <c r="F205" s="556"/>
      <c r="G205" s="466"/>
      <c r="H205" s="466"/>
      <c r="I205" s="580">
        <f t="shared" si="10"/>
        <v>0</v>
      </c>
    </row>
    <row r="206" spans="1:9" ht="18.75" customHeight="1" hidden="1">
      <c r="A206" s="21"/>
      <c r="B206" s="692"/>
      <c r="C206" s="161"/>
      <c r="D206" s="161"/>
      <c r="E206" s="161"/>
      <c r="F206" s="463"/>
      <c r="G206" s="464"/>
      <c r="H206" s="464"/>
      <c r="I206" s="580">
        <f t="shared" si="10"/>
        <v>0</v>
      </c>
    </row>
    <row r="207" spans="1:9" ht="22.5" customHeight="1" hidden="1">
      <c r="A207" s="20" t="s">
        <v>229</v>
      </c>
      <c r="B207" s="699" t="s">
        <v>214</v>
      </c>
      <c r="C207" s="467" t="s">
        <v>98</v>
      </c>
      <c r="D207" s="467" t="s">
        <v>55</v>
      </c>
      <c r="E207" s="467" t="s">
        <v>132</v>
      </c>
      <c r="F207" s="468" t="s">
        <v>47</v>
      </c>
      <c r="G207" s="465">
        <f>G208</f>
        <v>0</v>
      </c>
      <c r="H207" s="465"/>
      <c r="I207" s="580">
        <f t="shared" si="10"/>
        <v>0</v>
      </c>
    </row>
    <row r="208" spans="1:9" ht="18.75" customHeight="1" hidden="1">
      <c r="A208" s="108" t="s">
        <v>102</v>
      </c>
      <c r="B208" s="700" t="s">
        <v>214</v>
      </c>
      <c r="C208" s="463" t="s">
        <v>98</v>
      </c>
      <c r="D208" s="463" t="s">
        <v>55</v>
      </c>
      <c r="E208" s="463" t="s">
        <v>241</v>
      </c>
      <c r="F208" s="463" t="s">
        <v>47</v>
      </c>
      <c r="G208" s="464">
        <f>G209</f>
        <v>0</v>
      </c>
      <c r="H208" s="464"/>
      <c r="I208" s="580">
        <f t="shared" si="10"/>
        <v>0</v>
      </c>
    </row>
    <row r="209" spans="1:9" ht="22.5" customHeight="1" hidden="1">
      <c r="A209" s="167" t="s">
        <v>242</v>
      </c>
      <c r="B209" s="700" t="s">
        <v>214</v>
      </c>
      <c r="C209" s="463" t="s">
        <v>98</v>
      </c>
      <c r="D209" s="463" t="s">
        <v>55</v>
      </c>
      <c r="E209" s="463" t="s">
        <v>243</v>
      </c>
      <c r="F209" s="463" t="s">
        <v>47</v>
      </c>
      <c r="G209" s="464"/>
      <c r="H209" s="464"/>
      <c r="I209" s="580">
        <f t="shared" si="10"/>
        <v>0</v>
      </c>
    </row>
    <row r="210" spans="1:9" ht="22.5" customHeight="1" hidden="1">
      <c r="A210" s="109" t="s">
        <v>278</v>
      </c>
      <c r="B210" s="701" t="s">
        <v>214</v>
      </c>
      <c r="C210" s="468" t="s">
        <v>98</v>
      </c>
      <c r="D210" s="468" t="s">
        <v>55</v>
      </c>
      <c r="E210" s="468" t="s">
        <v>243</v>
      </c>
      <c r="F210" s="469" t="s">
        <v>230</v>
      </c>
      <c r="G210" s="465">
        <f>G212</f>
        <v>0</v>
      </c>
      <c r="H210" s="465"/>
      <c r="I210" s="580">
        <f t="shared" si="10"/>
        <v>0</v>
      </c>
    </row>
    <row r="211" spans="1:9" ht="14.25" customHeight="1" hidden="1">
      <c r="A211" s="109" t="s">
        <v>277</v>
      </c>
      <c r="B211" s="701"/>
      <c r="C211" s="468"/>
      <c r="D211" s="468"/>
      <c r="E211" s="468"/>
      <c r="F211" s="469"/>
      <c r="G211" s="465"/>
      <c r="H211" s="465"/>
      <c r="I211" s="580">
        <f t="shared" si="10"/>
        <v>0</v>
      </c>
    </row>
    <row r="212" spans="1:9" ht="22.5" customHeight="1" hidden="1">
      <c r="A212" s="175" t="s">
        <v>279</v>
      </c>
      <c r="B212" s="702" t="s">
        <v>214</v>
      </c>
      <c r="C212" s="544" t="s">
        <v>98</v>
      </c>
      <c r="D212" s="544" t="s">
        <v>55</v>
      </c>
      <c r="E212" s="544" t="s">
        <v>243</v>
      </c>
      <c r="F212" s="557" t="s">
        <v>230</v>
      </c>
      <c r="G212" s="470"/>
      <c r="H212" s="470"/>
      <c r="I212" s="580">
        <f t="shared" si="10"/>
        <v>0</v>
      </c>
    </row>
    <row r="213" spans="1:9" ht="75.75" customHeight="1">
      <c r="A213" s="565" t="s">
        <v>457</v>
      </c>
      <c r="B213" s="695" t="s">
        <v>145</v>
      </c>
      <c r="C213" s="450" t="s">
        <v>72</v>
      </c>
      <c r="D213" s="450" t="s">
        <v>72</v>
      </c>
      <c r="E213" s="566" t="s">
        <v>76</v>
      </c>
      <c r="F213" s="450" t="s">
        <v>47</v>
      </c>
      <c r="G213" s="451">
        <f aca="true" t="shared" si="11" ref="G213:I214">G214</f>
        <v>0</v>
      </c>
      <c r="H213" s="451">
        <f t="shared" si="11"/>
        <v>486</v>
      </c>
      <c r="I213" s="581">
        <f t="shared" si="11"/>
        <v>1327</v>
      </c>
    </row>
    <row r="214" spans="1:9" ht="16.5" customHeight="1">
      <c r="A214" s="21" t="s">
        <v>58</v>
      </c>
      <c r="B214" s="703" t="s">
        <v>145</v>
      </c>
      <c r="C214" s="558" t="s">
        <v>48</v>
      </c>
      <c r="D214" s="558" t="s">
        <v>57</v>
      </c>
      <c r="E214" s="558" t="s">
        <v>76</v>
      </c>
      <c r="F214" s="558" t="s">
        <v>47</v>
      </c>
      <c r="G214" s="471">
        <f t="shared" si="11"/>
        <v>0</v>
      </c>
      <c r="H214" s="471">
        <f t="shared" si="11"/>
        <v>486</v>
      </c>
      <c r="I214" s="579">
        <f t="shared" si="11"/>
        <v>1327</v>
      </c>
    </row>
    <row r="215" spans="1:9" ht="21.75" customHeight="1">
      <c r="A215" s="21" t="s">
        <v>60</v>
      </c>
      <c r="B215" s="703" t="s">
        <v>145</v>
      </c>
      <c r="C215" s="558" t="s">
        <v>48</v>
      </c>
      <c r="D215" s="558" t="s">
        <v>410</v>
      </c>
      <c r="E215" s="558" t="s">
        <v>76</v>
      </c>
      <c r="F215" s="558" t="s">
        <v>47</v>
      </c>
      <c r="G215" s="471">
        <f>G216+G222</f>
        <v>0</v>
      </c>
      <c r="H215" s="471">
        <f>H216</f>
        <v>486</v>
      </c>
      <c r="I215" s="579">
        <f>I216</f>
        <v>1327</v>
      </c>
    </row>
    <row r="216" spans="1:9" ht="57.75" customHeight="1">
      <c r="A216" s="26" t="s">
        <v>139</v>
      </c>
      <c r="B216" s="703" t="s">
        <v>145</v>
      </c>
      <c r="C216" s="558" t="s">
        <v>48</v>
      </c>
      <c r="D216" s="558" t="s">
        <v>410</v>
      </c>
      <c r="E216" s="558" t="s">
        <v>152</v>
      </c>
      <c r="F216" s="558" t="s">
        <v>47</v>
      </c>
      <c r="G216" s="471">
        <f>G217</f>
        <v>0</v>
      </c>
      <c r="H216" s="471">
        <f>H217</f>
        <v>486</v>
      </c>
      <c r="I216" s="579">
        <f>I217</f>
        <v>1327</v>
      </c>
    </row>
    <row r="217" spans="1:9" ht="21" customHeight="1">
      <c r="A217" s="21" t="s">
        <v>59</v>
      </c>
      <c r="B217" s="703" t="s">
        <v>145</v>
      </c>
      <c r="C217" s="558" t="s">
        <v>48</v>
      </c>
      <c r="D217" s="558" t="s">
        <v>410</v>
      </c>
      <c r="E217" s="558" t="s">
        <v>153</v>
      </c>
      <c r="F217" s="558" t="s">
        <v>47</v>
      </c>
      <c r="G217" s="471">
        <f>G221</f>
        <v>0</v>
      </c>
      <c r="H217" s="471">
        <f>H221</f>
        <v>486</v>
      </c>
      <c r="I217" s="579">
        <f>I218+I219+I220</f>
        <v>1327</v>
      </c>
    </row>
    <row r="218" spans="1:9" ht="21" customHeight="1">
      <c r="A218" s="733" t="s">
        <v>467</v>
      </c>
      <c r="B218" s="703" t="s">
        <v>145</v>
      </c>
      <c r="C218" s="558" t="s">
        <v>48</v>
      </c>
      <c r="D218" s="558" t="s">
        <v>410</v>
      </c>
      <c r="E218" s="558" t="s">
        <v>153</v>
      </c>
      <c r="F218" s="558" t="s">
        <v>460</v>
      </c>
      <c r="G218" s="471"/>
      <c r="H218" s="471"/>
      <c r="I218" s="579">
        <v>487</v>
      </c>
    </row>
    <row r="219" spans="1:9" ht="27" customHeight="1">
      <c r="A219" s="734" t="s">
        <v>466</v>
      </c>
      <c r="B219" s="703" t="s">
        <v>145</v>
      </c>
      <c r="C219" s="558" t="s">
        <v>48</v>
      </c>
      <c r="D219" s="558" t="s">
        <v>410</v>
      </c>
      <c r="E219" s="558" t="s">
        <v>153</v>
      </c>
      <c r="F219" s="558" t="s">
        <v>461</v>
      </c>
      <c r="G219" s="471"/>
      <c r="H219" s="471"/>
      <c r="I219" s="579">
        <v>1</v>
      </c>
    </row>
    <row r="220" spans="1:9" ht="31.5" customHeight="1">
      <c r="A220" s="734" t="s">
        <v>481</v>
      </c>
      <c r="B220" s="703" t="s">
        <v>145</v>
      </c>
      <c r="C220" s="558" t="s">
        <v>48</v>
      </c>
      <c r="D220" s="558" t="s">
        <v>410</v>
      </c>
      <c r="E220" s="558" t="s">
        <v>153</v>
      </c>
      <c r="F220" s="558" t="s">
        <v>462</v>
      </c>
      <c r="G220" s="471"/>
      <c r="H220" s="471"/>
      <c r="I220" s="579">
        <v>839</v>
      </c>
    </row>
    <row r="221" spans="1:9" ht="37.5" customHeight="1" hidden="1">
      <c r="A221" s="733" t="s">
        <v>464</v>
      </c>
      <c r="B221" s="703" t="s">
        <v>145</v>
      </c>
      <c r="C221" s="558" t="s">
        <v>48</v>
      </c>
      <c r="D221" s="558" t="s">
        <v>410</v>
      </c>
      <c r="E221" s="558" t="s">
        <v>153</v>
      </c>
      <c r="F221" s="558" t="s">
        <v>463</v>
      </c>
      <c r="G221" s="471"/>
      <c r="H221" s="471">
        <v>486</v>
      </c>
      <c r="I221" s="579"/>
    </row>
    <row r="222" spans="1:9" ht="3" customHeight="1" hidden="1">
      <c r="A222" s="47" t="s">
        <v>215</v>
      </c>
      <c r="B222" s="704" t="s">
        <v>145</v>
      </c>
      <c r="C222" s="559" t="s">
        <v>48</v>
      </c>
      <c r="D222" s="559" t="s">
        <v>146</v>
      </c>
      <c r="E222" s="559" t="s">
        <v>151</v>
      </c>
      <c r="F222" s="559" t="s">
        <v>47</v>
      </c>
      <c r="G222" s="472">
        <f>G223</f>
        <v>0</v>
      </c>
      <c r="H222" s="472"/>
      <c r="I222" s="582">
        <f>I223</f>
        <v>0</v>
      </c>
    </row>
    <row r="223" spans="1:9" ht="54.75" customHeight="1" hidden="1">
      <c r="A223" s="38" t="s">
        <v>216</v>
      </c>
      <c r="B223" s="703" t="s">
        <v>145</v>
      </c>
      <c r="C223" s="558" t="s">
        <v>48</v>
      </c>
      <c r="D223" s="558" t="s">
        <v>146</v>
      </c>
      <c r="E223" s="558" t="s">
        <v>154</v>
      </c>
      <c r="F223" s="558" t="s">
        <v>47</v>
      </c>
      <c r="G223" s="471">
        <f>G224</f>
        <v>0</v>
      </c>
      <c r="H223" s="471"/>
      <c r="I223" s="583">
        <f>I224</f>
        <v>0</v>
      </c>
    </row>
    <row r="224" spans="1:9" ht="64.5" customHeight="1" hidden="1">
      <c r="A224" s="24" t="s">
        <v>217</v>
      </c>
      <c r="B224" s="703" t="s">
        <v>145</v>
      </c>
      <c r="C224" s="558" t="s">
        <v>48</v>
      </c>
      <c r="D224" s="558" t="s">
        <v>146</v>
      </c>
      <c r="E224" s="558" t="s">
        <v>154</v>
      </c>
      <c r="F224" s="558" t="s">
        <v>47</v>
      </c>
      <c r="G224" s="471">
        <f>G225</f>
        <v>0</v>
      </c>
      <c r="H224" s="471"/>
      <c r="I224" s="583">
        <f>I225</f>
        <v>0</v>
      </c>
    </row>
    <row r="225" spans="1:9" ht="26.25" customHeight="1" hidden="1">
      <c r="A225" s="38" t="s">
        <v>136</v>
      </c>
      <c r="B225" s="703" t="s">
        <v>145</v>
      </c>
      <c r="C225" s="558" t="s">
        <v>48</v>
      </c>
      <c r="D225" s="558" t="s">
        <v>146</v>
      </c>
      <c r="E225" s="558" t="s">
        <v>154</v>
      </c>
      <c r="F225" s="558" t="s">
        <v>137</v>
      </c>
      <c r="G225" s="471">
        <v>0</v>
      </c>
      <c r="H225" s="471"/>
      <c r="I225" s="583">
        <v>0</v>
      </c>
    </row>
    <row r="226" spans="1:9" ht="53.25" customHeight="1">
      <c r="A226" s="17" t="s">
        <v>422</v>
      </c>
      <c r="B226" s="684" t="s">
        <v>155</v>
      </c>
      <c r="C226" s="387" t="s">
        <v>57</v>
      </c>
      <c r="D226" s="387" t="s">
        <v>57</v>
      </c>
      <c r="E226" s="387" t="s">
        <v>76</v>
      </c>
      <c r="F226" s="387" t="s">
        <v>47</v>
      </c>
      <c r="G226" s="473" t="e">
        <f>G227+G233</f>
        <v>#REF!</v>
      </c>
      <c r="H226" s="473" t="e">
        <f>H227+H233</f>
        <v>#REF!</v>
      </c>
      <c r="I226" s="584">
        <f>I227+I233</f>
        <v>8336.1</v>
      </c>
    </row>
    <row r="227" spans="1:9" ht="18" customHeight="1">
      <c r="A227" s="18" t="s">
        <v>134</v>
      </c>
      <c r="B227" s="705" t="s">
        <v>155</v>
      </c>
      <c r="C227" s="474" t="s">
        <v>51</v>
      </c>
      <c r="D227" s="474" t="s">
        <v>57</v>
      </c>
      <c r="E227" s="474" t="s">
        <v>76</v>
      </c>
      <c r="F227" s="474" t="s">
        <v>47</v>
      </c>
      <c r="G227" s="475">
        <f aca="true" t="shared" si="12" ref="G227:I230">G228</f>
        <v>0</v>
      </c>
      <c r="H227" s="475">
        <f t="shared" si="12"/>
        <v>2073</v>
      </c>
      <c r="I227" s="585">
        <f t="shared" si="12"/>
        <v>3000</v>
      </c>
    </row>
    <row r="228" spans="1:9" ht="22.5" customHeight="1">
      <c r="A228" s="9" t="s">
        <v>52</v>
      </c>
      <c r="B228" s="706" t="s">
        <v>155</v>
      </c>
      <c r="C228" s="248" t="s">
        <v>51</v>
      </c>
      <c r="D228" s="248" t="s">
        <v>57</v>
      </c>
      <c r="E228" s="248" t="s">
        <v>76</v>
      </c>
      <c r="F228" s="248" t="s">
        <v>47</v>
      </c>
      <c r="G228" s="476">
        <f t="shared" si="12"/>
        <v>0</v>
      </c>
      <c r="H228" s="476">
        <f t="shared" si="12"/>
        <v>2073</v>
      </c>
      <c r="I228" s="586">
        <f t="shared" si="12"/>
        <v>3000</v>
      </c>
    </row>
    <row r="229" spans="1:9" ht="14.25" customHeight="1">
      <c r="A229" s="1" t="s">
        <v>53</v>
      </c>
      <c r="B229" s="692" t="s">
        <v>155</v>
      </c>
      <c r="C229" s="161" t="s">
        <v>51</v>
      </c>
      <c r="D229" s="161" t="s">
        <v>50</v>
      </c>
      <c r="E229" s="161" t="s">
        <v>76</v>
      </c>
      <c r="F229" s="161" t="s">
        <v>47</v>
      </c>
      <c r="G229" s="422">
        <f t="shared" si="12"/>
        <v>0</v>
      </c>
      <c r="H229" s="422">
        <f t="shared" si="12"/>
        <v>2073</v>
      </c>
      <c r="I229" s="587">
        <f t="shared" si="12"/>
        <v>3000</v>
      </c>
    </row>
    <row r="230" spans="1:9" ht="22.5" customHeight="1">
      <c r="A230" s="63" t="s">
        <v>54</v>
      </c>
      <c r="B230" s="707" t="s">
        <v>155</v>
      </c>
      <c r="C230" s="477" t="s">
        <v>51</v>
      </c>
      <c r="D230" s="477" t="s">
        <v>50</v>
      </c>
      <c r="E230" s="159">
        <v>4230000</v>
      </c>
      <c r="F230" s="477" t="s">
        <v>47</v>
      </c>
      <c r="G230" s="443">
        <f t="shared" si="12"/>
        <v>0</v>
      </c>
      <c r="H230" s="443">
        <f t="shared" si="12"/>
        <v>2073</v>
      </c>
      <c r="I230" s="588">
        <f t="shared" si="12"/>
        <v>3000</v>
      </c>
    </row>
    <row r="231" spans="1:9" ht="30" customHeight="1">
      <c r="A231" s="63" t="s">
        <v>63</v>
      </c>
      <c r="B231" s="707" t="s">
        <v>155</v>
      </c>
      <c r="C231" s="477" t="s">
        <v>51</v>
      </c>
      <c r="D231" s="477" t="s">
        <v>50</v>
      </c>
      <c r="E231" s="159">
        <v>4239900</v>
      </c>
      <c r="F231" s="477" t="s">
        <v>47</v>
      </c>
      <c r="G231" s="443">
        <f>G232</f>
        <v>0</v>
      </c>
      <c r="H231" s="443">
        <f>H232</f>
        <v>2073</v>
      </c>
      <c r="I231" s="588">
        <f>I232</f>
        <v>3000</v>
      </c>
    </row>
    <row r="232" spans="1:9" ht="45.75" customHeight="1">
      <c r="A232" s="736" t="s">
        <v>506</v>
      </c>
      <c r="B232" s="707" t="s">
        <v>155</v>
      </c>
      <c r="C232" s="477" t="s">
        <v>51</v>
      </c>
      <c r="D232" s="477" t="s">
        <v>50</v>
      </c>
      <c r="E232" s="159">
        <v>4239900</v>
      </c>
      <c r="F232" s="477" t="s">
        <v>478</v>
      </c>
      <c r="G232" s="422"/>
      <c r="H232" s="422">
        <v>2073</v>
      </c>
      <c r="I232" s="587">
        <v>3000</v>
      </c>
    </row>
    <row r="233" spans="1:9" ht="24" customHeight="1">
      <c r="A233" s="5" t="s">
        <v>415</v>
      </c>
      <c r="B233" s="699" t="s">
        <v>155</v>
      </c>
      <c r="C233" s="467" t="s">
        <v>107</v>
      </c>
      <c r="D233" s="467" t="s">
        <v>57</v>
      </c>
      <c r="E233" s="467" t="s">
        <v>76</v>
      </c>
      <c r="F233" s="467" t="s">
        <v>47</v>
      </c>
      <c r="G233" s="478" t="e">
        <f>G234+G265</f>
        <v>#REF!</v>
      </c>
      <c r="H233" s="478" t="e">
        <f>H234+H265+H246++H239</f>
        <v>#REF!</v>
      </c>
      <c r="I233" s="586">
        <f>I234+I265</f>
        <v>5336.1</v>
      </c>
    </row>
    <row r="234" spans="1:9" ht="15.75" customHeight="1">
      <c r="A234" s="62" t="s">
        <v>157</v>
      </c>
      <c r="B234" s="704" t="s">
        <v>155</v>
      </c>
      <c r="C234" s="559" t="s">
        <v>107</v>
      </c>
      <c r="D234" s="559" t="s">
        <v>48</v>
      </c>
      <c r="E234" s="559" t="s">
        <v>76</v>
      </c>
      <c r="F234" s="559" t="s">
        <v>47</v>
      </c>
      <c r="G234" s="479" t="e">
        <f>G235+G239+G246</f>
        <v>#REF!</v>
      </c>
      <c r="H234" s="480" t="e">
        <f>H235</f>
        <v>#REF!</v>
      </c>
      <c r="I234" s="585">
        <f>I235+I239+I246</f>
        <v>4825.1</v>
      </c>
    </row>
    <row r="235" spans="1:9" ht="18" customHeight="1">
      <c r="A235" s="64" t="s">
        <v>418</v>
      </c>
      <c r="B235" s="703" t="s">
        <v>155</v>
      </c>
      <c r="C235" s="558" t="s">
        <v>107</v>
      </c>
      <c r="D235" s="558" t="s">
        <v>48</v>
      </c>
      <c r="E235" s="558" t="s">
        <v>109</v>
      </c>
      <c r="F235" s="558" t="s">
        <v>47</v>
      </c>
      <c r="G235" s="482" t="e">
        <f>G236</f>
        <v>#REF!</v>
      </c>
      <c r="H235" s="482" t="e">
        <f>H236</f>
        <v>#REF!</v>
      </c>
      <c r="I235" s="589">
        <f>I236</f>
        <v>2838</v>
      </c>
    </row>
    <row r="236" spans="1:9" ht="32.25" customHeight="1">
      <c r="A236" s="21" t="s">
        <v>159</v>
      </c>
      <c r="B236" s="703" t="s">
        <v>155</v>
      </c>
      <c r="C236" s="558" t="s">
        <v>107</v>
      </c>
      <c r="D236" s="558" t="s">
        <v>48</v>
      </c>
      <c r="E236" s="558" t="s">
        <v>160</v>
      </c>
      <c r="F236" s="558" t="s">
        <v>47</v>
      </c>
      <c r="G236" s="482" t="e">
        <f>#REF!</f>
        <v>#REF!</v>
      </c>
      <c r="H236" s="482" t="e">
        <f>#REF!</f>
        <v>#REF!</v>
      </c>
      <c r="I236" s="589">
        <f>I237</f>
        <v>2838</v>
      </c>
    </row>
    <row r="237" spans="1:9" ht="41.25" customHeight="1">
      <c r="A237" s="734" t="s">
        <v>506</v>
      </c>
      <c r="B237" s="703" t="s">
        <v>155</v>
      </c>
      <c r="C237" s="558" t="s">
        <v>107</v>
      </c>
      <c r="D237" s="558" t="s">
        <v>48</v>
      </c>
      <c r="E237" s="558" t="s">
        <v>160</v>
      </c>
      <c r="F237" s="558" t="s">
        <v>478</v>
      </c>
      <c r="G237" s="482"/>
      <c r="H237" s="482"/>
      <c r="I237" s="589">
        <v>2838</v>
      </c>
    </row>
    <row r="238" spans="1:9" ht="25.5" customHeight="1" hidden="1">
      <c r="A238" s="87" t="s">
        <v>257</v>
      </c>
      <c r="B238" s="703" t="s">
        <v>155</v>
      </c>
      <c r="C238" s="558" t="s">
        <v>107</v>
      </c>
      <c r="D238" s="558" t="s">
        <v>48</v>
      </c>
      <c r="E238" s="558" t="s">
        <v>160</v>
      </c>
      <c r="F238" s="558" t="s">
        <v>150</v>
      </c>
      <c r="G238" s="483">
        <v>10</v>
      </c>
      <c r="H238" s="483"/>
      <c r="I238" s="590"/>
    </row>
    <row r="239" spans="1:9" ht="18" customHeight="1">
      <c r="A239" s="64" t="s">
        <v>237</v>
      </c>
      <c r="B239" s="703" t="s">
        <v>155</v>
      </c>
      <c r="C239" s="558" t="s">
        <v>107</v>
      </c>
      <c r="D239" s="558" t="s">
        <v>48</v>
      </c>
      <c r="E239" s="558" t="s">
        <v>239</v>
      </c>
      <c r="F239" s="558" t="s">
        <v>47</v>
      </c>
      <c r="G239" s="482">
        <f>G240</f>
        <v>0</v>
      </c>
      <c r="H239" s="484">
        <f>H240</f>
        <v>215</v>
      </c>
      <c r="I239" s="591">
        <f>I240</f>
        <v>314</v>
      </c>
    </row>
    <row r="240" spans="1:9" ht="30" customHeight="1">
      <c r="A240" s="21" t="s">
        <v>63</v>
      </c>
      <c r="B240" s="703" t="s">
        <v>155</v>
      </c>
      <c r="C240" s="558" t="s">
        <v>107</v>
      </c>
      <c r="D240" s="558" t="s">
        <v>48</v>
      </c>
      <c r="E240" s="558" t="s">
        <v>238</v>
      </c>
      <c r="F240" s="558" t="s">
        <v>47</v>
      </c>
      <c r="G240" s="482">
        <f>G245</f>
        <v>0</v>
      </c>
      <c r="H240" s="482">
        <f>H245</f>
        <v>215</v>
      </c>
      <c r="I240" s="589">
        <f>I241+I242+I243+I244+I245</f>
        <v>314</v>
      </c>
    </row>
    <row r="241" spans="1:9" ht="27" customHeight="1">
      <c r="A241" s="733" t="s">
        <v>467</v>
      </c>
      <c r="B241" s="703" t="s">
        <v>155</v>
      </c>
      <c r="C241" s="558" t="s">
        <v>107</v>
      </c>
      <c r="D241" s="558" t="s">
        <v>48</v>
      </c>
      <c r="E241" s="558" t="s">
        <v>238</v>
      </c>
      <c r="F241" s="558" t="s">
        <v>469</v>
      </c>
      <c r="G241" s="482"/>
      <c r="H241" s="482"/>
      <c r="I241" s="589">
        <v>200.5</v>
      </c>
    </row>
    <row r="242" spans="1:9" ht="0.75" customHeight="1">
      <c r="A242" s="734" t="s">
        <v>466</v>
      </c>
      <c r="B242" s="703" t="s">
        <v>155</v>
      </c>
      <c r="C242" s="558" t="s">
        <v>107</v>
      </c>
      <c r="D242" s="558" t="s">
        <v>48</v>
      </c>
      <c r="E242" s="558" t="s">
        <v>238</v>
      </c>
      <c r="F242" s="558" t="s">
        <v>470</v>
      </c>
      <c r="G242" s="482"/>
      <c r="H242" s="482"/>
      <c r="I242" s="589"/>
    </row>
    <row r="243" spans="1:9" ht="27" customHeight="1">
      <c r="A243" s="734" t="s">
        <v>481</v>
      </c>
      <c r="B243" s="703" t="s">
        <v>155</v>
      </c>
      <c r="C243" s="558" t="s">
        <v>107</v>
      </c>
      <c r="D243" s="558" t="s">
        <v>48</v>
      </c>
      <c r="E243" s="558" t="s">
        <v>238</v>
      </c>
      <c r="F243" s="558" t="s">
        <v>462</v>
      </c>
      <c r="G243" s="482"/>
      <c r="H243" s="482"/>
      <c r="I243" s="589">
        <v>113.5</v>
      </c>
    </row>
    <row r="244" spans="1:9" ht="0.75" customHeight="1">
      <c r="A244" s="733" t="s">
        <v>464</v>
      </c>
      <c r="B244" s="703" t="s">
        <v>155</v>
      </c>
      <c r="C244" s="558" t="s">
        <v>107</v>
      </c>
      <c r="D244" s="558" t="s">
        <v>48</v>
      </c>
      <c r="E244" s="558" t="s">
        <v>238</v>
      </c>
      <c r="F244" s="558" t="s">
        <v>463</v>
      </c>
      <c r="G244" s="482"/>
      <c r="H244" s="482"/>
      <c r="I244" s="589"/>
    </row>
    <row r="245" spans="1:9" ht="24" customHeight="1" hidden="1">
      <c r="A245" s="733" t="s">
        <v>472</v>
      </c>
      <c r="B245" s="703" t="s">
        <v>155</v>
      </c>
      <c r="C245" s="558" t="s">
        <v>107</v>
      </c>
      <c r="D245" s="558" t="s">
        <v>48</v>
      </c>
      <c r="E245" s="558" t="s">
        <v>238</v>
      </c>
      <c r="F245" s="558" t="s">
        <v>471</v>
      </c>
      <c r="G245" s="482"/>
      <c r="H245" s="482">
        <v>215</v>
      </c>
      <c r="I245" s="589"/>
    </row>
    <row r="246" spans="1:9" ht="19.5" customHeight="1">
      <c r="A246" s="64" t="s">
        <v>110</v>
      </c>
      <c r="B246" s="703" t="s">
        <v>155</v>
      </c>
      <c r="C246" s="558" t="s">
        <v>107</v>
      </c>
      <c r="D246" s="558" t="s">
        <v>48</v>
      </c>
      <c r="E246" s="558" t="s">
        <v>111</v>
      </c>
      <c r="F246" s="558" t="s">
        <v>101</v>
      </c>
      <c r="G246" s="482">
        <f>G253+G259</f>
        <v>0</v>
      </c>
      <c r="H246" s="484">
        <f>H253</f>
        <v>1300</v>
      </c>
      <c r="I246" s="591">
        <f>I253+I261+I263</f>
        <v>1673.1</v>
      </c>
    </row>
    <row r="247" spans="1:9" ht="26.25" customHeight="1" hidden="1">
      <c r="A247" s="21" t="s">
        <v>159</v>
      </c>
      <c r="B247" s="703" t="s">
        <v>161</v>
      </c>
      <c r="C247" s="558" t="s">
        <v>107</v>
      </c>
      <c r="D247" s="558" t="s">
        <v>48</v>
      </c>
      <c r="E247" s="558" t="s">
        <v>162</v>
      </c>
      <c r="F247" s="558"/>
      <c r="G247" s="482"/>
      <c r="H247" s="482"/>
      <c r="I247" s="589"/>
    </row>
    <row r="248" spans="1:9" ht="41.25" customHeight="1" hidden="1">
      <c r="A248" s="21" t="s">
        <v>149</v>
      </c>
      <c r="B248" s="703" t="s">
        <v>161</v>
      </c>
      <c r="C248" s="558" t="s">
        <v>107</v>
      </c>
      <c r="D248" s="558" t="s">
        <v>48</v>
      </c>
      <c r="E248" s="558" t="s">
        <v>162</v>
      </c>
      <c r="F248" s="558" t="s">
        <v>150</v>
      </c>
      <c r="G248" s="482"/>
      <c r="H248" s="482"/>
      <c r="I248" s="589"/>
    </row>
    <row r="249" spans="1:9" ht="35.25" customHeight="1" hidden="1">
      <c r="A249" s="16" t="s">
        <v>115</v>
      </c>
      <c r="B249" s="700" t="s">
        <v>62</v>
      </c>
      <c r="C249" s="463" t="s">
        <v>107</v>
      </c>
      <c r="D249" s="463" t="s">
        <v>50</v>
      </c>
      <c r="E249" s="463" t="s">
        <v>114</v>
      </c>
      <c r="F249" s="463" t="s">
        <v>116</v>
      </c>
      <c r="G249" s="485"/>
      <c r="H249" s="485"/>
      <c r="I249" s="589"/>
    </row>
    <row r="250" spans="1:9" ht="27" customHeight="1" hidden="1">
      <c r="A250" s="15" t="s">
        <v>112</v>
      </c>
      <c r="B250" s="708" t="s">
        <v>62</v>
      </c>
      <c r="C250" s="545" t="s">
        <v>107</v>
      </c>
      <c r="D250" s="545" t="s">
        <v>50</v>
      </c>
      <c r="E250" s="545" t="s">
        <v>76</v>
      </c>
      <c r="F250" s="545" t="s">
        <v>47</v>
      </c>
      <c r="G250" s="487"/>
      <c r="H250" s="487"/>
      <c r="I250" s="592"/>
    </row>
    <row r="251" spans="1:9" ht="40.5" customHeight="1" hidden="1">
      <c r="A251" s="16" t="s">
        <v>113</v>
      </c>
      <c r="B251" s="700" t="s">
        <v>62</v>
      </c>
      <c r="C251" s="463" t="s">
        <v>107</v>
      </c>
      <c r="D251" s="463" t="s">
        <v>50</v>
      </c>
      <c r="E251" s="463" t="s">
        <v>114</v>
      </c>
      <c r="F251" s="463" t="s">
        <v>47</v>
      </c>
      <c r="G251" s="485"/>
      <c r="H251" s="485"/>
      <c r="I251" s="589"/>
    </row>
    <row r="252" spans="1:9" ht="38.25" customHeight="1" hidden="1">
      <c r="A252" s="16" t="s">
        <v>115</v>
      </c>
      <c r="B252" s="700" t="s">
        <v>62</v>
      </c>
      <c r="C252" s="463" t="s">
        <v>107</v>
      </c>
      <c r="D252" s="463" t="s">
        <v>50</v>
      </c>
      <c r="E252" s="463" t="s">
        <v>114</v>
      </c>
      <c r="F252" s="463" t="s">
        <v>116</v>
      </c>
      <c r="G252" s="485"/>
      <c r="H252" s="485"/>
      <c r="I252" s="589"/>
    </row>
    <row r="253" spans="1:9" ht="31.5" customHeight="1">
      <c r="A253" s="21" t="s">
        <v>159</v>
      </c>
      <c r="B253" s="703" t="s">
        <v>155</v>
      </c>
      <c r="C253" s="558" t="s">
        <v>107</v>
      </c>
      <c r="D253" s="558" t="s">
        <v>48</v>
      </c>
      <c r="E253" s="558" t="s">
        <v>162</v>
      </c>
      <c r="F253" s="558" t="s">
        <v>47</v>
      </c>
      <c r="G253" s="482">
        <f>G258</f>
        <v>0</v>
      </c>
      <c r="H253" s="482">
        <f>H258</f>
        <v>1300</v>
      </c>
      <c r="I253" s="589">
        <f>I254+I255+I256+I257+I258</f>
        <v>1567</v>
      </c>
    </row>
    <row r="254" spans="1:9" ht="31.5" customHeight="1">
      <c r="A254" s="733" t="s">
        <v>467</v>
      </c>
      <c r="B254" s="703" t="s">
        <v>155</v>
      </c>
      <c r="C254" s="558" t="s">
        <v>107</v>
      </c>
      <c r="D254" s="558" t="s">
        <v>48</v>
      </c>
      <c r="E254" s="558" t="s">
        <v>162</v>
      </c>
      <c r="F254" s="558" t="s">
        <v>469</v>
      </c>
      <c r="G254" s="482"/>
      <c r="H254" s="482"/>
      <c r="I254" s="589">
        <v>1094</v>
      </c>
    </row>
    <row r="255" spans="1:9" ht="31.5" customHeight="1">
      <c r="A255" s="734" t="s">
        <v>466</v>
      </c>
      <c r="B255" s="703" t="s">
        <v>155</v>
      </c>
      <c r="C255" s="558" t="s">
        <v>107</v>
      </c>
      <c r="D255" s="558" t="s">
        <v>48</v>
      </c>
      <c r="E255" s="558" t="s">
        <v>162</v>
      </c>
      <c r="F255" s="558" t="s">
        <v>470</v>
      </c>
      <c r="G255" s="482"/>
      <c r="H255" s="482"/>
      <c r="I255" s="589">
        <v>24</v>
      </c>
    </row>
    <row r="256" spans="1:9" ht="31.5" customHeight="1">
      <c r="A256" s="734" t="s">
        <v>481</v>
      </c>
      <c r="B256" s="703" t="s">
        <v>155</v>
      </c>
      <c r="C256" s="558" t="s">
        <v>107</v>
      </c>
      <c r="D256" s="558" t="s">
        <v>48</v>
      </c>
      <c r="E256" s="558" t="s">
        <v>162</v>
      </c>
      <c r="F256" s="558" t="s">
        <v>462</v>
      </c>
      <c r="G256" s="482"/>
      <c r="H256" s="482"/>
      <c r="I256" s="589">
        <f>449-30</f>
        <v>419</v>
      </c>
    </row>
    <row r="257" spans="1:9" ht="31.5" customHeight="1">
      <c r="A257" s="733" t="s">
        <v>464</v>
      </c>
      <c r="B257" s="703" t="s">
        <v>155</v>
      </c>
      <c r="C257" s="558" t="s">
        <v>107</v>
      </c>
      <c r="D257" s="558" t="s">
        <v>48</v>
      </c>
      <c r="E257" s="558" t="s">
        <v>162</v>
      </c>
      <c r="F257" s="558" t="s">
        <v>463</v>
      </c>
      <c r="G257" s="482"/>
      <c r="H257" s="482"/>
      <c r="I257" s="589">
        <v>30</v>
      </c>
    </row>
    <row r="258" spans="1:9" ht="28.5" customHeight="1" hidden="1">
      <c r="A258" s="733" t="s">
        <v>472</v>
      </c>
      <c r="B258" s="703" t="s">
        <v>155</v>
      </c>
      <c r="C258" s="558" t="s">
        <v>107</v>
      </c>
      <c r="D258" s="558" t="s">
        <v>48</v>
      </c>
      <c r="E258" s="558" t="s">
        <v>162</v>
      </c>
      <c r="F258" s="558" t="s">
        <v>471</v>
      </c>
      <c r="G258" s="482"/>
      <c r="H258" s="482">
        <v>1300</v>
      </c>
      <c r="I258" s="589"/>
    </row>
    <row r="259" spans="1:9" ht="30.75" customHeight="1" hidden="1">
      <c r="A259" s="377" t="s">
        <v>387</v>
      </c>
      <c r="B259" s="546" t="s">
        <v>155</v>
      </c>
      <c r="C259" s="560" t="s">
        <v>107</v>
      </c>
      <c r="D259" s="560" t="s">
        <v>48</v>
      </c>
      <c r="E259" s="560" t="s">
        <v>295</v>
      </c>
      <c r="F259" s="560" t="s">
        <v>47</v>
      </c>
      <c r="G259" s="488"/>
      <c r="H259" s="488"/>
      <c r="I259" s="593"/>
    </row>
    <row r="260" spans="1:9" ht="18.75" customHeight="1" hidden="1">
      <c r="A260" s="381" t="s">
        <v>149</v>
      </c>
      <c r="B260" s="546" t="s">
        <v>155</v>
      </c>
      <c r="C260" s="560" t="s">
        <v>107</v>
      </c>
      <c r="D260" s="560" t="s">
        <v>48</v>
      </c>
      <c r="E260" s="560" t="s">
        <v>295</v>
      </c>
      <c r="F260" s="560" t="s">
        <v>150</v>
      </c>
      <c r="G260" s="489"/>
      <c r="H260" s="489"/>
      <c r="I260" s="594"/>
    </row>
    <row r="261" spans="1:9" ht="42" customHeight="1">
      <c r="A261" s="734" t="s">
        <v>499</v>
      </c>
      <c r="B261" s="746" t="s">
        <v>155</v>
      </c>
      <c r="C261" s="65" t="s">
        <v>107</v>
      </c>
      <c r="D261" s="65" t="s">
        <v>48</v>
      </c>
      <c r="E261" s="65" t="s">
        <v>501</v>
      </c>
      <c r="F261" s="554" t="s">
        <v>47</v>
      </c>
      <c r="G261" s="482"/>
      <c r="H261" s="482"/>
      <c r="I261" s="589">
        <f>I262</f>
        <v>90.8</v>
      </c>
    </row>
    <row r="262" spans="1:9" ht="29.25" customHeight="1">
      <c r="A262" s="123" t="s">
        <v>504</v>
      </c>
      <c r="B262" s="746" t="s">
        <v>155</v>
      </c>
      <c r="C262" s="65" t="s">
        <v>107</v>
      </c>
      <c r="D262" s="65" t="s">
        <v>48</v>
      </c>
      <c r="E262" s="65" t="s">
        <v>501</v>
      </c>
      <c r="F262" s="554" t="s">
        <v>192</v>
      </c>
      <c r="G262" s="482"/>
      <c r="H262" s="482"/>
      <c r="I262" s="589">
        <v>90.8</v>
      </c>
    </row>
    <row r="263" spans="1:9" ht="30" customHeight="1">
      <c r="A263" s="734" t="s">
        <v>498</v>
      </c>
      <c r="B263" s="540" t="s">
        <v>155</v>
      </c>
      <c r="C263" s="554" t="s">
        <v>107</v>
      </c>
      <c r="D263" s="554" t="s">
        <v>48</v>
      </c>
      <c r="E263" s="554" t="s">
        <v>500</v>
      </c>
      <c r="F263" s="554" t="s">
        <v>47</v>
      </c>
      <c r="G263" s="482"/>
      <c r="H263" s="482"/>
      <c r="I263" s="589">
        <f>I264</f>
        <v>15.3</v>
      </c>
    </row>
    <row r="264" spans="1:9" ht="30.75" customHeight="1">
      <c r="A264" s="123" t="s">
        <v>504</v>
      </c>
      <c r="B264" s="540" t="s">
        <v>155</v>
      </c>
      <c r="C264" s="554" t="s">
        <v>107</v>
      </c>
      <c r="D264" s="554" t="s">
        <v>48</v>
      </c>
      <c r="E264" s="554" t="s">
        <v>500</v>
      </c>
      <c r="F264" s="554" t="s">
        <v>192</v>
      </c>
      <c r="G264" s="482"/>
      <c r="H264" s="482"/>
      <c r="I264" s="589">
        <v>15.3</v>
      </c>
    </row>
    <row r="265" spans="1:9" ht="27" customHeight="1">
      <c r="A265" s="231" t="s">
        <v>417</v>
      </c>
      <c r="B265" s="685" t="s">
        <v>155</v>
      </c>
      <c r="C265" s="388" t="s">
        <v>107</v>
      </c>
      <c r="D265" s="388" t="s">
        <v>55</v>
      </c>
      <c r="E265" s="388" t="s">
        <v>76</v>
      </c>
      <c r="F265" s="388" t="s">
        <v>47</v>
      </c>
      <c r="G265" s="490">
        <f aca="true" t="shared" si="13" ref="G265:I266">G266</f>
        <v>0</v>
      </c>
      <c r="H265" s="490">
        <f t="shared" si="13"/>
        <v>416</v>
      </c>
      <c r="I265" s="591">
        <f t="shared" si="13"/>
        <v>511</v>
      </c>
    </row>
    <row r="266" spans="1:9" ht="63" customHeight="1">
      <c r="A266" s="22" t="s">
        <v>139</v>
      </c>
      <c r="B266" s="709" t="s">
        <v>155</v>
      </c>
      <c r="C266" s="463" t="s">
        <v>107</v>
      </c>
      <c r="D266" s="463" t="s">
        <v>55</v>
      </c>
      <c r="E266" s="463" t="s">
        <v>152</v>
      </c>
      <c r="F266" s="463" t="s">
        <v>47</v>
      </c>
      <c r="G266" s="479">
        <f t="shared" si="13"/>
        <v>0</v>
      </c>
      <c r="H266" s="479">
        <f t="shared" si="13"/>
        <v>416</v>
      </c>
      <c r="I266" s="595">
        <f t="shared" si="13"/>
        <v>511</v>
      </c>
    </row>
    <row r="267" spans="1:9" ht="30" customHeight="1">
      <c r="A267" s="22" t="s">
        <v>59</v>
      </c>
      <c r="B267" s="709" t="s">
        <v>155</v>
      </c>
      <c r="C267" s="463" t="s">
        <v>107</v>
      </c>
      <c r="D267" s="463" t="s">
        <v>55</v>
      </c>
      <c r="E267" s="463" t="s">
        <v>153</v>
      </c>
      <c r="F267" s="463" t="s">
        <v>47</v>
      </c>
      <c r="G267" s="479">
        <f>G274</f>
        <v>0</v>
      </c>
      <c r="H267" s="479">
        <f>H274</f>
        <v>416</v>
      </c>
      <c r="I267" s="595">
        <f>I270+I271+I272+I273+I274</f>
        <v>511</v>
      </c>
    </row>
    <row r="268" spans="1:9" ht="0.75" customHeight="1" hidden="1">
      <c r="A268" s="23" t="s">
        <v>163</v>
      </c>
      <c r="B268" s="709" t="s">
        <v>161</v>
      </c>
      <c r="C268" s="463" t="s">
        <v>107</v>
      </c>
      <c r="D268" s="463" t="s">
        <v>49</v>
      </c>
      <c r="E268" s="463" t="s">
        <v>153</v>
      </c>
      <c r="F268" s="463" t="s">
        <v>137</v>
      </c>
      <c r="G268" s="479"/>
      <c r="H268" s="479"/>
      <c r="I268" s="595"/>
    </row>
    <row r="269" spans="1:9" ht="10.5" customHeight="1" hidden="1">
      <c r="A269" s="8" t="s">
        <v>63</v>
      </c>
      <c r="B269" s="710" t="s">
        <v>62</v>
      </c>
      <c r="C269" s="463" t="s">
        <v>107</v>
      </c>
      <c r="D269" s="463" t="s">
        <v>48</v>
      </c>
      <c r="E269" s="463" t="s">
        <v>79</v>
      </c>
      <c r="F269" s="463" t="s">
        <v>78</v>
      </c>
      <c r="G269" s="492"/>
      <c r="H269" s="492"/>
      <c r="I269" s="595"/>
    </row>
    <row r="270" spans="1:9" ht="23.25" customHeight="1">
      <c r="A270" s="733" t="s">
        <v>467</v>
      </c>
      <c r="B270" s="709" t="s">
        <v>155</v>
      </c>
      <c r="C270" s="463" t="s">
        <v>107</v>
      </c>
      <c r="D270" s="463" t="s">
        <v>55</v>
      </c>
      <c r="E270" s="463" t="s">
        <v>153</v>
      </c>
      <c r="F270" s="737" t="s">
        <v>460</v>
      </c>
      <c r="G270" s="492"/>
      <c r="H270" s="492"/>
      <c r="I270" s="595">
        <v>372</v>
      </c>
    </row>
    <row r="271" spans="1:9" ht="0.75" customHeight="1">
      <c r="A271" s="734" t="s">
        <v>466</v>
      </c>
      <c r="B271" s="709" t="s">
        <v>155</v>
      </c>
      <c r="C271" s="463" t="s">
        <v>107</v>
      </c>
      <c r="D271" s="463" t="s">
        <v>55</v>
      </c>
      <c r="E271" s="463" t="s">
        <v>153</v>
      </c>
      <c r="F271" s="737" t="s">
        <v>461</v>
      </c>
      <c r="G271" s="492"/>
      <c r="H271" s="492"/>
      <c r="I271" s="595"/>
    </row>
    <row r="272" spans="1:9" ht="30" customHeight="1">
      <c r="A272" s="734" t="s">
        <v>481</v>
      </c>
      <c r="B272" s="709" t="s">
        <v>155</v>
      </c>
      <c r="C272" s="463" t="s">
        <v>107</v>
      </c>
      <c r="D272" s="463" t="s">
        <v>55</v>
      </c>
      <c r="E272" s="463" t="s">
        <v>153</v>
      </c>
      <c r="F272" s="737" t="s">
        <v>462</v>
      </c>
      <c r="G272" s="492"/>
      <c r="H272" s="492"/>
      <c r="I272" s="595">
        <v>139</v>
      </c>
    </row>
    <row r="273" spans="1:9" ht="30.75" customHeight="1" hidden="1">
      <c r="A273" s="733" t="s">
        <v>464</v>
      </c>
      <c r="B273" s="709" t="s">
        <v>155</v>
      </c>
      <c r="C273" s="463" t="s">
        <v>107</v>
      </c>
      <c r="D273" s="463" t="s">
        <v>55</v>
      </c>
      <c r="E273" s="463" t="s">
        <v>153</v>
      </c>
      <c r="F273" s="737" t="s">
        <v>463</v>
      </c>
      <c r="G273" s="492"/>
      <c r="H273" s="492"/>
      <c r="I273" s="595"/>
    </row>
    <row r="274" spans="1:9" ht="28.5" customHeight="1" hidden="1">
      <c r="A274" s="733" t="s">
        <v>472</v>
      </c>
      <c r="B274" s="709" t="s">
        <v>155</v>
      </c>
      <c r="C274" s="463" t="s">
        <v>107</v>
      </c>
      <c r="D274" s="463" t="s">
        <v>55</v>
      </c>
      <c r="E274" s="463" t="s">
        <v>153</v>
      </c>
      <c r="F274" s="737" t="s">
        <v>471</v>
      </c>
      <c r="G274" s="479"/>
      <c r="H274" s="479">
        <v>416</v>
      </c>
      <c r="I274" s="595"/>
    </row>
    <row r="275" spans="1:9" ht="32.25" customHeight="1">
      <c r="A275" s="567" t="s">
        <v>421</v>
      </c>
      <c r="B275" s="684" t="s">
        <v>165</v>
      </c>
      <c r="C275" s="387" t="s">
        <v>57</v>
      </c>
      <c r="D275" s="387" t="s">
        <v>57</v>
      </c>
      <c r="E275" s="387" t="s">
        <v>76</v>
      </c>
      <c r="F275" s="387" t="s">
        <v>47</v>
      </c>
      <c r="G275" s="452">
        <f>G276</f>
        <v>1138.8</v>
      </c>
      <c r="H275" s="452">
        <v>27386</v>
      </c>
      <c r="I275" s="575">
        <f>I276</f>
        <v>700</v>
      </c>
    </row>
    <row r="276" spans="1:9" ht="16.5" customHeight="1">
      <c r="A276" s="14" t="s">
        <v>416</v>
      </c>
      <c r="B276" s="705" t="s">
        <v>165</v>
      </c>
      <c r="C276" s="474" t="s">
        <v>67</v>
      </c>
      <c r="D276" s="474" t="s">
        <v>57</v>
      </c>
      <c r="E276" s="474" t="s">
        <v>76</v>
      </c>
      <c r="F276" s="474" t="s">
        <v>47</v>
      </c>
      <c r="G276" s="493">
        <f>G277+G285+G293+G297+G303</f>
        <v>1138.8</v>
      </c>
      <c r="H276" s="493"/>
      <c r="I276" s="582">
        <f>I277+I285+I293+I297+I303</f>
        <v>700</v>
      </c>
    </row>
    <row r="277" spans="1:9" ht="17.25" customHeight="1">
      <c r="A277" s="35" t="s">
        <v>218</v>
      </c>
      <c r="B277" s="692" t="s">
        <v>165</v>
      </c>
      <c r="C277" s="161" t="s">
        <v>67</v>
      </c>
      <c r="D277" s="161" t="s">
        <v>48</v>
      </c>
      <c r="E277" s="161" t="s">
        <v>76</v>
      </c>
      <c r="F277" s="161" t="s">
        <v>47</v>
      </c>
      <c r="G277" s="494">
        <f>G278</f>
        <v>0</v>
      </c>
      <c r="H277" s="494"/>
      <c r="I277" s="596">
        <f>I278</f>
        <v>400</v>
      </c>
    </row>
    <row r="278" spans="1:9" ht="25.5">
      <c r="A278" s="6" t="s">
        <v>81</v>
      </c>
      <c r="B278" s="692" t="s">
        <v>165</v>
      </c>
      <c r="C278" s="161" t="s">
        <v>67</v>
      </c>
      <c r="D278" s="161" t="s">
        <v>48</v>
      </c>
      <c r="E278" s="161" t="s">
        <v>80</v>
      </c>
      <c r="F278" s="161" t="s">
        <v>47</v>
      </c>
      <c r="G278" s="495">
        <f>G279</f>
        <v>0</v>
      </c>
      <c r="H278" s="495"/>
      <c r="I278" s="597">
        <f>I279</f>
        <v>400</v>
      </c>
    </row>
    <row r="279" spans="1:9" ht="33.75" customHeight="1">
      <c r="A279" s="1" t="s">
        <v>63</v>
      </c>
      <c r="B279" s="692" t="s">
        <v>165</v>
      </c>
      <c r="C279" s="161" t="s">
        <v>67</v>
      </c>
      <c r="D279" s="161" t="s">
        <v>48</v>
      </c>
      <c r="E279" s="463" t="s">
        <v>164</v>
      </c>
      <c r="F279" s="161" t="s">
        <v>47</v>
      </c>
      <c r="G279" s="495">
        <f>G284</f>
        <v>0</v>
      </c>
      <c r="H279" s="495"/>
      <c r="I279" s="597">
        <f>I284</f>
        <v>400</v>
      </c>
    </row>
    <row r="280" spans="1:9" ht="26.25" customHeight="1" hidden="1">
      <c r="A280" s="6" t="s">
        <v>82</v>
      </c>
      <c r="B280" s="692" t="s">
        <v>65</v>
      </c>
      <c r="C280" s="161" t="s">
        <v>67</v>
      </c>
      <c r="D280" s="161" t="s">
        <v>48</v>
      </c>
      <c r="E280" s="463" t="s">
        <v>83</v>
      </c>
      <c r="F280" s="161" t="s">
        <v>47</v>
      </c>
      <c r="G280" s="495"/>
      <c r="H280" s="495"/>
      <c r="I280" s="597"/>
    </row>
    <row r="281" spans="1:9" ht="36.75" customHeight="1" hidden="1">
      <c r="A281" s="1" t="s">
        <v>63</v>
      </c>
      <c r="B281" s="692" t="s">
        <v>65</v>
      </c>
      <c r="C281" s="161" t="s">
        <v>67</v>
      </c>
      <c r="D281" s="161" t="s">
        <v>48</v>
      </c>
      <c r="E281" s="463" t="s">
        <v>83</v>
      </c>
      <c r="F281" s="161" t="s">
        <v>78</v>
      </c>
      <c r="G281" s="495"/>
      <c r="H281" s="495"/>
      <c r="I281" s="597"/>
    </row>
    <row r="282" spans="1:9" ht="28.5" customHeight="1" hidden="1">
      <c r="A282" s="6" t="s">
        <v>82</v>
      </c>
      <c r="B282" s="692" t="s">
        <v>65</v>
      </c>
      <c r="C282" s="161" t="s">
        <v>67</v>
      </c>
      <c r="D282" s="161" t="s">
        <v>48</v>
      </c>
      <c r="E282" s="463" t="s">
        <v>83</v>
      </c>
      <c r="F282" s="161" t="s">
        <v>47</v>
      </c>
      <c r="G282" s="495"/>
      <c r="H282" s="495"/>
      <c r="I282" s="597"/>
    </row>
    <row r="283" spans="1:9" ht="37.5" customHeight="1" hidden="1">
      <c r="A283" s="1" t="s">
        <v>63</v>
      </c>
      <c r="B283" s="692" t="s">
        <v>65</v>
      </c>
      <c r="C283" s="161" t="s">
        <v>67</v>
      </c>
      <c r="D283" s="161" t="s">
        <v>48</v>
      </c>
      <c r="E283" s="463" t="s">
        <v>83</v>
      </c>
      <c r="F283" s="161" t="s">
        <v>78</v>
      </c>
      <c r="G283" s="495"/>
      <c r="H283" s="495"/>
      <c r="I283" s="597"/>
    </row>
    <row r="284" spans="1:9" ht="30.75" customHeight="1">
      <c r="A284" s="734" t="s">
        <v>466</v>
      </c>
      <c r="B284" s="703" t="s">
        <v>165</v>
      </c>
      <c r="C284" s="558" t="s">
        <v>67</v>
      </c>
      <c r="D284" s="558" t="s">
        <v>48</v>
      </c>
      <c r="E284" s="558" t="s">
        <v>164</v>
      </c>
      <c r="F284" s="558" t="s">
        <v>470</v>
      </c>
      <c r="G284" s="479"/>
      <c r="H284" s="479"/>
      <c r="I284" s="598">
        <v>400</v>
      </c>
    </row>
    <row r="285" spans="1:9" ht="18" customHeight="1">
      <c r="A285" s="35" t="s">
        <v>219</v>
      </c>
      <c r="B285" s="711">
        <v>561</v>
      </c>
      <c r="C285" s="456" t="s">
        <v>67</v>
      </c>
      <c r="D285" s="456" t="s">
        <v>50</v>
      </c>
      <c r="E285" s="558" t="s">
        <v>76</v>
      </c>
      <c r="F285" s="558" t="s">
        <v>47</v>
      </c>
      <c r="G285" s="472">
        <f>G286+G289+G291</f>
        <v>771.8</v>
      </c>
      <c r="H285" s="472"/>
      <c r="I285" s="582">
        <f>I286+I289+I291</f>
        <v>300</v>
      </c>
    </row>
    <row r="286" spans="1:9" ht="24.75" customHeight="1">
      <c r="A286" s="6" t="s">
        <v>81</v>
      </c>
      <c r="B286" s="711">
        <v>561</v>
      </c>
      <c r="C286" s="456" t="s">
        <v>67</v>
      </c>
      <c r="D286" s="456" t="s">
        <v>50</v>
      </c>
      <c r="E286" s="161" t="s">
        <v>80</v>
      </c>
      <c r="F286" s="558" t="s">
        <v>47</v>
      </c>
      <c r="G286" s="480">
        <f>G287</f>
        <v>0</v>
      </c>
      <c r="H286" s="480"/>
      <c r="I286" s="585">
        <f>I287</f>
        <v>300</v>
      </c>
    </row>
    <row r="287" spans="1:9" ht="33" customHeight="1">
      <c r="A287" s="1" t="s">
        <v>63</v>
      </c>
      <c r="B287" s="711">
        <v>561</v>
      </c>
      <c r="C287" s="456" t="s">
        <v>67</v>
      </c>
      <c r="D287" s="456" t="s">
        <v>50</v>
      </c>
      <c r="E287" s="463" t="s">
        <v>164</v>
      </c>
      <c r="F287" s="558" t="s">
        <v>47</v>
      </c>
      <c r="G287" s="479">
        <f>G288</f>
        <v>0</v>
      </c>
      <c r="H287" s="479"/>
      <c r="I287" s="595">
        <f>I288</f>
        <v>300</v>
      </c>
    </row>
    <row r="288" spans="1:9" ht="31.5" customHeight="1">
      <c r="A288" s="734" t="s">
        <v>466</v>
      </c>
      <c r="B288" s="711">
        <v>561</v>
      </c>
      <c r="C288" s="456" t="s">
        <v>67</v>
      </c>
      <c r="D288" s="456" t="s">
        <v>50</v>
      </c>
      <c r="E288" s="463" t="s">
        <v>164</v>
      </c>
      <c r="F288" s="558" t="s">
        <v>470</v>
      </c>
      <c r="G288" s="479"/>
      <c r="H288" s="479"/>
      <c r="I288" s="595">
        <v>300</v>
      </c>
    </row>
    <row r="289" spans="1:9" ht="32.25" customHeight="1" hidden="1">
      <c r="A289" s="21" t="s">
        <v>130</v>
      </c>
      <c r="B289" s="711">
        <v>561</v>
      </c>
      <c r="C289" s="456" t="s">
        <v>67</v>
      </c>
      <c r="D289" s="456" t="s">
        <v>50</v>
      </c>
      <c r="E289" s="463" t="s">
        <v>122</v>
      </c>
      <c r="F289" s="558" t="s">
        <v>47</v>
      </c>
      <c r="G289" s="479">
        <f>G290</f>
        <v>11.8</v>
      </c>
      <c r="H289" s="479"/>
      <c r="I289" s="595">
        <f>I290</f>
        <v>0</v>
      </c>
    </row>
    <row r="290" spans="1:9" ht="68.25" customHeight="1" hidden="1">
      <c r="A290" s="21" t="s">
        <v>395</v>
      </c>
      <c r="B290" s="711">
        <v>561</v>
      </c>
      <c r="C290" s="456" t="s">
        <v>67</v>
      </c>
      <c r="D290" s="456" t="s">
        <v>50</v>
      </c>
      <c r="E290" s="463" t="s">
        <v>321</v>
      </c>
      <c r="F290" s="558" t="s">
        <v>150</v>
      </c>
      <c r="G290" s="479">
        <v>11.8</v>
      </c>
      <c r="H290" s="479"/>
      <c r="I290" s="595"/>
    </row>
    <row r="291" spans="1:9" ht="48.75" customHeight="1" hidden="1">
      <c r="A291" s="274" t="s">
        <v>386</v>
      </c>
      <c r="B291" s="712">
        <v>561</v>
      </c>
      <c r="C291" s="447" t="s">
        <v>67</v>
      </c>
      <c r="D291" s="447" t="s">
        <v>50</v>
      </c>
      <c r="E291" s="399" t="s">
        <v>310</v>
      </c>
      <c r="F291" s="399" t="s">
        <v>47</v>
      </c>
      <c r="G291" s="496">
        <f>G292</f>
        <v>760</v>
      </c>
      <c r="H291" s="496"/>
      <c r="I291" s="591">
        <f>I292</f>
        <v>0</v>
      </c>
    </row>
    <row r="292" spans="1:9" ht="23.25" customHeight="1" hidden="1">
      <c r="A292" s="230" t="s">
        <v>149</v>
      </c>
      <c r="B292" s="712">
        <v>561</v>
      </c>
      <c r="C292" s="447" t="s">
        <v>67</v>
      </c>
      <c r="D292" s="447" t="s">
        <v>50</v>
      </c>
      <c r="E292" s="399" t="s">
        <v>310</v>
      </c>
      <c r="F292" s="554" t="s">
        <v>150</v>
      </c>
      <c r="G292" s="428">
        <v>760</v>
      </c>
      <c r="H292" s="428"/>
      <c r="I292" s="589"/>
    </row>
    <row r="293" spans="1:9" ht="26.25" customHeight="1" hidden="1">
      <c r="A293" s="237" t="s">
        <v>245</v>
      </c>
      <c r="B293" s="689" t="s">
        <v>165</v>
      </c>
      <c r="C293" s="399" t="s">
        <v>67</v>
      </c>
      <c r="D293" s="399" t="s">
        <v>69</v>
      </c>
      <c r="E293" s="399" t="s">
        <v>132</v>
      </c>
      <c r="F293" s="399" t="s">
        <v>47</v>
      </c>
      <c r="G293" s="424">
        <f>G294</f>
        <v>0</v>
      </c>
      <c r="H293" s="424"/>
      <c r="I293" s="576">
        <f>I294</f>
        <v>0</v>
      </c>
    </row>
    <row r="294" spans="1:9" ht="18.75" customHeight="1" hidden="1">
      <c r="A294" s="238" t="s">
        <v>246</v>
      </c>
      <c r="B294" s="689" t="s">
        <v>165</v>
      </c>
      <c r="C294" s="399" t="s">
        <v>67</v>
      </c>
      <c r="D294" s="399" t="s">
        <v>69</v>
      </c>
      <c r="E294" s="399" t="s">
        <v>247</v>
      </c>
      <c r="F294" s="399" t="s">
        <v>47</v>
      </c>
      <c r="G294" s="497">
        <f>G295</f>
        <v>0</v>
      </c>
      <c r="H294" s="497"/>
      <c r="I294" s="589">
        <f>I295</f>
        <v>0</v>
      </c>
    </row>
    <row r="295" spans="1:9" ht="27.75" customHeight="1" hidden="1">
      <c r="A295" s="240" t="s">
        <v>63</v>
      </c>
      <c r="B295" s="689" t="s">
        <v>165</v>
      </c>
      <c r="C295" s="399" t="s">
        <v>67</v>
      </c>
      <c r="D295" s="399" t="s">
        <v>69</v>
      </c>
      <c r="E295" s="399" t="s">
        <v>248</v>
      </c>
      <c r="F295" s="399" t="s">
        <v>47</v>
      </c>
      <c r="G295" s="497">
        <f>G296</f>
        <v>0</v>
      </c>
      <c r="H295" s="497"/>
      <c r="I295" s="589">
        <f>I296</f>
        <v>0</v>
      </c>
    </row>
    <row r="296" spans="1:9" ht="18" customHeight="1" hidden="1">
      <c r="A296" s="240" t="s">
        <v>149</v>
      </c>
      <c r="B296" s="689" t="s">
        <v>165</v>
      </c>
      <c r="C296" s="399" t="s">
        <v>67</v>
      </c>
      <c r="D296" s="399" t="s">
        <v>69</v>
      </c>
      <c r="E296" s="399" t="s">
        <v>248</v>
      </c>
      <c r="F296" s="399" t="s">
        <v>150</v>
      </c>
      <c r="G296" s="497"/>
      <c r="H296" s="497"/>
      <c r="I296" s="589"/>
    </row>
    <row r="297" spans="1:9" ht="18.75" customHeight="1" hidden="1">
      <c r="A297" s="237" t="s">
        <v>249</v>
      </c>
      <c r="B297" s="689" t="s">
        <v>165</v>
      </c>
      <c r="C297" s="399" t="s">
        <v>67</v>
      </c>
      <c r="D297" s="399" t="s">
        <v>55</v>
      </c>
      <c r="E297" s="399" t="s">
        <v>132</v>
      </c>
      <c r="F297" s="399" t="s">
        <v>47</v>
      </c>
      <c r="G297" s="424">
        <f>G298+G301</f>
        <v>367</v>
      </c>
      <c r="H297" s="424"/>
      <c r="I297" s="576">
        <f>I298+I301</f>
        <v>0</v>
      </c>
    </row>
    <row r="298" spans="1:9" ht="19.5" customHeight="1" hidden="1">
      <c r="A298" s="240" t="s">
        <v>246</v>
      </c>
      <c r="B298" s="689" t="s">
        <v>165</v>
      </c>
      <c r="C298" s="399" t="s">
        <v>67</v>
      </c>
      <c r="D298" s="399" t="s">
        <v>55</v>
      </c>
      <c r="E298" s="399" t="s">
        <v>247</v>
      </c>
      <c r="F298" s="399" t="s">
        <v>47</v>
      </c>
      <c r="G298" s="497">
        <f>G299</f>
        <v>0</v>
      </c>
      <c r="H298" s="497"/>
      <c r="I298" s="589">
        <f>I299</f>
        <v>0</v>
      </c>
    </row>
    <row r="299" spans="1:9" ht="27.75" customHeight="1" hidden="1">
      <c r="A299" s="240" t="s">
        <v>63</v>
      </c>
      <c r="B299" s="689" t="s">
        <v>165</v>
      </c>
      <c r="C299" s="399" t="s">
        <v>67</v>
      </c>
      <c r="D299" s="399" t="s">
        <v>55</v>
      </c>
      <c r="E299" s="399" t="s">
        <v>248</v>
      </c>
      <c r="F299" s="399" t="s">
        <v>47</v>
      </c>
      <c r="G299" s="497">
        <f>G300</f>
        <v>0</v>
      </c>
      <c r="H299" s="497"/>
      <c r="I299" s="589">
        <f>I300</f>
        <v>0</v>
      </c>
    </row>
    <row r="300" spans="1:9" ht="20.25" customHeight="1" hidden="1">
      <c r="A300" s="240" t="s">
        <v>149</v>
      </c>
      <c r="B300" s="689" t="s">
        <v>165</v>
      </c>
      <c r="C300" s="399" t="s">
        <v>67</v>
      </c>
      <c r="D300" s="399" t="s">
        <v>55</v>
      </c>
      <c r="E300" s="399" t="s">
        <v>248</v>
      </c>
      <c r="F300" s="399" t="s">
        <v>150</v>
      </c>
      <c r="G300" s="428"/>
      <c r="H300" s="428"/>
      <c r="I300" s="589"/>
    </row>
    <row r="301" spans="1:9" ht="48" customHeight="1" hidden="1">
      <c r="A301" s="274" t="s">
        <v>307</v>
      </c>
      <c r="B301" s="689" t="s">
        <v>165</v>
      </c>
      <c r="C301" s="399" t="s">
        <v>67</v>
      </c>
      <c r="D301" s="399" t="s">
        <v>55</v>
      </c>
      <c r="E301" s="399" t="s">
        <v>308</v>
      </c>
      <c r="F301" s="399" t="s">
        <v>47</v>
      </c>
      <c r="G301" s="497">
        <f>G302</f>
        <v>367</v>
      </c>
      <c r="H301" s="497"/>
      <c r="I301" s="589">
        <f>I302</f>
        <v>0</v>
      </c>
    </row>
    <row r="302" spans="1:9" ht="21.75" customHeight="1" hidden="1">
      <c r="A302" s="240" t="s">
        <v>149</v>
      </c>
      <c r="B302" s="689" t="s">
        <v>165</v>
      </c>
      <c r="C302" s="399" t="s">
        <v>67</v>
      </c>
      <c r="D302" s="399" t="s">
        <v>55</v>
      </c>
      <c r="E302" s="399" t="s">
        <v>308</v>
      </c>
      <c r="F302" s="399" t="s">
        <v>150</v>
      </c>
      <c r="G302" s="497">
        <v>367</v>
      </c>
      <c r="H302" s="497"/>
      <c r="I302" s="589"/>
    </row>
    <row r="303" spans="1:9" ht="23.25" customHeight="1" hidden="1">
      <c r="A303" s="237" t="s">
        <v>419</v>
      </c>
      <c r="B303" s="689" t="s">
        <v>165</v>
      </c>
      <c r="C303" s="399" t="s">
        <v>67</v>
      </c>
      <c r="D303" s="399" t="s">
        <v>67</v>
      </c>
      <c r="E303" s="399" t="s">
        <v>132</v>
      </c>
      <c r="F303" s="399" t="s">
        <v>47</v>
      </c>
      <c r="G303" s="424">
        <f>G304+G307</f>
        <v>0</v>
      </c>
      <c r="H303" s="424"/>
      <c r="I303" s="576">
        <f>I304+I307</f>
        <v>0</v>
      </c>
    </row>
    <row r="304" spans="1:9" ht="30" customHeight="1" hidden="1">
      <c r="A304" s="237" t="s">
        <v>251</v>
      </c>
      <c r="B304" s="689" t="s">
        <v>165</v>
      </c>
      <c r="C304" s="399" t="s">
        <v>67</v>
      </c>
      <c r="D304" s="399" t="s">
        <v>67</v>
      </c>
      <c r="E304" s="399" t="s">
        <v>252</v>
      </c>
      <c r="F304" s="399" t="s">
        <v>47</v>
      </c>
      <c r="G304" s="497">
        <f>G305</f>
        <v>0</v>
      </c>
      <c r="H304" s="497"/>
      <c r="I304" s="589">
        <f>I305</f>
        <v>0</v>
      </c>
    </row>
    <row r="305" spans="1:9" ht="29.25" customHeight="1" hidden="1">
      <c r="A305" s="238" t="s">
        <v>63</v>
      </c>
      <c r="B305" s="689" t="s">
        <v>165</v>
      </c>
      <c r="C305" s="399" t="s">
        <v>67</v>
      </c>
      <c r="D305" s="399" t="s">
        <v>67</v>
      </c>
      <c r="E305" s="399" t="s">
        <v>253</v>
      </c>
      <c r="F305" s="399" t="s">
        <v>47</v>
      </c>
      <c r="G305" s="497">
        <f>G306</f>
        <v>0</v>
      </c>
      <c r="H305" s="497"/>
      <c r="I305" s="589">
        <f>I306</f>
        <v>0</v>
      </c>
    </row>
    <row r="306" spans="1:9" ht="19.5" customHeight="1" hidden="1">
      <c r="A306" s="281" t="s">
        <v>149</v>
      </c>
      <c r="B306" s="692" t="s">
        <v>165</v>
      </c>
      <c r="C306" s="161" t="s">
        <v>67</v>
      </c>
      <c r="D306" s="161" t="s">
        <v>67</v>
      </c>
      <c r="E306" s="161" t="s">
        <v>253</v>
      </c>
      <c r="F306" s="161" t="s">
        <v>150</v>
      </c>
      <c r="G306" s="495"/>
      <c r="H306" s="495"/>
      <c r="I306" s="587"/>
    </row>
    <row r="307" spans="1:9" ht="57.75" customHeight="1" hidden="1">
      <c r="A307" s="26" t="s">
        <v>320</v>
      </c>
      <c r="B307" s="692" t="s">
        <v>165</v>
      </c>
      <c r="C307" s="161" t="s">
        <v>67</v>
      </c>
      <c r="D307" s="161" t="s">
        <v>68</v>
      </c>
      <c r="E307" s="161" t="s">
        <v>375</v>
      </c>
      <c r="F307" s="161" t="s">
        <v>47</v>
      </c>
      <c r="G307" s="494"/>
      <c r="H307" s="494"/>
      <c r="I307" s="577"/>
    </row>
    <row r="308" spans="1:9" ht="15.75" customHeight="1" hidden="1">
      <c r="A308" s="281" t="s">
        <v>149</v>
      </c>
      <c r="B308" s="692" t="s">
        <v>165</v>
      </c>
      <c r="C308" s="161" t="s">
        <v>67</v>
      </c>
      <c r="D308" s="161" t="s">
        <v>68</v>
      </c>
      <c r="E308" s="161" t="s">
        <v>375</v>
      </c>
      <c r="F308" s="161" t="s">
        <v>150</v>
      </c>
      <c r="G308" s="494"/>
      <c r="H308" s="494"/>
      <c r="I308" s="577"/>
    </row>
    <row r="309" spans="1:9" ht="48.75" customHeight="1">
      <c r="A309" s="17" t="s">
        <v>292</v>
      </c>
      <c r="B309" s="684" t="s">
        <v>171</v>
      </c>
      <c r="C309" s="387" t="s">
        <v>57</v>
      </c>
      <c r="D309" s="387" t="s">
        <v>57</v>
      </c>
      <c r="E309" s="387" t="s">
        <v>76</v>
      </c>
      <c r="F309" s="387" t="s">
        <v>47</v>
      </c>
      <c r="G309" s="498" t="e">
        <f>G310+G418+#REF!</f>
        <v>#REF!</v>
      </c>
      <c r="H309" s="498">
        <v>35429</v>
      </c>
      <c r="I309" s="575">
        <f>I310+I418</f>
        <v>109084</v>
      </c>
    </row>
    <row r="310" spans="1:9" ht="18.75" customHeight="1">
      <c r="A310" s="283" t="s">
        <v>52</v>
      </c>
      <c r="B310" s="706" t="s">
        <v>171</v>
      </c>
      <c r="C310" s="248" t="s">
        <v>51</v>
      </c>
      <c r="D310" s="248" t="s">
        <v>72</v>
      </c>
      <c r="E310" s="248" t="s">
        <v>76</v>
      </c>
      <c r="F310" s="248" t="s">
        <v>47</v>
      </c>
      <c r="G310" s="475" t="e">
        <f>G311+G323+G373+G360</f>
        <v>#REF!</v>
      </c>
      <c r="H310" s="475" t="e">
        <f>H311+H323+H373+H360</f>
        <v>#REF!</v>
      </c>
      <c r="I310" s="576">
        <f>I311+I323+I360+I373</f>
        <v>90215.7</v>
      </c>
    </row>
    <row r="311" spans="1:9" ht="15.75">
      <c r="A311" s="10" t="s">
        <v>89</v>
      </c>
      <c r="B311" s="706" t="s">
        <v>171</v>
      </c>
      <c r="C311" s="248" t="s">
        <v>51</v>
      </c>
      <c r="D311" s="248" t="s">
        <v>48</v>
      </c>
      <c r="E311" s="248" t="s">
        <v>76</v>
      </c>
      <c r="F311" s="248" t="s">
        <v>47</v>
      </c>
      <c r="G311" s="490" t="e">
        <f>G312</f>
        <v>#REF!</v>
      </c>
      <c r="H311" s="490" t="e">
        <f>H312</f>
        <v>#REF!</v>
      </c>
      <c r="I311" s="591">
        <f>I312+I320</f>
        <v>14687</v>
      </c>
    </row>
    <row r="312" spans="1:9" ht="13.5" customHeight="1">
      <c r="A312" s="2" t="s">
        <v>90</v>
      </c>
      <c r="B312" s="706" t="s">
        <v>171</v>
      </c>
      <c r="C312" s="248" t="s">
        <v>51</v>
      </c>
      <c r="D312" s="248" t="s">
        <v>48</v>
      </c>
      <c r="E312" s="248" t="s">
        <v>91</v>
      </c>
      <c r="F312" s="248" t="s">
        <v>47</v>
      </c>
      <c r="G312" s="422" t="e">
        <f>G313+#REF!</f>
        <v>#REF!</v>
      </c>
      <c r="H312" s="422" t="e">
        <f>H313+#REF!</f>
        <v>#REF!</v>
      </c>
      <c r="I312" s="589">
        <f>I313</f>
        <v>14619.5</v>
      </c>
    </row>
    <row r="313" spans="1:9" ht="25.5" customHeight="1">
      <c r="A313" s="241" t="s">
        <v>63</v>
      </c>
      <c r="B313" s="689" t="s">
        <v>171</v>
      </c>
      <c r="C313" s="399" t="s">
        <v>51</v>
      </c>
      <c r="D313" s="399" t="s">
        <v>48</v>
      </c>
      <c r="E313" s="399" t="s">
        <v>172</v>
      </c>
      <c r="F313" s="399" t="s">
        <v>47</v>
      </c>
      <c r="G313" s="428">
        <f>G314</f>
        <v>0</v>
      </c>
      <c r="H313" s="428">
        <f>H314</f>
        <v>14355.6</v>
      </c>
      <c r="I313" s="589">
        <f>I314+I315+I316+I317+I318+I319</f>
        <v>14619.5</v>
      </c>
    </row>
    <row r="314" spans="1:9" ht="20.25" customHeight="1">
      <c r="A314" s="733" t="s">
        <v>467</v>
      </c>
      <c r="B314" s="689" t="s">
        <v>171</v>
      </c>
      <c r="C314" s="399" t="s">
        <v>51</v>
      </c>
      <c r="D314" s="399" t="s">
        <v>48</v>
      </c>
      <c r="E314" s="399" t="s">
        <v>172</v>
      </c>
      <c r="F314" s="558" t="s">
        <v>469</v>
      </c>
      <c r="G314" s="428"/>
      <c r="H314" s="428">
        <v>14355.6</v>
      </c>
      <c r="I314" s="589">
        <f>2120+1000</f>
        <v>3120</v>
      </c>
    </row>
    <row r="315" spans="1:9" ht="27" customHeight="1">
      <c r="A315" s="734" t="s">
        <v>466</v>
      </c>
      <c r="B315" s="689" t="s">
        <v>171</v>
      </c>
      <c r="C315" s="399" t="s">
        <v>51</v>
      </c>
      <c r="D315" s="399" t="s">
        <v>48</v>
      </c>
      <c r="E315" s="399" t="s">
        <v>172</v>
      </c>
      <c r="F315" s="558" t="s">
        <v>470</v>
      </c>
      <c r="G315" s="428"/>
      <c r="H315" s="428"/>
      <c r="I315" s="589">
        <v>19.4</v>
      </c>
    </row>
    <row r="316" spans="1:9" ht="27" customHeight="1">
      <c r="A316" s="734" t="s">
        <v>481</v>
      </c>
      <c r="B316" s="689" t="s">
        <v>171</v>
      </c>
      <c r="C316" s="399" t="s">
        <v>51</v>
      </c>
      <c r="D316" s="399" t="s">
        <v>48</v>
      </c>
      <c r="E316" s="399" t="s">
        <v>172</v>
      </c>
      <c r="F316" s="558" t="s">
        <v>462</v>
      </c>
      <c r="G316" s="428"/>
      <c r="H316" s="428"/>
      <c r="I316" s="589">
        <f>1445.5-120-129</f>
        <v>1196.5</v>
      </c>
    </row>
    <row r="317" spans="1:9" ht="38.25" customHeight="1">
      <c r="A317" s="734" t="s">
        <v>506</v>
      </c>
      <c r="B317" s="689" t="s">
        <v>171</v>
      </c>
      <c r="C317" s="399" t="s">
        <v>51</v>
      </c>
      <c r="D317" s="399" t="s">
        <v>48</v>
      </c>
      <c r="E317" s="399" t="s">
        <v>172</v>
      </c>
      <c r="F317" s="558" t="s">
        <v>478</v>
      </c>
      <c r="G317" s="428"/>
      <c r="H317" s="428"/>
      <c r="I317" s="589">
        <v>10163.6</v>
      </c>
    </row>
    <row r="318" spans="1:9" ht="29.25" customHeight="1">
      <c r="A318" s="733" t="s">
        <v>464</v>
      </c>
      <c r="B318" s="689" t="s">
        <v>171</v>
      </c>
      <c r="C318" s="399" t="s">
        <v>51</v>
      </c>
      <c r="D318" s="399" t="s">
        <v>48</v>
      </c>
      <c r="E318" s="399" t="s">
        <v>172</v>
      </c>
      <c r="F318" s="737" t="s">
        <v>463</v>
      </c>
      <c r="G318" s="428"/>
      <c r="H318" s="428"/>
      <c r="I318" s="589">
        <v>120</v>
      </c>
    </row>
    <row r="319" spans="1:9" ht="32.25" customHeight="1" hidden="1">
      <c r="A319" s="733" t="s">
        <v>472</v>
      </c>
      <c r="B319" s="689" t="s">
        <v>171</v>
      </c>
      <c r="C319" s="399" t="s">
        <v>51</v>
      </c>
      <c r="D319" s="399" t="s">
        <v>48</v>
      </c>
      <c r="E319" s="399" t="s">
        <v>172</v>
      </c>
      <c r="F319" s="737" t="s">
        <v>471</v>
      </c>
      <c r="G319" s="428"/>
      <c r="H319" s="428"/>
      <c r="I319" s="589"/>
    </row>
    <row r="320" spans="1:9" ht="77.25" customHeight="1">
      <c r="A320" s="742" t="s">
        <v>486</v>
      </c>
      <c r="B320" s="743" t="s">
        <v>171</v>
      </c>
      <c r="C320" s="611" t="s">
        <v>51</v>
      </c>
      <c r="D320" s="611" t="s">
        <v>48</v>
      </c>
      <c r="E320" s="611" t="s">
        <v>231</v>
      </c>
      <c r="F320" s="737" t="s">
        <v>47</v>
      </c>
      <c r="G320" s="428"/>
      <c r="H320" s="428"/>
      <c r="I320" s="589">
        <f>I321</f>
        <v>67.5</v>
      </c>
    </row>
    <row r="321" spans="1:9" ht="44.25" customHeight="1">
      <c r="A321" s="742" t="s">
        <v>188</v>
      </c>
      <c r="B321" s="743" t="s">
        <v>171</v>
      </c>
      <c r="C321" s="611" t="s">
        <v>51</v>
      </c>
      <c r="D321" s="611" t="s">
        <v>48</v>
      </c>
      <c r="E321" s="611" t="s">
        <v>487</v>
      </c>
      <c r="F321" s="737" t="s">
        <v>47</v>
      </c>
      <c r="G321" s="428"/>
      <c r="H321" s="428"/>
      <c r="I321" s="589">
        <f>I322</f>
        <v>67.5</v>
      </c>
    </row>
    <row r="322" spans="1:9" ht="32.25" customHeight="1">
      <c r="A322" s="734" t="s">
        <v>465</v>
      </c>
      <c r="B322" s="743" t="s">
        <v>171</v>
      </c>
      <c r="C322" s="611" t="s">
        <v>51</v>
      </c>
      <c r="D322" s="611" t="s">
        <v>48</v>
      </c>
      <c r="E322" s="611" t="s">
        <v>487</v>
      </c>
      <c r="F322" s="737" t="s">
        <v>462</v>
      </c>
      <c r="G322" s="428"/>
      <c r="H322" s="428"/>
      <c r="I322" s="589">
        <v>67.5</v>
      </c>
    </row>
    <row r="323" spans="1:10" ht="15.75">
      <c r="A323" s="284" t="s">
        <v>53</v>
      </c>
      <c r="B323" s="689" t="s">
        <v>171</v>
      </c>
      <c r="C323" s="399" t="s">
        <v>51</v>
      </c>
      <c r="D323" s="399" t="s">
        <v>50</v>
      </c>
      <c r="E323" s="399" t="s">
        <v>76</v>
      </c>
      <c r="F323" s="399" t="s">
        <v>47</v>
      </c>
      <c r="G323" s="424" t="e">
        <f>G324+G332+G337+G343+G346+G340</f>
        <v>#REF!</v>
      </c>
      <c r="H323" s="424" t="e">
        <f>H324+H332+H337+H343+H346+H340</f>
        <v>#REF!</v>
      </c>
      <c r="I323" s="591">
        <f>I324+I332+I346+I343</f>
        <v>72762.2</v>
      </c>
      <c r="J323" s="208"/>
    </row>
    <row r="324" spans="1:9" ht="30" customHeight="1">
      <c r="A324" s="243" t="s">
        <v>92</v>
      </c>
      <c r="B324" s="689" t="s">
        <v>171</v>
      </c>
      <c r="C324" s="399" t="s">
        <v>51</v>
      </c>
      <c r="D324" s="399" t="s">
        <v>50</v>
      </c>
      <c r="E324" s="399" t="s">
        <v>93</v>
      </c>
      <c r="F324" s="399" t="s">
        <v>47</v>
      </c>
      <c r="G324" s="428">
        <f>G325</f>
        <v>0</v>
      </c>
      <c r="H324" s="428">
        <f>H325</f>
        <v>16672.2</v>
      </c>
      <c r="I324" s="591">
        <f>I325</f>
        <v>19551.2</v>
      </c>
    </row>
    <row r="325" spans="1:9" ht="28.5" customHeight="1">
      <c r="A325" s="244" t="s">
        <v>63</v>
      </c>
      <c r="B325" s="540" t="s">
        <v>171</v>
      </c>
      <c r="C325" s="554" t="s">
        <v>51</v>
      </c>
      <c r="D325" s="554" t="s">
        <v>50</v>
      </c>
      <c r="E325" s="632" t="s">
        <v>173</v>
      </c>
      <c r="F325" s="632" t="s">
        <v>47</v>
      </c>
      <c r="G325" s="482">
        <f>G331</f>
        <v>0</v>
      </c>
      <c r="H325" s="482">
        <f>H331</f>
        <v>16672.2</v>
      </c>
      <c r="I325" s="589">
        <f>I326+I327+I328+I329+I330+I331</f>
        <v>19551.2</v>
      </c>
    </row>
    <row r="326" spans="1:9" ht="28.5" customHeight="1">
      <c r="A326" s="733" t="s">
        <v>467</v>
      </c>
      <c r="B326" s="540" t="s">
        <v>171</v>
      </c>
      <c r="C326" s="554" t="s">
        <v>51</v>
      </c>
      <c r="D326" s="554" t="s">
        <v>50</v>
      </c>
      <c r="E326" s="632" t="s">
        <v>173</v>
      </c>
      <c r="F326" s="558" t="s">
        <v>469</v>
      </c>
      <c r="G326" s="482"/>
      <c r="H326" s="482"/>
      <c r="I326" s="589">
        <f>4169.6-1000</f>
        <v>3169.6000000000004</v>
      </c>
    </row>
    <row r="327" spans="1:9" ht="28.5" customHeight="1">
      <c r="A327" s="734" t="s">
        <v>466</v>
      </c>
      <c r="B327" s="540" t="s">
        <v>171</v>
      </c>
      <c r="C327" s="554" t="s">
        <v>51</v>
      </c>
      <c r="D327" s="554" t="s">
        <v>50</v>
      </c>
      <c r="E327" s="632" t="s">
        <v>173</v>
      </c>
      <c r="F327" s="558" t="s">
        <v>470</v>
      </c>
      <c r="G327" s="482"/>
      <c r="H327" s="482"/>
      <c r="I327" s="589">
        <v>29.4</v>
      </c>
    </row>
    <row r="328" spans="1:9" ht="28.5" customHeight="1">
      <c r="A328" s="734" t="s">
        <v>481</v>
      </c>
      <c r="B328" s="540" t="s">
        <v>171</v>
      </c>
      <c r="C328" s="554" t="s">
        <v>51</v>
      </c>
      <c r="D328" s="554" t="s">
        <v>50</v>
      </c>
      <c r="E328" s="632" t="s">
        <v>173</v>
      </c>
      <c r="F328" s="558" t="s">
        <v>462</v>
      </c>
      <c r="G328" s="482"/>
      <c r="H328" s="482"/>
      <c r="I328" s="589">
        <f>325+5273.6-250-171+37.3</f>
        <v>5214.900000000001</v>
      </c>
    </row>
    <row r="329" spans="1:9" ht="38.25" customHeight="1">
      <c r="A329" s="734" t="s">
        <v>506</v>
      </c>
      <c r="B329" s="540" t="s">
        <v>171</v>
      </c>
      <c r="C329" s="554" t="s">
        <v>51</v>
      </c>
      <c r="D329" s="554" t="s">
        <v>50</v>
      </c>
      <c r="E329" s="632" t="s">
        <v>173</v>
      </c>
      <c r="F329" s="558" t="s">
        <v>478</v>
      </c>
      <c r="G329" s="482"/>
      <c r="H329" s="482"/>
      <c r="I329" s="589">
        <v>10887.3</v>
      </c>
    </row>
    <row r="330" spans="1:9" ht="28.5" customHeight="1">
      <c r="A330" s="733" t="s">
        <v>464</v>
      </c>
      <c r="B330" s="540" t="s">
        <v>171</v>
      </c>
      <c r="C330" s="554" t="s">
        <v>51</v>
      </c>
      <c r="D330" s="554" t="s">
        <v>50</v>
      </c>
      <c r="E330" s="632" t="s">
        <v>173</v>
      </c>
      <c r="F330" s="737" t="s">
        <v>463</v>
      </c>
      <c r="G330" s="482"/>
      <c r="H330" s="482"/>
      <c r="I330" s="589">
        <v>250</v>
      </c>
    </row>
    <row r="331" spans="1:9" ht="0.75" customHeight="1">
      <c r="A331" s="733" t="s">
        <v>472</v>
      </c>
      <c r="B331" s="540" t="s">
        <v>171</v>
      </c>
      <c r="C331" s="554" t="s">
        <v>51</v>
      </c>
      <c r="D331" s="554" t="s">
        <v>50</v>
      </c>
      <c r="E331" s="632" t="s">
        <v>173</v>
      </c>
      <c r="F331" s="737" t="s">
        <v>471</v>
      </c>
      <c r="G331" s="482"/>
      <c r="H331" s="482">
        <v>16672.2</v>
      </c>
      <c r="I331" s="589"/>
    </row>
    <row r="332" spans="1:9" ht="17.25" customHeight="1">
      <c r="A332" s="6" t="s">
        <v>54</v>
      </c>
      <c r="B332" s="692" t="s">
        <v>171</v>
      </c>
      <c r="C332" s="161" t="s">
        <v>51</v>
      </c>
      <c r="D332" s="161" t="s">
        <v>50</v>
      </c>
      <c r="E332" s="161" t="s">
        <v>88</v>
      </c>
      <c r="F332" s="161" t="s">
        <v>47</v>
      </c>
      <c r="G332" s="478" t="e">
        <f>G333</f>
        <v>#REF!</v>
      </c>
      <c r="H332" s="478" t="e">
        <f>H333</f>
        <v>#REF!</v>
      </c>
      <c r="I332" s="591">
        <f>I333</f>
        <v>2903.8</v>
      </c>
    </row>
    <row r="333" spans="1:9" ht="26.25" customHeight="1">
      <c r="A333" s="1" t="s">
        <v>63</v>
      </c>
      <c r="B333" s="692" t="s">
        <v>171</v>
      </c>
      <c r="C333" s="161" t="s">
        <v>51</v>
      </c>
      <c r="D333" s="161" t="s">
        <v>50</v>
      </c>
      <c r="E333" s="161" t="s">
        <v>156</v>
      </c>
      <c r="F333" s="161" t="s">
        <v>47</v>
      </c>
      <c r="G333" s="495" t="e">
        <f>#REF!</f>
        <v>#REF!</v>
      </c>
      <c r="H333" s="495" t="e">
        <f>#REF!</f>
        <v>#REF!</v>
      </c>
      <c r="I333" s="591">
        <f>I334</f>
        <v>2903.8</v>
      </c>
    </row>
    <row r="334" spans="1:9" ht="44.25" customHeight="1">
      <c r="A334" s="734" t="s">
        <v>506</v>
      </c>
      <c r="B334" s="692" t="s">
        <v>171</v>
      </c>
      <c r="C334" s="161" t="s">
        <v>51</v>
      </c>
      <c r="D334" s="161" t="s">
        <v>50</v>
      </c>
      <c r="E334" s="161" t="s">
        <v>156</v>
      </c>
      <c r="F334" s="558" t="s">
        <v>478</v>
      </c>
      <c r="G334" s="495"/>
      <c r="H334" s="495"/>
      <c r="I334" s="591">
        <v>2903.8</v>
      </c>
    </row>
    <row r="335" spans="1:9" ht="1.5" customHeight="1" hidden="1">
      <c r="A335" s="87" t="s">
        <v>263</v>
      </c>
      <c r="B335" s="692"/>
      <c r="C335" s="161"/>
      <c r="D335" s="161"/>
      <c r="E335" s="161"/>
      <c r="F335" s="161"/>
      <c r="G335" s="495"/>
      <c r="H335" s="495"/>
      <c r="I335" s="591">
        <f aca="true" t="shared" si="14" ref="I335:I342">G335+H335</f>
        <v>0</v>
      </c>
    </row>
    <row r="336" spans="1:9" ht="39" customHeight="1" hidden="1">
      <c r="A336" s="87" t="s">
        <v>264</v>
      </c>
      <c r="B336" s="692"/>
      <c r="C336" s="161"/>
      <c r="D336" s="161"/>
      <c r="E336" s="161"/>
      <c r="F336" s="161"/>
      <c r="G336" s="495"/>
      <c r="H336" s="495"/>
      <c r="I336" s="591">
        <f t="shared" si="14"/>
        <v>0</v>
      </c>
    </row>
    <row r="337" spans="1:9" ht="3" customHeight="1" hidden="1">
      <c r="A337" s="20" t="s">
        <v>130</v>
      </c>
      <c r="B337" s="713" t="s">
        <v>171</v>
      </c>
      <c r="C337" s="561" t="s">
        <v>51</v>
      </c>
      <c r="D337" s="561" t="s">
        <v>50</v>
      </c>
      <c r="E337" s="561" t="s">
        <v>122</v>
      </c>
      <c r="F337" s="561" t="s">
        <v>47</v>
      </c>
      <c r="G337" s="480">
        <f>G338</f>
        <v>0</v>
      </c>
      <c r="H337" s="480"/>
      <c r="I337" s="591">
        <f t="shared" si="14"/>
        <v>0</v>
      </c>
    </row>
    <row r="338" spans="1:9" ht="36" customHeight="1" hidden="1">
      <c r="A338" s="26" t="s">
        <v>174</v>
      </c>
      <c r="B338" s="713" t="s">
        <v>171</v>
      </c>
      <c r="C338" s="561" t="s">
        <v>51</v>
      </c>
      <c r="D338" s="561" t="s">
        <v>50</v>
      </c>
      <c r="E338" s="561" t="s">
        <v>175</v>
      </c>
      <c r="F338" s="561" t="s">
        <v>47</v>
      </c>
      <c r="G338" s="499">
        <f>G339</f>
        <v>0</v>
      </c>
      <c r="H338" s="499"/>
      <c r="I338" s="591">
        <f t="shared" si="14"/>
        <v>0</v>
      </c>
    </row>
    <row r="339" spans="1:9" ht="18.75" customHeight="1" hidden="1">
      <c r="A339" s="26" t="s">
        <v>149</v>
      </c>
      <c r="B339" s="713" t="s">
        <v>171</v>
      </c>
      <c r="C339" s="561" t="s">
        <v>51</v>
      </c>
      <c r="D339" s="561" t="s">
        <v>50</v>
      </c>
      <c r="E339" s="561" t="s">
        <v>175</v>
      </c>
      <c r="F339" s="561" t="s">
        <v>150</v>
      </c>
      <c r="G339" s="499">
        <v>0</v>
      </c>
      <c r="H339" s="499"/>
      <c r="I339" s="591">
        <f t="shared" si="14"/>
        <v>0</v>
      </c>
    </row>
    <row r="340" spans="1:9" ht="18.75" customHeight="1" hidden="1">
      <c r="A340" s="337" t="s">
        <v>357</v>
      </c>
      <c r="B340" s="714" t="s">
        <v>171</v>
      </c>
      <c r="C340" s="562" t="s">
        <v>51</v>
      </c>
      <c r="D340" s="562" t="s">
        <v>50</v>
      </c>
      <c r="E340" s="562" t="s">
        <v>358</v>
      </c>
      <c r="F340" s="562" t="s">
        <v>47</v>
      </c>
      <c r="G340" s="500">
        <f>G341</f>
        <v>0</v>
      </c>
      <c r="H340" s="500"/>
      <c r="I340" s="589">
        <f t="shared" si="14"/>
        <v>0</v>
      </c>
    </row>
    <row r="341" spans="1:9" ht="45" customHeight="1" hidden="1">
      <c r="A341" s="242" t="s">
        <v>359</v>
      </c>
      <c r="B341" s="714" t="s">
        <v>171</v>
      </c>
      <c r="C341" s="562" t="s">
        <v>51</v>
      </c>
      <c r="D341" s="562" t="s">
        <v>50</v>
      </c>
      <c r="E341" s="562" t="s">
        <v>360</v>
      </c>
      <c r="F341" s="562" t="s">
        <v>47</v>
      </c>
      <c r="G341" s="500">
        <f>G342</f>
        <v>0</v>
      </c>
      <c r="H341" s="500"/>
      <c r="I341" s="589">
        <f t="shared" si="14"/>
        <v>0</v>
      </c>
    </row>
    <row r="342" spans="1:9" ht="18" customHeight="1" hidden="1">
      <c r="A342" s="242" t="s">
        <v>149</v>
      </c>
      <c r="B342" s="714" t="s">
        <v>171</v>
      </c>
      <c r="C342" s="562" t="s">
        <v>51</v>
      </c>
      <c r="D342" s="562" t="s">
        <v>50</v>
      </c>
      <c r="E342" s="562" t="s">
        <v>360</v>
      </c>
      <c r="F342" s="562" t="s">
        <v>150</v>
      </c>
      <c r="G342" s="500"/>
      <c r="H342" s="500"/>
      <c r="I342" s="589">
        <f t="shared" si="14"/>
        <v>0</v>
      </c>
    </row>
    <row r="343" spans="1:9" ht="18.75" customHeight="1">
      <c r="A343" s="214" t="s">
        <v>130</v>
      </c>
      <c r="B343" s="715" t="s">
        <v>171</v>
      </c>
      <c r="C343" s="638" t="s">
        <v>51</v>
      </c>
      <c r="D343" s="638" t="s">
        <v>50</v>
      </c>
      <c r="E343" s="638" t="s">
        <v>122</v>
      </c>
      <c r="F343" s="638" t="s">
        <v>47</v>
      </c>
      <c r="G343" s="479">
        <f>G344</f>
        <v>364.3</v>
      </c>
      <c r="H343" s="479"/>
      <c r="I343" s="591">
        <f>I344</f>
        <v>355.5</v>
      </c>
    </row>
    <row r="344" spans="1:9" ht="33" customHeight="1">
      <c r="A344" s="26" t="s">
        <v>401</v>
      </c>
      <c r="B344" s="716" t="s">
        <v>171</v>
      </c>
      <c r="C344" s="631" t="s">
        <v>51</v>
      </c>
      <c r="D344" s="631" t="s">
        <v>50</v>
      </c>
      <c r="E344" s="631" t="s">
        <v>175</v>
      </c>
      <c r="F344" s="631" t="s">
        <v>47</v>
      </c>
      <c r="G344" s="499">
        <f>G345</f>
        <v>364.3</v>
      </c>
      <c r="H344" s="499"/>
      <c r="I344" s="589">
        <f>I345</f>
        <v>355.5</v>
      </c>
    </row>
    <row r="345" spans="1:9" ht="22.5" customHeight="1">
      <c r="A345" s="733" t="s">
        <v>467</v>
      </c>
      <c r="B345" s="716" t="s">
        <v>171</v>
      </c>
      <c r="C345" s="631" t="s">
        <v>51</v>
      </c>
      <c r="D345" s="631" t="s">
        <v>50</v>
      </c>
      <c r="E345" s="631" t="s">
        <v>175</v>
      </c>
      <c r="F345" s="631" t="s">
        <v>469</v>
      </c>
      <c r="G345" s="499">
        <v>364.3</v>
      </c>
      <c r="H345" s="499"/>
      <c r="I345" s="589">
        <v>355.5</v>
      </c>
    </row>
    <row r="346" spans="1:9" ht="18.75" customHeight="1">
      <c r="A346" s="40" t="s">
        <v>102</v>
      </c>
      <c r="B346" s="717" t="s">
        <v>171</v>
      </c>
      <c r="C346" s="630" t="s">
        <v>51</v>
      </c>
      <c r="D346" s="630" t="s">
        <v>50</v>
      </c>
      <c r="E346" s="630" t="s">
        <v>231</v>
      </c>
      <c r="F346" s="631" t="s">
        <v>47</v>
      </c>
      <c r="G346" s="499" t="e">
        <f>G347+#REF!+G352+G354+G356</f>
        <v>#REF!</v>
      </c>
      <c r="H346" s="499"/>
      <c r="I346" s="591">
        <f>I347+I354+I356+I358</f>
        <v>49951.7</v>
      </c>
    </row>
    <row r="347" spans="1:9" ht="89.25" customHeight="1">
      <c r="A347" s="62" t="s">
        <v>232</v>
      </c>
      <c r="B347" s="717" t="s">
        <v>171</v>
      </c>
      <c r="C347" s="630" t="s">
        <v>51</v>
      </c>
      <c r="D347" s="630" t="s">
        <v>50</v>
      </c>
      <c r="E347" s="630" t="s">
        <v>495</v>
      </c>
      <c r="F347" s="631" t="s">
        <v>47</v>
      </c>
      <c r="G347" s="499">
        <v>42102.9</v>
      </c>
      <c r="H347" s="499"/>
      <c r="I347" s="591">
        <f>I348</f>
        <v>49568.1</v>
      </c>
    </row>
    <row r="348" spans="1:9" ht="46.5" customHeight="1">
      <c r="A348" s="732" t="s">
        <v>311</v>
      </c>
      <c r="B348" s="717" t="s">
        <v>171</v>
      </c>
      <c r="C348" s="630" t="s">
        <v>51</v>
      </c>
      <c r="D348" s="630" t="s">
        <v>50</v>
      </c>
      <c r="E348" s="630" t="s">
        <v>495</v>
      </c>
      <c r="F348" s="631" t="s">
        <v>47</v>
      </c>
      <c r="G348" s="499"/>
      <c r="H348" s="499"/>
      <c r="I348" s="591">
        <f>I349+I350+I351</f>
        <v>49568.1</v>
      </c>
    </row>
    <row r="349" spans="1:9" ht="29.25" customHeight="1">
      <c r="A349" s="733" t="s">
        <v>467</v>
      </c>
      <c r="B349" s="717" t="s">
        <v>171</v>
      </c>
      <c r="C349" s="630" t="s">
        <v>51</v>
      </c>
      <c r="D349" s="630" t="s">
        <v>50</v>
      </c>
      <c r="E349" s="630" t="s">
        <v>495</v>
      </c>
      <c r="F349" s="631" t="s">
        <v>469</v>
      </c>
      <c r="G349" s="499"/>
      <c r="H349" s="499"/>
      <c r="I349" s="589">
        <v>48081</v>
      </c>
    </row>
    <row r="350" spans="1:9" ht="27.75" customHeight="1">
      <c r="A350" s="734" t="s">
        <v>466</v>
      </c>
      <c r="B350" s="717" t="s">
        <v>171</v>
      </c>
      <c r="C350" s="630" t="s">
        <v>51</v>
      </c>
      <c r="D350" s="630" t="s">
        <v>50</v>
      </c>
      <c r="E350" s="630" t="s">
        <v>495</v>
      </c>
      <c r="F350" s="631" t="s">
        <v>470</v>
      </c>
      <c r="G350" s="499"/>
      <c r="H350" s="499"/>
      <c r="I350" s="589">
        <v>240</v>
      </c>
    </row>
    <row r="351" spans="1:9" ht="27" customHeight="1">
      <c r="A351" s="734" t="s">
        <v>481</v>
      </c>
      <c r="B351" s="717" t="s">
        <v>171</v>
      </c>
      <c r="C351" s="630" t="s">
        <v>51</v>
      </c>
      <c r="D351" s="630" t="s">
        <v>50</v>
      </c>
      <c r="E351" s="630" t="s">
        <v>495</v>
      </c>
      <c r="F351" s="631" t="s">
        <v>462</v>
      </c>
      <c r="G351" s="499"/>
      <c r="H351" s="499"/>
      <c r="I351" s="589">
        <v>1247.1</v>
      </c>
    </row>
    <row r="352" spans="1:9" ht="45" customHeight="1" hidden="1">
      <c r="A352" s="274" t="s">
        <v>311</v>
      </c>
      <c r="B352" s="540" t="s">
        <v>171</v>
      </c>
      <c r="C352" s="554" t="s">
        <v>51</v>
      </c>
      <c r="D352" s="554" t="s">
        <v>50</v>
      </c>
      <c r="E352" s="554" t="s">
        <v>312</v>
      </c>
      <c r="F352" s="554" t="s">
        <v>47</v>
      </c>
      <c r="G352" s="482">
        <f>G353</f>
        <v>0</v>
      </c>
      <c r="H352" s="482"/>
      <c r="I352" s="591">
        <f>G352+H352</f>
        <v>0</v>
      </c>
    </row>
    <row r="353" spans="1:9" ht="21" customHeight="1" hidden="1">
      <c r="A353" s="242" t="s">
        <v>149</v>
      </c>
      <c r="B353" s="540" t="s">
        <v>171</v>
      </c>
      <c r="C353" s="554" t="s">
        <v>51</v>
      </c>
      <c r="D353" s="554" t="s">
        <v>50</v>
      </c>
      <c r="E353" s="554" t="s">
        <v>312</v>
      </c>
      <c r="F353" s="554" t="s">
        <v>150</v>
      </c>
      <c r="G353" s="482"/>
      <c r="H353" s="482"/>
      <c r="I353" s="589">
        <f>G353+H353</f>
        <v>0</v>
      </c>
    </row>
    <row r="354" spans="1:11" ht="44.25" customHeight="1">
      <c r="A354" s="242" t="s">
        <v>394</v>
      </c>
      <c r="B354" s="439" t="s">
        <v>171</v>
      </c>
      <c r="C354" s="630" t="s">
        <v>51</v>
      </c>
      <c r="D354" s="630" t="s">
        <v>50</v>
      </c>
      <c r="E354" s="630" t="s">
        <v>496</v>
      </c>
      <c r="F354" s="630" t="s">
        <v>47</v>
      </c>
      <c r="G354" s="501">
        <f>G355</f>
        <v>48.5</v>
      </c>
      <c r="H354" s="501"/>
      <c r="I354" s="591">
        <f>I355</f>
        <v>47.1</v>
      </c>
      <c r="J354" s="102"/>
      <c r="K354" s="102"/>
    </row>
    <row r="355" spans="1:11" ht="18" customHeight="1">
      <c r="A355" s="733" t="s">
        <v>467</v>
      </c>
      <c r="B355" s="439" t="s">
        <v>171</v>
      </c>
      <c r="C355" s="630" t="s">
        <v>51</v>
      </c>
      <c r="D355" s="630" t="s">
        <v>50</v>
      </c>
      <c r="E355" s="630" t="s">
        <v>496</v>
      </c>
      <c r="F355" s="630" t="s">
        <v>469</v>
      </c>
      <c r="G355" s="501">
        <v>48.5</v>
      </c>
      <c r="H355" s="501"/>
      <c r="I355" s="589">
        <v>47.1</v>
      </c>
      <c r="J355" s="103"/>
      <c r="K355" s="103"/>
    </row>
    <row r="356" spans="1:11" ht="93.75" customHeight="1">
      <c r="A356" s="274" t="s">
        <v>299</v>
      </c>
      <c r="B356" s="439" t="s">
        <v>171</v>
      </c>
      <c r="C356" s="630" t="s">
        <v>51</v>
      </c>
      <c r="D356" s="630" t="s">
        <v>50</v>
      </c>
      <c r="E356" s="630" t="s">
        <v>497</v>
      </c>
      <c r="F356" s="630" t="s">
        <v>47</v>
      </c>
      <c r="G356" s="501">
        <f>G357</f>
        <v>100.5</v>
      </c>
      <c r="H356" s="501"/>
      <c r="I356" s="591">
        <f>I357</f>
        <v>100.5</v>
      </c>
      <c r="J356" s="103"/>
      <c r="K356" s="103"/>
    </row>
    <row r="357" spans="1:11" ht="38.25" customHeight="1">
      <c r="A357" s="738" t="s">
        <v>479</v>
      </c>
      <c r="B357" s="439" t="s">
        <v>171</v>
      </c>
      <c r="C357" s="630" t="s">
        <v>51</v>
      </c>
      <c r="D357" s="630" t="s">
        <v>50</v>
      </c>
      <c r="E357" s="630" t="s">
        <v>497</v>
      </c>
      <c r="F357" s="630" t="s">
        <v>480</v>
      </c>
      <c r="G357" s="501">
        <v>100.5</v>
      </c>
      <c r="H357" s="501"/>
      <c r="I357" s="589">
        <v>100.5</v>
      </c>
      <c r="J357" s="103"/>
      <c r="K357" s="103"/>
    </row>
    <row r="358" spans="1:11" ht="63.75" customHeight="1">
      <c r="A358" s="738" t="s">
        <v>482</v>
      </c>
      <c r="B358" s="439" t="s">
        <v>171</v>
      </c>
      <c r="C358" s="630" t="s">
        <v>51</v>
      </c>
      <c r="D358" s="630" t="s">
        <v>50</v>
      </c>
      <c r="E358" s="630" t="s">
        <v>483</v>
      </c>
      <c r="F358" s="630" t="s">
        <v>47</v>
      </c>
      <c r="G358" s="501"/>
      <c r="H358" s="501"/>
      <c r="I358" s="589">
        <f>I359</f>
        <v>236</v>
      </c>
      <c r="J358" s="103"/>
      <c r="K358" s="103"/>
    </row>
    <row r="359" spans="1:11" ht="23.25" customHeight="1">
      <c r="A359" s="738" t="s">
        <v>484</v>
      </c>
      <c r="B359" s="439" t="s">
        <v>171</v>
      </c>
      <c r="C359" s="630" t="s">
        <v>51</v>
      </c>
      <c r="D359" s="630" t="s">
        <v>50</v>
      </c>
      <c r="E359" s="630" t="s">
        <v>483</v>
      </c>
      <c r="F359" s="630" t="s">
        <v>485</v>
      </c>
      <c r="G359" s="501"/>
      <c r="H359" s="501"/>
      <c r="I359" s="589">
        <v>236</v>
      </c>
      <c r="J359" s="103"/>
      <c r="K359" s="103"/>
    </row>
    <row r="360" spans="1:11" ht="18" customHeight="1">
      <c r="A360" s="285" t="s">
        <v>73</v>
      </c>
      <c r="B360" s="699" t="s">
        <v>171</v>
      </c>
      <c r="C360" s="559" t="s">
        <v>51</v>
      </c>
      <c r="D360" s="248" t="s">
        <v>51</v>
      </c>
      <c r="E360" s="248" t="s">
        <v>132</v>
      </c>
      <c r="F360" s="248" t="s">
        <v>47</v>
      </c>
      <c r="G360" s="480">
        <f>G361+G364+G367</f>
        <v>1016.3</v>
      </c>
      <c r="H360" s="480"/>
      <c r="I360" s="576">
        <f>I367</f>
        <v>1103.7</v>
      </c>
      <c r="J360" s="103"/>
      <c r="K360" s="103"/>
    </row>
    <row r="361" spans="1:11" ht="51" customHeight="1" hidden="1">
      <c r="A361" s="44" t="s">
        <v>139</v>
      </c>
      <c r="B361" s="718" t="s">
        <v>171</v>
      </c>
      <c r="C361" s="558" t="s">
        <v>51</v>
      </c>
      <c r="D361" s="502" t="s">
        <v>51</v>
      </c>
      <c r="E361" s="502" t="s">
        <v>132</v>
      </c>
      <c r="F361" s="502" t="s">
        <v>47</v>
      </c>
      <c r="G361" s="480">
        <f>G362</f>
        <v>0</v>
      </c>
      <c r="H361" s="480"/>
      <c r="I361" s="591">
        <f aca="true" t="shared" si="15" ref="I361:I366">G361+H361</f>
        <v>0</v>
      </c>
      <c r="J361" s="103"/>
      <c r="K361" s="103"/>
    </row>
    <row r="362" spans="1:11" ht="19.5" customHeight="1" hidden="1">
      <c r="A362" s="11" t="s">
        <v>59</v>
      </c>
      <c r="B362" s="718" t="s">
        <v>171</v>
      </c>
      <c r="C362" s="558" t="s">
        <v>51</v>
      </c>
      <c r="D362" s="502" t="s">
        <v>51</v>
      </c>
      <c r="E362" s="502" t="s">
        <v>140</v>
      </c>
      <c r="F362" s="502" t="s">
        <v>47</v>
      </c>
      <c r="G362" s="499">
        <f>G363</f>
        <v>0</v>
      </c>
      <c r="H362" s="499"/>
      <c r="I362" s="591">
        <f t="shared" si="15"/>
        <v>0</v>
      </c>
      <c r="J362" s="103"/>
      <c r="K362" s="103"/>
    </row>
    <row r="363" spans="1:11" ht="25.5" customHeight="1" hidden="1">
      <c r="A363" s="36" t="s">
        <v>136</v>
      </c>
      <c r="B363" s="718" t="s">
        <v>171</v>
      </c>
      <c r="C363" s="456" t="s">
        <v>51</v>
      </c>
      <c r="D363" s="456" t="s">
        <v>51</v>
      </c>
      <c r="E363" s="456" t="s">
        <v>141</v>
      </c>
      <c r="F363" s="456" t="s">
        <v>137</v>
      </c>
      <c r="G363" s="499"/>
      <c r="H363" s="499"/>
      <c r="I363" s="591">
        <f t="shared" si="15"/>
        <v>0</v>
      </c>
      <c r="J363" s="103"/>
      <c r="K363" s="103"/>
    </row>
    <row r="364" spans="1:11" ht="0.75" customHeight="1" hidden="1">
      <c r="A364" s="37" t="s">
        <v>84</v>
      </c>
      <c r="B364" s="718" t="s">
        <v>171</v>
      </c>
      <c r="C364" s="456" t="s">
        <v>51</v>
      </c>
      <c r="D364" s="456" t="s">
        <v>51</v>
      </c>
      <c r="E364" s="456" t="s">
        <v>220</v>
      </c>
      <c r="F364" s="456" t="s">
        <v>47</v>
      </c>
      <c r="G364" s="480">
        <f>G365</f>
        <v>0</v>
      </c>
      <c r="H364" s="480"/>
      <c r="I364" s="591">
        <f t="shared" si="15"/>
        <v>0</v>
      </c>
      <c r="J364" s="103"/>
      <c r="K364" s="103"/>
    </row>
    <row r="365" spans="1:11" ht="17.25" customHeight="1" hidden="1">
      <c r="A365" s="31" t="s">
        <v>94</v>
      </c>
      <c r="B365" s="718" t="s">
        <v>171</v>
      </c>
      <c r="C365" s="456" t="s">
        <v>51</v>
      </c>
      <c r="D365" s="456" t="s">
        <v>51</v>
      </c>
      <c r="E365" s="456" t="s">
        <v>221</v>
      </c>
      <c r="F365" s="456" t="s">
        <v>47</v>
      </c>
      <c r="G365" s="499">
        <f>G366</f>
        <v>0</v>
      </c>
      <c r="H365" s="499"/>
      <c r="I365" s="591">
        <f t="shared" si="15"/>
        <v>0</v>
      </c>
      <c r="J365" s="103"/>
      <c r="K365" s="103"/>
    </row>
    <row r="366" spans="1:11" ht="15" customHeight="1" hidden="1">
      <c r="A366" s="25" t="s">
        <v>149</v>
      </c>
      <c r="B366" s="718" t="s">
        <v>171</v>
      </c>
      <c r="C366" s="456" t="s">
        <v>51</v>
      </c>
      <c r="D366" s="456" t="s">
        <v>51</v>
      </c>
      <c r="E366" s="456" t="s">
        <v>221</v>
      </c>
      <c r="F366" s="456" t="s">
        <v>150</v>
      </c>
      <c r="G366" s="499"/>
      <c r="H366" s="499"/>
      <c r="I366" s="591">
        <f t="shared" si="15"/>
        <v>0</v>
      </c>
      <c r="J366" s="103"/>
      <c r="K366" s="103"/>
    </row>
    <row r="367" spans="1:11" ht="28.5" customHeight="1">
      <c r="A367" s="40" t="s">
        <v>361</v>
      </c>
      <c r="B367" s="701" t="s">
        <v>171</v>
      </c>
      <c r="C367" s="468" t="s">
        <v>51</v>
      </c>
      <c r="D367" s="468" t="s">
        <v>51</v>
      </c>
      <c r="E367" s="468" t="s">
        <v>362</v>
      </c>
      <c r="F367" s="468" t="s">
        <v>47</v>
      </c>
      <c r="G367" s="503">
        <f>G368+G370+G371</f>
        <v>1016.3</v>
      </c>
      <c r="H367" s="503"/>
      <c r="I367" s="576">
        <f>I368+I370</f>
        <v>1103.7</v>
      </c>
      <c r="J367" s="103"/>
      <c r="K367" s="103"/>
    </row>
    <row r="368" spans="1:11" ht="78.75" customHeight="1">
      <c r="A368" s="340" t="s">
        <v>388</v>
      </c>
      <c r="B368" s="439" t="s">
        <v>171</v>
      </c>
      <c r="C368" s="438" t="s">
        <v>51</v>
      </c>
      <c r="D368" s="438" t="s">
        <v>51</v>
      </c>
      <c r="E368" s="447" t="s">
        <v>363</v>
      </c>
      <c r="F368" s="447" t="s">
        <v>47</v>
      </c>
      <c r="G368" s="504">
        <v>165.5</v>
      </c>
      <c r="H368" s="504"/>
      <c r="I368" s="578">
        <f>I369</f>
        <v>193.8</v>
      </c>
      <c r="J368" s="103"/>
      <c r="K368" s="103"/>
    </row>
    <row r="369" spans="1:11" ht="32.25" customHeight="1">
      <c r="A369" s="738" t="s">
        <v>479</v>
      </c>
      <c r="B369" s="439" t="s">
        <v>171</v>
      </c>
      <c r="C369" s="438" t="s">
        <v>51</v>
      </c>
      <c r="D369" s="438" t="s">
        <v>51</v>
      </c>
      <c r="E369" s="447" t="s">
        <v>363</v>
      </c>
      <c r="F369" s="447" t="s">
        <v>480</v>
      </c>
      <c r="G369" s="504"/>
      <c r="H369" s="504"/>
      <c r="I369" s="578">
        <v>193.8</v>
      </c>
      <c r="J369" s="103"/>
      <c r="K369" s="103"/>
    </row>
    <row r="370" spans="1:11" ht="82.5" customHeight="1">
      <c r="A370" s="340" t="s">
        <v>389</v>
      </c>
      <c r="B370" s="439" t="s">
        <v>171</v>
      </c>
      <c r="C370" s="438" t="s">
        <v>51</v>
      </c>
      <c r="D370" s="438" t="s">
        <v>51</v>
      </c>
      <c r="E370" s="447" t="s">
        <v>364</v>
      </c>
      <c r="F370" s="447" t="s">
        <v>47</v>
      </c>
      <c r="G370" s="505">
        <v>850.8</v>
      </c>
      <c r="H370" s="505"/>
      <c r="I370" s="589">
        <f>I372</f>
        <v>909.9</v>
      </c>
      <c r="J370" s="103"/>
      <c r="K370" s="103"/>
    </row>
    <row r="371" spans="1:11" ht="42.75" customHeight="1" hidden="1">
      <c r="A371" s="340" t="s">
        <v>390</v>
      </c>
      <c r="B371" s="439" t="s">
        <v>171</v>
      </c>
      <c r="C371" s="438" t="s">
        <v>51</v>
      </c>
      <c r="D371" s="438" t="s">
        <v>51</v>
      </c>
      <c r="E371" s="447" t="s">
        <v>371</v>
      </c>
      <c r="F371" s="447" t="s">
        <v>150</v>
      </c>
      <c r="G371" s="505"/>
      <c r="H371" s="505"/>
      <c r="I371" s="591">
        <f>G371+H371</f>
        <v>0</v>
      </c>
      <c r="J371" s="103"/>
      <c r="K371" s="103"/>
    </row>
    <row r="372" spans="1:11" ht="27.75" customHeight="1">
      <c r="A372" s="734" t="s">
        <v>481</v>
      </c>
      <c r="B372" s="439" t="s">
        <v>171</v>
      </c>
      <c r="C372" s="438" t="s">
        <v>51</v>
      </c>
      <c r="D372" s="438" t="s">
        <v>51</v>
      </c>
      <c r="E372" s="447" t="s">
        <v>364</v>
      </c>
      <c r="F372" s="447" t="s">
        <v>462</v>
      </c>
      <c r="G372" s="505"/>
      <c r="H372" s="505"/>
      <c r="I372" s="589">
        <v>909.9</v>
      </c>
      <c r="J372" s="103"/>
      <c r="K372" s="103"/>
    </row>
    <row r="373" spans="1:11" ht="21" customHeight="1">
      <c r="A373" s="10" t="s">
        <v>95</v>
      </c>
      <c r="B373" s="699" t="s">
        <v>171</v>
      </c>
      <c r="C373" s="467" t="s">
        <v>51</v>
      </c>
      <c r="D373" s="467" t="s">
        <v>67</v>
      </c>
      <c r="E373" s="467" t="s">
        <v>76</v>
      </c>
      <c r="F373" s="467" t="s">
        <v>47</v>
      </c>
      <c r="G373" s="506" t="e">
        <f>G374+G381+G388+#REF!+G391+G394+G397+#REF!+G400+G403+G406+G409+G412+G415</f>
        <v>#REF!</v>
      </c>
      <c r="H373" s="506">
        <f>H374+H382</f>
        <v>1499</v>
      </c>
      <c r="I373" s="576">
        <f>I374+I381+I394+I397+I388+I391+I400+I403+I406+I409+I412+I415</f>
        <v>1662.8</v>
      </c>
      <c r="J373" s="104"/>
      <c r="K373" s="104"/>
    </row>
    <row r="374" spans="1:11" ht="52.5" customHeight="1">
      <c r="A374" s="38" t="s">
        <v>139</v>
      </c>
      <c r="B374" s="692" t="s">
        <v>171</v>
      </c>
      <c r="C374" s="161" t="s">
        <v>51</v>
      </c>
      <c r="D374" s="161" t="s">
        <v>67</v>
      </c>
      <c r="E374" s="161" t="s">
        <v>152</v>
      </c>
      <c r="F374" s="161" t="s">
        <v>47</v>
      </c>
      <c r="G374" s="495">
        <f>G375</f>
        <v>0</v>
      </c>
      <c r="H374" s="495">
        <f>H375</f>
        <v>639</v>
      </c>
      <c r="I374" s="591">
        <f>I375</f>
        <v>675.8</v>
      </c>
      <c r="J374" s="101"/>
      <c r="K374" s="101"/>
    </row>
    <row r="375" spans="1:11" ht="17.25" customHeight="1">
      <c r="A375" s="11" t="s">
        <v>59</v>
      </c>
      <c r="B375" s="692" t="s">
        <v>171</v>
      </c>
      <c r="C375" s="161" t="s">
        <v>51</v>
      </c>
      <c r="D375" s="161" t="s">
        <v>67</v>
      </c>
      <c r="E375" s="161" t="s">
        <v>153</v>
      </c>
      <c r="F375" s="161" t="s">
        <v>47</v>
      </c>
      <c r="G375" s="495">
        <f>G380</f>
        <v>0</v>
      </c>
      <c r="H375" s="495">
        <f>H380</f>
        <v>639</v>
      </c>
      <c r="I375" s="589">
        <f>I376+I377+I378+I379+I380</f>
        <v>675.8</v>
      </c>
      <c r="J375" s="101"/>
      <c r="K375" s="101"/>
    </row>
    <row r="376" spans="1:11" ht="17.25" customHeight="1">
      <c r="A376" s="733" t="s">
        <v>467</v>
      </c>
      <c r="B376" s="692" t="s">
        <v>171</v>
      </c>
      <c r="C376" s="161" t="s">
        <v>51</v>
      </c>
      <c r="D376" s="161" t="s">
        <v>67</v>
      </c>
      <c r="E376" s="161" t="s">
        <v>153</v>
      </c>
      <c r="F376" s="737" t="s">
        <v>460</v>
      </c>
      <c r="G376" s="495"/>
      <c r="H376" s="495"/>
      <c r="I376" s="589">
        <v>538.8</v>
      </c>
      <c r="J376" s="101"/>
      <c r="K376" s="101"/>
    </row>
    <row r="377" spans="1:11" ht="25.5" customHeight="1">
      <c r="A377" s="734" t="s">
        <v>466</v>
      </c>
      <c r="B377" s="692" t="s">
        <v>171</v>
      </c>
      <c r="C377" s="161" t="s">
        <v>51</v>
      </c>
      <c r="D377" s="161" t="s">
        <v>67</v>
      </c>
      <c r="E377" s="161" t="s">
        <v>153</v>
      </c>
      <c r="F377" s="737" t="s">
        <v>461</v>
      </c>
      <c r="G377" s="495"/>
      <c r="H377" s="495"/>
      <c r="I377" s="589">
        <v>5</v>
      </c>
      <c r="J377" s="101"/>
      <c r="K377" s="101"/>
    </row>
    <row r="378" spans="1:11" ht="27.75" customHeight="1">
      <c r="A378" s="734" t="s">
        <v>481</v>
      </c>
      <c r="B378" s="692" t="s">
        <v>171</v>
      </c>
      <c r="C378" s="161" t="s">
        <v>51</v>
      </c>
      <c r="D378" s="161" t="s">
        <v>67</v>
      </c>
      <c r="E378" s="161" t="s">
        <v>153</v>
      </c>
      <c r="F378" s="737" t="s">
        <v>462</v>
      </c>
      <c r="G378" s="495"/>
      <c r="H378" s="495"/>
      <c r="I378" s="589">
        <v>132</v>
      </c>
      <c r="J378" s="101"/>
      <c r="K378" s="101"/>
    </row>
    <row r="379" spans="1:11" ht="0.75" customHeight="1">
      <c r="A379" s="733" t="s">
        <v>464</v>
      </c>
      <c r="B379" s="692" t="s">
        <v>171</v>
      </c>
      <c r="C379" s="161" t="s">
        <v>51</v>
      </c>
      <c r="D379" s="161" t="s">
        <v>67</v>
      </c>
      <c r="E379" s="161" t="s">
        <v>153</v>
      </c>
      <c r="F379" s="737" t="s">
        <v>463</v>
      </c>
      <c r="G379" s="495"/>
      <c r="H379" s="495"/>
      <c r="I379" s="589"/>
      <c r="J379" s="101"/>
      <c r="K379" s="101"/>
    </row>
    <row r="380" spans="1:11" ht="25.5" customHeight="1" hidden="1">
      <c r="A380" s="733" t="s">
        <v>472</v>
      </c>
      <c r="B380" s="692" t="s">
        <v>171</v>
      </c>
      <c r="C380" s="161" t="s">
        <v>51</v>
      </c>
      <c r="D380" s="161" t="s">
        <v>67</v>
      </c>
      <c r="E380" s="161" t="s">
        <v>153</v>
      </c>
      <c r="F380" s="737" t="s">
        <v>471</v>
      </c>
      <c r="G380" s="507"/>
      <c r="H380" s="507">
        <v>639</v>
      </c>
      <c r="I380" s="589"/>
      <c r="J380" s="101"/>
      <c r="K380" s="101"/>
    </row>
    <row r="381" spans="1:9" ht="45.75" customHeight="1">
      <c r="A381" s="130" t="s">
        <v>64</v>
      </c>
      <c r="B381" s="692" t="s">
        <v>171</v>
      </c>
      <c r="C381" s="161" t="s">
        <v>51</v>
      </c>
      <c r="D381" s="161" t="s">
        <v>67</v>
      </c>
      <c r="E381" s="161" t="s">
        <v>79</v>
      </c>
      <c r="F381" s="161" t="s">
        <v>47</v>
      </c>
      <c r="G381" s="495">
        <f>G382</f>
        <v>0</v>
      </c>
      <c r="H381" s="495"/>
      <c r="I381" s="591">
        <f>I382</f>
        <v>987</v>
      </c>
    </row>
    <row r="382" spans="1:9" ht="26.25" customHeight="1">
      <c r="A382" s="1" t="s">
        <v>63</v>
      </c>
      <c r="B382" s="692" t="s">
        <v>171</v>
      </c>
      <c r="C382" s="161" t="s">
        <v>51</v>
      </c>
      <c r="D382" s="161" t="s">
        <v>67</v>
      </c>
      <c r="E382" s="161" t="s">
        <v>176</v>
      </c>
      <c r="F382" s="161" t="s">
        <v>47</v>
      </c>
      <c r="G382" s="495">
        <f>G387</f>
        <v>0</v>
      </c>
      <c r="H382" s="495">
        <v>860</v>
      </c>
      <c r="I382" s="589">
        <f>I383+I384+I385+I386+I387</f>
        <v>987</v>
      </c>
    </row>
    <row r="383" spans="1:9" ht="26.25" customHeight="1">
      <c r="A383" s="733" t="s">
        <v>467</v>
      </c>
      <c r="B383" s="692" t="s">
        <v>171</v>
      </c>
      <c r="C383" s="161" t="s">
        <v>51</v>
      </c>
      <c r="D383" s="161" t="s">
        <v>67</v>
      </c>
      <c r="E383" s="161" t="s">
        <v>176</v>
      </c>
      <c r="F383" s="558" t="s">
        <v>469</v>
      </c>
      <c r="G383" s="495"/>
      <c r="H383" s="495"/>
      <c r="I383" s="589">
        <v>687</v>
      </c>
    </row>
    <row r="384" spans="1:9" ht="26.25" customHeight="1">
      <c r="A384" s="734" t="s">
        <v>466</v>
      </c>
      <c r="B384" s="692" t="s">
        <v>171</v>
      </c>
      <c r="C384" s="161" t="s">
        <v>51</v>
      </c>
      <c r="D384" s="161" t="s">
        <v>67</v>
      </c>
      <c r="E384" s="161" t="s">
        <v>176</v>
      </c>
      <c r="F384" s="558" t="s">
        <v>470</v>
      </c>
      <c r="G384" s="495"/>
      <c r="H384" s="495"/>
      <c r="I384" s="589">
        <v>5</v>
      </c>
    </row>
    <row r="385" spans="1:9" ht="26.25" customHeight="1">
      <c r="A385" s="734" t="s">
        <v>481</v>
      </c>
      <c r="B385" s="692" t="s">
        <v>171</v>
      </c>
      <c r="C385" s="161" t="s">
        <v>51</v>
      </c>
      <c r="D385" s="161" t="s">
        <v>67</v>
      </c>
      <c r="E385" s="161" t="s">
        <v>176</v>
      </c>
      <c r="F385" s="558" t="s">
        <v>462</v>
      </c>
      <c r="G385" s="495"/>
      <c r="H385" s="495"/>
      <c r="I385" s="589">
        <v>295</v>
      </c>
    </row>
    <row r="386" spans="1:9" ht="26.25" customHeight="1" hidden="1">
      <c r="A386" s="733" t="s">
        <v>464</v>
      </c>
      <c r="B386" s="692" t="s">
        <v>171</v>
      </c>
      <c r="C386" s="161" t="s">
        <v>51</v>
      </c>
      <c r="D386" s="161" t="s">
        <v>67</v>
      </c>
      <c r="E386" s="161" t="s">
        <v>176</v>
      </c>
      <c r="F386" s="737" t="s">
        <v>463</v>
      </c>
      <c r="G386" s="495"/>
      <c r="H386" s="495"/>
      <c r="I386" s="589"/>
    </row>
    <row r="387" spans="1:9" ht="0.75" customHeight="1">
      <c r="A387" s="733" t="s">
        <v>472</v>
      </c>
      <c r="B387" s="692" t="s">
        <v>171</v>
      </c>
      <c r="C387" s="161" t="s">
        <v>51</v>
      </c>
      <c r="D387" s="161" t="s">
        <v>67</v>
      </c>
      <c r="E387" s="161" t="s">
        <v>176</v>
      </c>
      <c r="F387" s="737" t="s">
        <v>471</v>
      </c>
      <c r="G387" s="495"/>
      <c r="H387" s="495">
        <v>860</v>
      </c>
      <c r="I387" s="589"/>
    </row>
    <row r="388" spans="1:9" ht="49.5" customHeight="1" hidden="1">
      <c r="A388" s="27" t="s">
        <v>178</v>
      </c>
      <c r="B388" s="692" t="s">
        <v>171</v>
      </c>
      <c r="C388" s="456" t="s">
        <v>51</v>
      </c>
      <c r="D388" s="456" t="s">
        <v>67</v>
      </c>
      <c r="E388" s="456" t="s">
        <v>332</v>
      </c>
      <c r="F388" s="456" t="s">
        <v>47</v>
      </c>
      <c r="G388" s="444"/>
      <c r="H388" s="444"/>
      <c r="I388" s="591">
        <f>I389+I390</f>
        <v>0</v>
      </c>
    </row>
    <row r="389" spans="1:9" ht="25.5" customHeight="1" hidden="1">
      <c r="A389" s="733" t="s">
        <v>467</v>
      </c>
      <c r="B389" s="692" t="s">
        <v>171</v>
      </c>
      <c r="C389" s="456" t="s">
        <v>51</v>
      </c>
      <c r="D389" s="456" t="s">
        <v>67</v>
      </c>
      <c r="E389" s="456" t="s">
        <v>332</v>
      </c>
      <c r="F389" s="456" t="s">
        <v>469</v>
      </c>
      <c r="G389" s="444"/>
      <c r="H389" s="444"/>
      <c r="I389" s="591"/>
    </row>
    <row r="390" spans="1:9" ht="27.75" customHeight="1" hidden="1">
      <c r="A390" s="734" t="s">
        <v>465</v>
      </c>
      <c r="B390" s="692" t="s">
        <v>171</v>
      </c>
      <c r="C390" s="456" t="s">
        <v>51</v>
      </c>
      <c r="D390" s="456" t="s">
        <v>67</v>
      </c>
      <c r="E390" s="456" t="s">
        <v>332</v>
      </c>
      <c r="F390" s="456" t="s">
        <v>462</v>
      </c>
      <c r="G390" s="444"/>
      <c r="H390" s="444"/>
      <c r="I390" s="591"/>
    </row>
    <row r="391" spans="1:9" ht="27.75" customHeight="1" hidden="1">
      <c r="A391" s="26" t="s">
        <v>174</v>
      </c>
      <c r="B391" s="692" t="s">
        <v>171</v>
      </c>
      <c r="C391" s="456" t="s">
        <v>51</v>
      </c>
      <c r="D391" s="456" t="s">
        <v>67</v>
      </c>
      <c r="E391" s="456" t="s">
        <v>175</v>
      </c>
      <c r="F391" s="456" t="s">
        <v>47</v>
      </c>
      <c r="G391" s="444"/>
      <c r="H391" s="444"/>
      <c r="I391" s="591">
        <f>I392+I393</f>
        <v>0</v>
      </c>
    </row>
    <row r="392" spans="1:9" ht="27.75" customHeight="1" hidden="1">
      <c r="A392" s="733" t="s">
        <v>467</v>
      </c>
      <c r="B392" s="692" t="s">
        <v>171</v>
      </c>
      <c r="C392" s="456" t="s">
        <v>51</v>
      </c>
      <c r="D392" s="456" t="s">
        <v>67</v>
      </c>
      <c r="E392" s="456" t="s">
        <v>175</v>
      </c>
      <c r="F392" s="456" t="s">
        <v>469</v>
      </c>
      <c r="G392" s="444"/>
      <c r="H392" s="444"/>
      <c r="I392" s="591"/>
    </row>
    <row r="393" spans="1:9" ht="27.75" customHeight="1" hidden="1">
      <c r="A393" s="734" t="s">
        <v>465</v>
      </c>
      <c r="B393" s="692" t="s">
        <v>171</v>
      </c>
      <c r="C393" s="456" t="s">
        <v>51</v>
      </c>
      <c r="D393" s="456" t="s">
        <v>67</v>
      </c>
      <c r="E393" s="456" t="s">
        <v>175</v>
      </c>
      <c r="F393" s="456" t="s">
        <v>462</v>
      </c>
      <c r="G393" s="444"/>
      <c r="H393" s="444"/>
      <c r="I393" s="591"/>
    </row>
    <row r="394" spans="1:9" ht="17.25" customHeight="1" hidden="1">
      <c r="A394" s="210" t="s">
        <v>185</v>
      </c>
      <c r="B394" s="692" t="s">
        <v>171</v>
      </c>
      <c r="C394" s="456" t="s">
        <v>51</v>
      </c>
      <c r="D394" s="456" t="s">
        <v>67</v>
      </c>
      <c r="E394" s="456" t="s">
        <v>317</v>
      </c>
      <c r="F394" s="456" t="s">
        <v>47</v>
      </c>
      <c r="G394" s="444"/>
      <c r="H394" s="444"/>
      <c r="I394" s="591">
        <f>I395+I396</f>
        <v>0</v>
      </c>
    </row>
    <row r="395" spans="1:9" ht="21.75" customHeight="1" hidden="1">
      <c r="A395" s="733" t="s">
        <v>467</v>
      </c>
      <c r="B395" s="692" t="s">
        <v>171</v>
      </c>
      <c r="C395" s="456" t="s">
        <v>51</v>
      </c>
      <c r="D395" s="456" t="s">
        <v>67</v>
      </c>
      <c r="E395" s="456" t="s">
        <v>317</v>
      </c>
      <c r="F395" s="456" t="s">
        <v>469</v>
      </c>
      <c r="G395" s="444"/>
      <c r="H395" s="444"/>
      <c r="I395" s="591"/>
    </row>
    <row r="396" spans="1:9" ht="29.25" customHeight="1" hidden="1">
      <c r="A396" s="734" t="s">
        <v>465</v>
      </c>
      <c r="B396" s="692" t="s">
        <v>171</v>
      </c>
      <c r="C396" s="456" t="s">
        <v>51</v>
      </c>
      <c r="D396" s="456" t="s">
        <v>67</v>
      </c>
      <c r="E396" s="456" t="s">
        <v>317</v>
      </c>
      <c r="F396" s="456" t="s">
        <v>462</v>
      </c>
      <c r="G396" s="444"/>
      <c r="H396" s="444"/>
      <c r="I396" s="591"/>
    </row>
    <row r="397" spans="1:9" ht="26.25" customHeight="1" hidden="1">
      <c r="A397" s="210" t="s">
        <v>135</v>
      </c>
      <c r="B397" s="692" t="s">
        <v>171</v>
      </c>
      <c r="C397" s="456" t="s">
        <v>51</v>
      </c>
      <c r="D397" s="456" t="s">
        <v>67</v>
      </c>
      <c r="E397" s="456" t="s">
        <v>318</v>
      </c>
      <c r="F397" s="456" t="s">
        <v>47</v>
      </c>
      <c r="G397" s="444"/>
      <c r="H397" s="444"/>
      <c r="I397" s="591">
        <f>I398+I399</f>
        <v>0</v>
      </c>
    </row>
    <row r="398" spans="1:9" ht="26.25" customHeight="1" hidden="1">
      <c r="A398" s="733" t="s">
        <v>467</v>
      </c>
      <c r="B398" s="692" t="s">
        <v>171</v>
      </c>
      <c r="C398" s="456" t="s">
        <v>51</v>
      </c>
      <c r="D398" s="456" t="s">
        <v>67</v>
      </c>
      <c r="E398" s="456" t="s">
        <v>318</v>
      </c>
      <c r="F398" s="456" t="s">
        <v>469</v>
      </c>
      <c r="G398" s="444"/>
      <c r="H398" s="444"/>
      <c r="I398" s="591"/>
    </row>
    <row r="399" spans="1:9" ht="26.25" customHeight="1" hidden="1">
      <c r="A399" s="734" t="s">
        <v>465</v>
      </c>
      <c r="B399" s="692" t="s">
        <v>171</v>
      </c>
      <c r="C399" s="456" t="s">
        <v>51</v>
      </c>
      <c r="D399" s="456" t="s">
        <v>67</v>
      </c>
      <c r="E399" s="456" t="s">
        <v>318</v>
      </c>
      <c r="F399" s="456" t="s">
        <v>462</v>
      </c>
      <c r="G399" s="444"/>
      <c r="H399" s="444"/>
      <c r="I399" s="591"/>
    </row>
    <row r="400" spans="1:9" ht="97.5" customHeight="1" hidden="1">
      <c r="A400" s="173" t="s">
        <v>296</v>
      </c>
      <c r="B400" s="692" t="s">
        <v>171</v>
      </c>
      <c r="C400" s="456" t="s">
        <v>51</v>
      </c>
      <c r="D400" s="456" t="s">
        <v>67</v>
      </c>
      <c r="E400" s="456" t="s">
        <v>187</v>
      </c>
      <c r="F400" s="456" t="s">
        <v>47</v>
      </c>
      <c r="G400" s="444"/>
      <c r="H400" s="444"/>
      <c r="I400" s="591">
        <f>I401+I402</f>
        <v>0</v>
      </c>
    </row>
    <row r="401" spans="1:9" ht="31.5" customHeight="1" hidden="1">
      <c r="A401" s="733" t="s">
        <v>467</v>
      </c>
      <c r="B401" s="692" t="s">
        <v>171</v>
      </c>
      <c r="C401" s="456" t="s">
        <v>51</v>
      </c>
      <c r="D401" s="456" t="s">
        <v>67</v>
      </c>
      <c r="E401" s="456" t="s">
        <v>187</v>
      </c>
      <c r="F401" s="456" t="s">
        <v>469</v>
      </c>
      <c r="G401" s="444"/>
      <c r="H401" s="444"/>
      <c r="I401" s="591"/>
    </row>
    <row r="402" spans="1:9" ht="33" customHeight="1" hidden="1">
      <c r="A402" s="734" t="s">
        <v>481</v>
      </c>
      <c r="B402" s="692" t="s">
        <v>171</v>
      </c>
      <c r="C402" s="456" t="s">
        <v>51</v>
      </c>
      <c r="D402" s="456" t="s">
        <v>67</v>
      </c>
      <c r="E402" s="456" t="s">
        <v>187</v>
      </c>
      <c r="F402" s="456" t="s">
        <v>462</v>
      </c>
      <c r="G402" s="444"/>
      <c r="H402" s="444"/>
      <c r="I402" s="591"/>
    </row>
    <row r="403" spans="1:9" ht="26.25" customHeight="1" hidden="1">
      <c r="A403" s="173" t="s">
        <v>311</v>
      </c>
      <c r="B403" s="692" t="s">
        <v>171</v>
      </c>
      <c r="C403" s="456" t="s">
        <v>51</v>
      </c>
      <c r="D403" s="456" t="s">
        <v>67</v>
      </c>
      <c r="E403" s="456" t="s">
        <v>312</v>
      </c>
      <c r="F403" s="456" t="s">
        <v>47</v>
      </c>
      <c r="G403" s="444"/>
      <c r="H403" s="444"/>
      <c r="I403" s="591">
        <f>I404+I405</f>
        <v>0</v>
      </c>
    </row>
    <row r="404" spans="1:9" ht="26.25" customHeight="1" hidden="1">
      <c r="A404" s="733" t="s">
        <v>467</v>
      </c>
      <c r="B404" s="692" t="s">
        <v>171</v>
      </c>
      <c r="C404" s="456" t="s">
        <v>51</v>
      </c>
      <c r="D404" s="456" t="s">
        <v>67</v>
      </c>
      <c r="E404" s="456" t="s">
        <v>312</v>
      </c>
      <c r="F404" s="456" t="s">
        <v>469</v>
      </c>
      <c r="G404" s="444"/>
      <c r="H404" s="444"/>
      <c r="I404" s="591"/>
    </row>
    <row r="405" spans="1:9" ht="26.25" customHeight="1" hidden="1">
      <c r="A405" s="734" t="s">
        <v>481</v>
      </c>
      <c r="B405" s="692" t="s">
        <v>171</v>
      </c>
      <c r="C405" s="456" t="s">
        <v>51</v>
      </c>
      <c r="D405" s="456" t="s">
        <v>67</v>
      </c>
      <c r="E405" s="456" t="s">
        <v>312</v>
      </c>
      <c r="F405" s="456" t="s">
        <v>462</v>
      </c>
      <c r="G405" s="444"/>
      <c r="H405" s="444"/>
      <c r="I405" s="591"/>
    </row>
    <row r="406" spans="1:9" ht="27.75" customHeight="1" hidden="1">
      <c r="A406" s="350" t="s">
        <v>234</v>
      </c>
      <c r="B406" s="692" t="s">
        <v>171</v>
      </c>
      <c r="C406" s="456" t="s">
        <v>51</v>
      </c>
      <c r="D406" s="456" t="s">
        <v>67</v>
      </c>
      <c r="E406" s="456" t="s">
        <v>235</v>
      </c>
      <c r="F406" s="456" t="s">
        <v>47</v>
      </c>
      <c r="G406" s="444"/>
      <c r="H406" s="444"/>
      <c r="I406" s="591">
        <f>I407+I408</f>
        <v>0</v>
      </c>
    </row>
    <row r="407" spans="1:9" ht="27.75" customHeight="1" hidden="1">
      <c r="A407" s="733" t="s">
        <v>467</v>
      </c>
      <c r="B407" s="692" t="s">
        <v>171</v>
      </c>
      <c r="C407" s="456" t="s">
        <v>51</v>
      </c>
      <c r="D407" s="456" t="s">
        <v>67</v>
      </c>
      <c r="E407" s="456" t="s">
        <v>235</v>
      </c>
      <c r="F407" s="456" t="s">
        <v>469</v>
      </c>
      <c r="G407" s="444"/>
      <c r="H407" s="444"/>
      <c r="I407" s="591"/>
    </row>
    <row r="408" spans="1:9" ht="27.75" customHeight="1" hidden="1">
      <c r="A408" s="734" t="s">
        <v>481</v>
      </c>
      <c r="B408" s="692" t="s">
        <v>171</v>
      </c>
      <c r="C408" s="456" t="s">
        <v>51</v>
      </c>
      <c r="D408" s="456" t="s">
        <v>67</v>
      </c>
      <c r="E408" s="456" t="s">
        <v>235</v>
      </c>
      <c r="F408" s="456" t="s">
        <v>462</v>
      </c>
      <c r="G408" s="444"/>
      <c r="H408" s="444"/>
      <c r="I408" s="591"/>
    </row>
    <row r="409" spans="1:9" ht="68.25" customHeight="1" hidden="1">
      <c r="A409" s="173" t="s">
        <v>299</v>
      </c>
      <c r="B409" s="692" t="s">
        <v>171</v>
      </c>
      <c r="C409" s="456" t="s">
        <v>51</v>
      </c>
      <c r="D409" s="456" t="s">
        <v>67</v>
      </c>
      <c r="E409" s="456" t="s">
        <v>300</v>
      </c>
      <c r="F409" s="456" t="s">
        <v>47</v>
      </c>
      <c r="G409" s="444"/>
      <c r="H409" s="444"/>
      <c r="I409" s="591">
        <f>I410+I411</f>
        <v>0</v>
      </c>
    </row>
    <row r="410" spans="1:9" ht="29.25" customHeight="1" hidden="1">
      <c r="A410" s="733" t="s">
        <v>467</v>
      </c>
      <c r="B410" s="692" t="s">
        <v>171</v>
      </c>
      <c r="C410" s="456" t="s">
        <v>51</v>
      </c>
      <c r="D410" s="456" t="s">
        <v>67</v>
      </c>
      <c r="E410" s="456" t="s">
        <v>300</v>
      </c>
      <c r="F410" s="456" t="s">
        <v>469</v>
      </c>
      <c r="G410" s="444"/>
      <c r="H410" s="444"/>
      <c r="I410" s="591"/>
    </row>
    <row r="411" spans="1:9" ht="28.5" customHeight="1" hidden="1">
      <c r="A411" s="734" t="s">
        <v>481</v>
      </c>
      <c r="B411" s="692" t="s">
        <v>171</v>
      </c>
      <c r="C411" s="456" t="s">
        <v>51</v>
      </c>
      <c r="D411" s="456" t="s">
        <v>67</v>
      </c>
      <c r="E411" s="456" t="s">
        <v>300</v>
      </c>
      <c r="F411" s="456" t="s">
        <v>462</v>
      </c>
      <c r="G411" s="444"/>
      <c r="H411" s="444"/>
      <c r="I411" s="591"/>
    </row>
    <row r="412" spans="1:9" ht="83.25" customHeight="1" hidden="1">
      <c r="A412" s="343" t="s">
        <v>388</v>
      </c>
      <c r="B412" s="692" t="s">
        <v>171</v>
      </c>
      <c r="C412" s="456" t="s">
        <v>51</v>
      </c>
      <c r="D412" s="456" t="s">
        <v>67</v>
      </c>
      <c r="E412" s="447" t="s">
        <v>363</v>
      </c>
      <c r="F412" s="447" t="s">
        <v>47</v>
      </c>
      <c r="G412" s="448"/>
      <c r="H412" s="448"/>
      <c r="I412" s="576">
        <f>I413+I414</f>
        <v>0</v>
      </c>
    </row>
    <row r="413" spans="1:9" ht="26.25" customHeight="1" hidden="1">
      <c r="A413" s="733" t="s">
        <v>467</v>
      </c>
      <c r="B413" s="692" t="s">
        <v>171</v>
      </c>
      <c r="C413" s="456" t="s">
        <v>51</v>
      </c>
      <c r="D413" s="456" t="s">
        <v>67</v>
      </c>
      <c r="E413" s="447" t="s">
        <v>363</v>
      </c>
      <c r="F413" s="447" t="s">
        <v>469</v>
      </c>
      <c r="G413" s="448"/>
      <c r="H413" s="448"/>
      <c r="I413" s="576"/>
    </row>
    <row r="414" spans="1:9" ht="36" customHeight="1" hidden="1">
      <c r="A414" s="734" t="s">
        <v>481</v>
      </c>
      <c r="B414" s="692" t="s">
        <v>171</v>
      </c>
      <c r="C414" s="456" t="s">
        <v>51</v>
      </c>
      <c r="D414" s="456" t="s">
        <v>67</v>
      </c>
      <c r="E414" s="447" t="s">
        <v>363</v>
      </c>
      <c r="F414" s="447" t="s">
        <v>462</v>
      </c>
      <c r="G414" s="448"/>
      <c r="H414" s="448"/>
      <c r="I414" s="576"/>
    </row>
    <row r="415" spans="1:9" ht="85.5" customHeight="1" hidden="1">
      <c r="A415" s="343" t="s">
        <v>389</v>
      </c>
      <c r="B415" s="692" t="s">
        <v>171</v>
      </c>
      <c r="C415" s="456" t="s">
        <v>51</v>
      </c>
      <c r="D415" s="456" t="s">
        <v>67</v>
      </c>
      <c r="E415" s="447" t="s">
        <v>364</v>
      </c>
      <c r="F415" s="447" t="s">
        <v>47</v>
      </c>
      <c r="G415" s="444"/>
      <c r="H415" s="444"/>
      <c r="I415" s="591">
        <f>I416+I417</f>
        <v>0</v>
      </c>
    </row>
    <row r="416" spans="1:9" ht="32.25" customHeight="1" hidden="1">
      <c r="A416" s="733" t="s">
        <v>467</v>
      </c>
      <c r="B416" s="692" t="s">
        <v>171</v>
      </c>
      <c r="C416" s="456" t="s">
        <v>51</v>
      </c>
      <c r="D416" s="456" t="s">
        <v>67</v>
      </c>
      <c r="E416" s="447" t="s">
        <v>364</v>
      </c>
      <c r="F416" s="447" t="s">
        <v>469</v>
      </c>
      <c r="G416" s="444"/>
      <c r="H416" s="444"/>
      <c r="I416" s="591"/>
    </row>
    <row r="417" spans="1:9" ht="27.75" customHeight="1" hidden="1">
      <c r="A417" s="734" t="s">
        <v>481</v>
      </c>
      <c r="B417" s="692" t="s">
        <v>171</v>
      </c>
      <c r="C417" s="456" t="s">
        <v>51</v>
      </c>
      <c r="D417" s="456" t="s">
        <v>67</v>
      </c>
      <c r="E417" s="447" t="s">
        <v>364</v>
      </c>
      <c r="F417" s="447" t="s">
        <v>462</v>
      </c>
      <c r="G417" s="444"/>
      <c r="H417" s="444"/>
      <c r="I417" s="591"/>
    </row>
    <row r="418" spans="1:9" ht="21.75" customHeight="1">
      <c r="A418" s="283" t="s">
        <v>96</v>
      </c>
      <c r="B418" s="719" t="s">
        <v>171</v>
      </c>
      <c r="C418" s="636" t="s">
        <v>68</v>
      </c>
      <c r="D418" s="636" t="s">
        <v>57</v>
      </c>
      <c r="E418" s="635" t="s">
        <v>76</v>
      </c>
      <c r="F418" s="636" t="s">
        <v>47</v>
      </c>
      <c r="G418" s="637" t="e">
        <f>G419+#REF!+G438</f>
        <v>#REF!</v>
      </c>
      <c r="H418" s="637"/>
      <c r="I418" s="591">
        <f>I419</f>
        <v>18868.3</v>
      </c>
    </row>
    <row r="419" spans="1:9" ht="15.75" customHeight="1">
      <c r="A419" s="683" t="s">
        <v>180</v>
      </c>
      <c r="B419" s="720" t="s">
        <v>171</v>
      </c>
      <c r="C419" s="635" t="s">
        <v>68</v>
      </c>
      <c r="D419" s="635" t="s">
        <v>55</v>
      </c>
      <c r="E419" s="635" t="s">
        <v>76</v>
      </c>
      <c r="F419" s="635" t="s">
        <v>47</v>
      </c>
      <c r="G419" s="422" t="e">
        <f>#REF!</f>
        <v>#REF!</v>
      </c>
      <c r="H419" s="422"/>
      <c r="I419" s="591">
        <f>I420+I423+I434+I438</f>
        <v>18868.3</v>
      </c>
    </row>
    <row r="420" spans="1:9" ht="20.25" customHeight="1">
      <c r="A420" s="2" t="s">
        <v>177</v>
      </c>
      <c r="B420" s="692" t="s">
        <v>171</v>
      </c>
      <c r="C420" s="248" t="s">
        <v>68</v>
      </c>
      <c r="D420" s="161" t="s">
        <v>55</v>
      </c>
      <c r="E420" s="248" t="s">
        <v>123</v>
      </c>
      <c r="F420" s="248" t="s">
        <v>47</v>
      </c>
      <c r="G420" s="422">
        <f>G421</f>
        <v>1129</v>
      </c>
      <c r="H420" s="422"/>
      <c r="I420" s="589">
        <f>I421</f>
        <v>2634.3</v>
      </c>
    </row>
    <row r="421" spans="1:9" ht="48.75" customHeight="1">
      <c r="A421" s="27" t="s">
        <v>178</v>
      </c>
      <c r="B421" s="706" t="s">
        <v>171</v>
      </c>
      <c r="C421" s="502" t="s">
        <v>68</v>
      </c>
      <c r="D421" s="161" t="s">
        <v>55</v>
      </c>
      <c r="E421" s="502" t="s">
        <v>179</v>
      </c>
      <c r="F421" s="502" t="s">
        <v>47</v>
      </c>
      <c r="G421" s="422">
        <f>G422</f>
        <v>1129</v>
      </c>
      <c r="H421" s="422"/>
      <c r="I421" s="589">
        <f>I422</f>
        <v>2634.3</v>
      </c>
    </row>
    <row r="422" spans="1:9" ht="38.25" customHeight="1">
      <c r="A422" s="738" t="s">
        <v>479</v>
      </c>
      <c r="B422" s="706" t="s">
        <v>171</v>
      </c>
      <c r="C422" s="502" t="s">
        <v>68</v>
      </c>
      <c r="D422" s="161" t="s">
        <v>55</v>
      </c>
      <c r="E422" s="502" t="s">
        <v>179</v>
      </c>
      <c r="F422" s="438" t="s">
        <v>480</v>
      </c>
      <c r="G422" s="508">
        <v>1129</v>
      </c>
      <c r="H422" s="508"/>
      <c r="I422" s="589">
        <v>2634.3</v>
      </c>
    </row>
    <row r="423" spans="1:9" ht="24.75" customHeight="1">
      <c r="A423" s="629" t="s">
        <v>130</v>
      </c>
      <c r="B423" s="718" t="s">
        <v>171</v>
      </c>
      <c r="C423" s="248" t="s">
        <v>68</v>
      </c>
      <c r="D423" s="248" t="s">
        <v>55</v>
      </c>
      <c r="E423" s="248" t="s">
        <v>122</v>
      </c>
      <c r="F423" s="248" t="s">
        <v>47</v>
      </c>
      <c r="G423" s="476" t="e">
        <f>G424+#REF!</f>
        <v>#REF!</v>
      </c>
      <c r="H423" s="476"/>
      <c r="I423" s="589">
        <f>I424+I426</f>
        <v>15472</v>
      </c>
    </row>
    <row r="424" spans="1:9" ht="46.5" customHeight="1">
      <c r="A424" s="91" t="s">
        <v>182</v>
      </c>
      <c r="B424" s="718" t="s">
        <v>171</v>
      </c>
      <c r="C424" s="438" t="s">
        <v>68</v>
      </c>
      <c r="D424" s="438" t="s">
        <v>55</v>
      </c>
      <c r="E424" s="509" t="s">
        <v>313</v>
      </c>
      <c r="F424" s="438" t="s">
        <v>47</v>
      </c>
      <c r="G424" s="510">
        <f>G425</f>
        <v>484.5</v>
      </c>
      <c r="H424" s="510"/>
      <c r="I424" s="589">
        <f>I425</f>
        <v>415.4</v>
      </c>
    </row>
    <row r="425" spans="1:9" ht="36" customHeight="1">
      <c r="A425" s="738" t="s">
        <v>479</v>
      </c>
      <c r="B425" s="706" t="s">
        <v>171</v>
      </c>
      <c r="C425" s="502" t="s">
        <v>68</v>
      </c>
      <c r="D425" s="502" t="s">
        <v>55</v>
      </c>
      <c r="E425" s="509" t="s">
        <v>313</v>
      </c>
      <c r="F425" s="438" t="s">
        <v>480</v>
      </c>
      <c r="G425" s="508">
        <v>484.5</v>
      </c>
      <c r="H425" s="508"/>
      <c r="I425" s="589">
        <v>415.4</v>
      </c>
    </row>
    <row r="426" spans="1:9" ht="36" customHeight="1">
      <c r="A426" s="88" t="s">
        <v>183</v>
      </c>
      <c r="B426" s="692" t="s">
        <v>171</v>
      </c>
      <c r="C426" s="438" t="s">
        <v>68</v>
      </c>
      <c r="D426" s="438" t="s">
        <v>55</v>
      </c>
      <c r="E426" s="509" t="s">
        <v>314</v>
      </c>
      <c r="F426" s="438" t="s">
        <v>47</v>
      </c>
      <c r="G426" s="508"/>
      <c r="H426" s="508"/>
      <c r="I426" s="589">
        <f>I427+I432</f>
        <v>15056.6</v>
      </c>
    </row>
    <row r="427" spans="1:9" ht="36" customHeight="1">
      <c r="A427" s="88" t="s">
        <v>184</v>
      </c>
      <c r="B427" s="534">
        <v>574</v>
      </c>
      <c r="C427" s="438" t="s">
        <v>68</v>
      </c>
      <c r="D427" s="438" t="s">
        <v>55</v>
      </c>
      <c r="E427" s="509" t="s">
        <v>315</v>
      </c>
      <c r="F427" s="438" t="s">
        <v>47</v>
      </c>
      <c r="G427" s="508"/>
      <c r="H427" s="508"/>
      <c r="I427" s="589">
        <f>I428+I430</f>
        <v>9737</v>
      </c>
    </row>
    <row r="428" spans="1:9" ht="36" customHeight="1">
      <c r="A428" s="210" t="s">
        <v>266</v>
      </c>
      <c r="B428" s="534">
        <v>574</v>
      </c>
      <c r="C428" s="438" t="s">
        <v>68</v>
      </c>
      <c r="D428" s="438" t="s">
        <v>55</v>
      </c>
      <c r="E428" s="509" t="s">
        <v>316</v>
      </c>
      <c r="F428" s="438" t="s">
        <v>47</v>
      </c>
      <c r="G428" s="508"/>
      <c r="H428" s="508"/>
      <c r="I428" s="589">
        <f>I429</f>
        <v>3779.4</v>
      </c>
    </row>
    <row r="429" spans="1:9" ht="36" customHeight="1">
      <c r="A429" s="740" t="s">
        <v>479</v>
      </c>
      <c r="B429" s="534">
        <v>574</v>
      </c>
      <c r="C429" s="438" t="s">
        <v>68</v>
      </c>
      <c r="D429" s="438" t="s">
        <v>55</v>
      </c>
      <c r="E429" s="509" t="s">
        <v>316</v>
      </c>
      <c r="F429" s="438" t="s">
        <v>480</v>
      </c>
      <c r="G429" s="508"/>
      <c r="H429" s="508"/>
      <c r="I429" s="589">
        <v>3779.4</v>
      </c>
    </row>
    <row r="430" spans="1:9" ht="36" customHeight="1">
      <c r="A430" s="210" t="s">
        <v>185</v>
      </c>
      <c r="B430" s="439" t="s">
        <v>171</v>
      </c>
      <c r="C430" s="438" t="s">
        <v>68</v>
      </c>
      <c r="D430" s="438" t="s">
        <v>55</v>
      </c>
      <c r="E430" s="509" t="s">
        <v>317</v>
      </c>
      <c r="F430" s="438" t="s">
        <v>47</v>
      </c>
      <c r="G430" s="508"/>
      <c r="H430" s="508"/>
      <c r="I430" s="589">
        <f>I431</f>
        <v>5957.6</v>
      </c>
    </row>
    <row r="431" spans="1:9" ht="36" customHeight="1">
      <c r="A431" s="740" t="s">
        <v>479</v>
      </c>
      <c r="B431" s="439" t="s">
        <v>171</v>
      </c>
      <c r="C431" s="438" t="s">
        <v>68</v>
      </c>
      <c r="D431" s="438" t="s">
        <v>55</v>
      </c>
      <c r="E431" s="509" t="s">
        <v>317</v>
      </c>
      <c r="F431" s="447" t="s">
        <v>480</v>
      </c>
      <c r="G431" s="508"/>
      <c r="H431" s="508"/>
      <c r="I431" s="589">
        <v>5957.6</v>
      </c>
    </row>
    <row r="432" spans="1:9" ht="36" customHeight="1">
      <c r="A432" s="89" t="s">
        <v>135</v>
      </c>
      <c r="B432" s="439" t="s">
        <v>171</v>
      </c>
      <c r="C432" s="438" t="s">
        <v>68</v>
      </c>
      <c r="D432" s="438" t="s">
        <v>55</v>
      </c>
      <c r="E432" s="509" t="s">
        <v>318</v>
      </c>
      <c r="F432" s="438" t="s">
        <v>47</v>
      </c>
      <c r="G432" s="508"/>
      <c r="H432" s="508"/>
      <c r="I432" s="589">
        <f>I433</f>
        <v>5319.6</v>
      </c>
    </row>
    <row r="433" spans="1:9" ht="36" customHeight="1">
      <c r="A433" s="740" t="s">
        <v>479</v>
      </c>
      <c r="B433" s="439" t="s">
        <v>171</v>
      </c>
      <c r="C433" s="438" t="s">
        <v>68</v>
      </c>
      <c r="D433" s="438" t="s">
        <v>55</v>
      </c>
      <c r="E433" s="509" t="s">
        <v>318</v>
      </c>
      <c r="F433" s="438" t="s">
        <v>480</v>
      </c>
      <c r="G433" s="508"/>
      <c r="H433" s="508"/>
      <c r="I433" s="589">
        <v>5319.6</v>
      </c>
    </row>
    <row r="434" spans="1:9" ht="36" customHeight="1">
      <c r="A434" s="170" t="s">
        <v>102</v>
      </c>
      <c r="B434" s="685" t="s">
        <v>171</v>
      </c>
      <c r="C434" s="633" t="s">
        <v>68</v>
      </c>
      <c r="D434" s="633" t="s">
        <v>55</v>
      </c>
      <c r="E434" s="633" t="s">
        <v>231</v>
      </c>
      <c r="F434" s="634" t="s">
        <v>47</v>
      </c>
      <c r="G434" s="508"/>
      <c r="H434" s="508"/>
      <c r="I434" s="589">
        <f>I435</f>
        <v>262.4</v>
      </c>
    </row>
    <row r="435" spans="1:9" ht="65.25" customHeight="1">
      <c r="A435" s="741" t="s">
        <v>232</v>
      </c>
      <c r="B435" s="717" t="s">
        <v>171</v>
      </c>
      <c r="C435" s="630" t="s">
        <v>68</v>
      </c>
      <c r="D435" s="630" t="s">
        <v>55</v>
      </c>
      <c r="E435" s="630" t="s">
        <v>233</v>
      </c>
      <c r="F435" s="631" t="s">
        <v>47</v>
      </c>
      <c r="G435" s="508"/>
      <c r="H435" s="508"/>
      <c r="I435" s="589">
        <f>I436</f>
        <v>262.4</v>
      </c>
    </row>
    <row r="436" spans="1:9" ht="95.25" customHeight="1">
      <c r="A436" s="355" t="s">
        <v>402</v>
      </c>
      <c r="B436" s="227" t="s">
        <v>171</v>
      </c>
      <c r="C436" s="630" t="s">
        <v>68</v>
      </c>
      <c r="D436" s="632" t="s">
        <v>55</v>
      </c>
      <c r="E436" s="632" t="s">
        <v>187</v>
      </c>
      <c r="F436" s="632" t="s">
        <v>47</v>
      </c>
      <c r="G436" s="508"/>
      <c r="H436" s="508"/>
      <c r="I436" s="589">
        <f>I437</f>
        <v>262.4</v>
      </c>
    </row>
    <row r="437" spans="1:9" ht="36" customHeight="1">
      <c r="A437" s="740" t="s">
        <v>479</v>
      </c>
      <c r="B437" s="227" t="s">
        <v>171</v>
      </c>
      <c r="C437" s="630" t="s">
        <v>68</v>
      </c>
      <c r="D437" s="632" t="s">
        <v>55</v>
      </c>
      <c r="E437" s="632" t="s">
        <v>187</v>
      </c>
      <c r="F437" s="632" t="s">
        <v>480</v>
      </c>
      <c r="G437" s="508"/>
      <c r="H437" s="508"/>
      <c r="I437" s="589">
        <v>262.4</v>
      </c>
    </row>
    <row r="438" spans="1:9" ht="30" customHeight="1">
      <c r="A438" s="43" t="s">
        <v>70</v>
      </c>
      <c r="B438" s="439" t="s">
        <v>171</v>
      </c>
      <c r="C438" s="248" t="s">
        <v>68</v>
      </c>
      <c r="D438" s="248" t="s">
        <v>55</v>
      </c>
      <c r="E438" s="248" t="s">
        <v>76</v>
      </c>
      <c r="F438" s="248" t="s">
        <v>47</v>
      </c>
      <c r="G438" s="478" t="e">
        <f>G439</f>
        <v>#REF!</v>
      </c>
      <c r="H438" s="478"/>
      <c r="I438" s="591">
        <f>I439</f>
        <v>499.6</v>
      </c>
    </row>
    <row r="439" spans="1:9" ht="35.25" customHeight="1">
      <c r="A439" s="26" t="s">
        <v>403</v>
      </c>
      <c r="B439" s="439" t="s">
        <v>171</v>
      </c>
      <c r="C439" s="561" t="s">
        <v>68</v>
      </c>
      <c r="D439" s="502" t="s">
        <v>55</v>
      </c>
      <c r="E439" s="562" t="s">
        <v>404</v>
      </c>
      <c r="F439" s="561" t="s">
        <v>47</v>
      </c>
      <c r="G439" s="499" t="e">
        <f>#REF!</f>
        <v>#REF!</v>
      </c>
      <c r="H439" s="499"/>
      <c r="I439" s="589">
        <f>I444+I445+I446</f>
        <v>499.6</v>
      </c>
    </row>
    <row r="440" spans="1:9" ht="71.25" customHeight="1" hidden="1">
      <c r="A440" s="52" t="s">
        <v>188</v>
      </c>
      <c r="B440" s="439" t="s">
        <v>171</v>
      </c>
      <c r="C440" s="561" t="s">
        <v>68</v>
      </c>
      <c r="D440" s="561" t="s">
        <v>55</v>
      </c>
      <c r="E440" s="562" t="s">
        <v>224</v>
      </c>
      <c r="F440" s="512" t="s">
        <v>47</v>
      </c>
      <c r="G440" s="418"/>
      <c r="H440" s="418"/>
      <c r="I440" s="589">
        <f>G440+H440</f>
        <v>0</v>
      </c>
    </row>
    <row r="441" spans="1:9" ht="20.25" customHeight="1" hidden="1">
      <c r="A441" s="53" t="s">
        <v>170</v>
      </c>
      <c r="B441" s="706" t="s">
        <v>171</v>
      </c>
      <c r="C441" s="561" t="s">
        <v>68</v>
      </c>
      <c r="D441" s="561" t="s">
        <v>55</v>
      </c>
      <c r="E441" s="562" t="s">
        <v>224</v>
      </c>
      <c r="F441" s="512" t="s">
        <v>77</v>
      </c>
      <c r="G441" s="418"/>
      <c r="H441" s="418"/>
      <c r="I441" s="589">
        <f>G441+H441</f>
        <v>0</v>
      </c>
    </row>
    <row r="442" spans="1:9" ht="118.5" customHeight="1" hidden="1">
      <c r="A442" s="26" t="s">
        <v>186</v>
      </c>
      <c r="B442" s="721" t="s">
        <v>171</v>
      </c>
      <c r="C442" s="561" t="s">
        <v>68</v>
      </c>
      <c r="D442" s="561" t="s">
        <v>55</v>
      </c>
      <c r="E442" s="562" t="s">
        <v>187</v>
      </c>
      <c r="F442" s="512" t="s">
        <v>47</v>
      </c>
      <c r="G442" s="418"/>
      <c r="H442" s="418"/>
      <c r="I442" s="589">
        <f>G442+H442</f>
        <v>0</v>
      </c>
    </row>
    <row r="443" spans="1:9" ht="17.25" customHeight="1" hidden="1">
      <c r="A443" s="38" t="s">
        <v>170</v>
      </c>
      <c r="B443" s="713" t="s">
        <v>171</v>
      </c>
      <c r="C443" s="561" t="s">
        <v>68</v>
      </c>
      <c r="D443" s="561" t="s">
        <v>55</v>
      </c>
      <c r="E443" s="562" t="s">
        <v>187</v>
      </c>
      <c r="F443" s="512" t="s">
        <v>77</v>
      </c>
      <c r="G443" s="418"/>
      <c r="H443" s="418"/>
      <c r="I443" s="589">
        <f>G443+H443</f>
        <v>0</v>
      </c>
    </row>
    <row r="444" spans="1:9" ht="17.25" customHeight="1">
      <c r="A444" s="733" t="s">
        <v>467</v>
      </c>
      <c r="B444" s="713" t="s">
        <v>171</v>
      </c>
      <c r="C444" s="561" t="s">
        <v>68</v>
      </c>
      <c r="D444" s="502" t="s">
        <v>55</v>
      </c>
      <c r="E444" s="562" t="s">
        <v>404</v>
      </c>
      <c r="F444" s="512" t="s">
        <v>469</v>
      </c>
      <c r="G444" s="418"/>
      <c r="H444" s="418"/>
      <c r="I444" s="589">
        <v>449.6</v>
      </c>
    </row>
    <row r="445" spans="1:9" ht="24.75" customHeight="1">
      <c r="A445" s="734" t="s">
        <v>466</v>
      </c>
      <c r="B445" s="713" t="s">
        <v>171</v>
      </c>
      <c r="C445" s="561" t="s">
        <v>68</v>
      </c>
      <c r="D445" s="502" t="s">
        <v>55</v>
      </c>
      <c r="E445" s="562" t="s">
        <v>404</v>
      </c>
      <c r="F445" s="512" t="s">
        <v>470</v>
      </c>
      <c r="G445" s="418"/>
      <c r="H445" s="418"/>
      <c r="I445" s="589">
        <v>4</v>
      </c>
    </row>
    <row r="446" spans="1:9" ht="29.25" customHeight="1">
      <c r="A446" s="734" t="s">
        <v>481</v>
      </c>
      <c r="B446" s="713" t="s">
        <v>171</v>
      </c>
      <c r="C446" s="512" t="s">
        <v>68</v>
      </c>
      <c r="D446" s="512" t="s">
        <v>55</v>
      </c>
      <c r="E446" s="562" t="s">
        <v>404</v>
      </c>
      <c r="F446" s="512" t="s">
        <v>462</v>
      </c>
      <c r="G446" s="511">
        <v>514.9</v>
      </c>
      <c r="H446" s="511"/>
      <c r="I446" s="589">
        <v>46</v>
      </c>
    </row>
    <row r="447" spans="1:9" ht="25.5" customHeight="1" hidden="1">
      <c r="A447" s="2" t="s">
        <v>125</v>
      </c>
      <c r="B447" s="722">
        <v>585</v>
      </c>
      <c r="C447" s="161" t="s">
        <v>55</v>
      </c>
      <c r="D447" s="161" t="s">
        <v>104</v>
      </c>
      <c r="E447" s="161" t="s">
        <v>126</v>
      </c>
      <c r="F447" s="161" t="s">
        <v>47</v>
      </c>
      <c r="G447" s="422"/>
      <c r="H447" s="422"/>
      <c r="I447" s="597"/>
    </row>
    <row r="448" spans="1:9" ht="38.25" customHeight="1" hidden="1">
      <c r="A448" s="3" t="s">
        <v>127</v>
      </c>
      <c r="B448" s="722">
        <v>585</v>
      </c>
      <c r="C448" s="161" t="s">
        <v>55</v>
      </c>
      <c r="D448" s="161" t="s">
        <v>104</v>
      </c>
      <c r="E448" s="161" t="s">
        <v>128</v>
      </c>
      <c r="F448" s="161" t="s">
        <v>47</v>
      </c>
      <c r="G448" s="422"/>
      <c r="H448" s="422"/>
      <c r="I448" s="597"/>
    </row>
    <row r="449" spans="1:9" ht="25.5" customHeight="1" hidden="1">
      <c r="A449" s="1" t="s">
        <v>129</v>
      </c>
      <c r="B449" s="722">
        <v>585</v>
      </c>
      <c r="C449" s="248" t="s">
        <v>55</v>
      </c>
      <c r="D449" s="248" t="s">
        <v>104</v>
      </c>
      <c r="E449" s="161" t="s">
        <v>128</v>
      </c>
      <c r="F449" s="161" t="s">
        <v>124</v>
      </c>
      <c r="G449" s="422"/>
      <c r="H449" s="422"/>
      <c r="I449" s="597"/>
    </row>
    <row r="450" spans="1:9" ht="27" customHeight="1" hidden="1">
      <c r="A450" s="2" t="s">
        <v>125</v>
      </c>
      <c r="B450" s="692" t="s">
        <v>118</v>
      </c>
      <c r="C450" s="161" t="s">
        <v>55</v>
      </c>
      <c r="D450" s="161" t="s">
        <v>104</v>
      </c>
      <c r="E450" s="161" t="s">
        <v>126</v>
      </c>
      <c r="F450" s="161" t="s">
        <v>47</v>
      </c>
      <c r="G450" s="422"/>
      <c r="H450" s="422"/>
      <c r="I450" s="597"/>
    </row>
    <row r="451" spans="1:9" ht="42.75" customHeight="1" hidden="1">
      <c r="A451" s="3" t="s">
        <v>127</v>
      </c>
      <c r="B451" s="692" t="s">
        <v>118</v>
      </c>
      <c r="C451" s="161" t="s">
        <v>55</v>
      </c>
      <c r="D451" s="161" t="s">
        <v>104</v>
      </c>
      <c r="E451" s="161" t="s">
        <v>128</v>
      </c>
      <c r="F451" s="161" t="s">
        <v>47</v>
      </c>
      <c r="G451" s="422"/>
      <c r="H451" s="422"/>
      <c r="I451" s="597"/>
    </row>
    <row r="452" spans="1:9" ht="21.75" customHeight="1">
      <c r="A452" s="247" t="s">
        <v>133</v>
      </c>
      <c r="B452" s="723"/>
      <c r="C452" s="513"/>
      <c r="D452" s="513"/>
      <c r="E452" s="513"/>
      <c r="F452" s="513"/>
      <c r="G452" s="514" t="e">
        <f>G15+G172+G213+G226+G275+G309</f>
        <v>#REF!</v>
      </c>
      <c r="H452" s="514" t="e">
        <f>H15+H172+H213+H226+H275+H309</f>
        <v>#REF!</v>
      </c>
      <c r="I452" s="584">
        <f>I15+I172+I213+I226+I275+I309</f>
        <v>153304.6</v>
      </c>
    </row>
  </sheetData>
  <sheetProtection/>
  <mergeCells count="14">
    <mergeCell ref="C1:I1"/>
    <mergeCell ref="B4:I7"/>
    <mergeCell ref="A9:I11"/>
    <mergeCell ref="A12:A14"/>
    <mergeCell ref="B12:B14"/>
    <mergeCell ref="C12:C14"/>
    <mergeCell ref="H12:H13"/>
    <mergeCell ref="I12:I13"/>
    <mergeCell ref="J29:K29"/>
    <mergeCell ref="J133:K133"/>
    <mergeCell ref="D12:D14"/>
    <mergeCell ref="E12:E14"/>
    <mergeCell ref="F12:F14"/>
    <mergeCell ref="G12:G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9"/>
  <sheetViews>
    <sheetView view="pageBreakPreview" zoomScaleNormal="85" zoomScaleSheetLayoutView="100" zoomScalePageLayoutView="0" workbookViewId="0" topLeftCell="A436">
      <selection activeCell="A467" sqref="A467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16" t="s">
        <v>407</v>
      </c>
      <c r="D1" s="816"/>
      <c r="E1" s="816"/>
      <c r="F1" s="816"/>
      <c r="G1" s="816"/>
      <c r="H1" s="816"/>
      <c r="I1" s="816"/>
    </row>
    <row r="2" spans="2:9" ht="12.75" customHeight="1">
      <c r="B2" s="516"/>
      <c r="C2" s="517" t="s">
        <v>408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409</v>
      </c>
      <c r="D3" s="518"/>
      <c r="E3" s="518"/>
      <c r="F3" s="518"/>
      <c r="G3" s="518"/>
      <c r="H3" s="518"/>
      <c r="I3" s="518"/>
    </row>
    <row r="4" spans="2:9" ht="12.75" customHeight="1">
      <c r="B4" s="826" t="s">
        <v>507</v>
      </c>
      <c r="C4" s="826"/>
      <c r="D4" s="826"/>
      <c r="E4" s="826"/>
      <c r="F4" s="826"/>
      <c r="G4" s="826"/>
      <c r="H4" s="826"/>
      <c r="I4" s="826"/>
    </row>
    <row r="5" spans="2:9" ht="6.75" customHeight="1">
      <c r="B5" s="826"/>
      <c r="C5" s="826"/>
      <c r="D5" s="826"/>
      <c r="E5" s="826"/>
      <c r="F5" s="826"/>
      <c r="G5" s="826"/>
      <c r="H5" s="826"/>
      <c r="I5" s="826"/>
    </row>
    <row r="6" spans="2:9" ht="12.75" hidden="1">
      <c r="B6" s="826"/>
      <c r="C6" s="826"/>
      <c r="D6" s="826"/>
      <c r="E6" s="826"/>
      <c r="F6" s="826"/>
      <c r="G6" s="826"/>
      <c r="H6" s="826"/>
      <c r="I6" s="826"/>
    </row>
    <row r="7" spans="2:9" ht="14.25" customHeight="1">
      <c r="B7" s="826"/>
      <c r="C7" s="826"/>
      <c r="D7" s="826"/>
      <c r="E7" s="826"/>
      <c r="F7" s="826"/>
      <c r="G7" s="826"/>
      <c r="H7" s="826"/>
      <c r="I7" s="826"/>
    </row>
    <row r="9" spans="1:9" ht="12.75">
      <c r="A9" s="796" t="s">
        <v>508</v>
      </c>
      <c r="B9" s="796"/>
      <c r="C9" s="796"/>
      <c r="D9" s="796"/>
      <c r="E9" s="796"/>
      <c r="F9" s="796"/>
      <c r="G9" s="796"/>
      <c r="H9" s="796"/>
      <c r="I9" s="796"/>
    </row>
    <row r="10" spans="1:9" ht="12.75">
      <c r="A10" s="796"/>
      <c r="B10" s="796"/>
      <c r="C10" s="796"/>
      <c r="D10" s="796"/>
      <c r="E10" s="796"/>
      <c r="F10" s="796"/>
      <c r="G10" s="796"/>
      <c r="H10" s="796"/>
      <c r="I10" s="796"/>
    </row>
    <row r="11" spans="1:9" ht="27" customHeight="1">
      <c r="A11" s="797"/>
      <c r="B11" s="797"/>
      <c r="C11" s="797"/>
      <c r="D11" s="797"/>
      <c r="E11" s="797"/>
      <c r="F11" s="797"/>
      <c r="G11" s="797"/>
      <c r="H11" s="797"/>
      <c r="I11" s="797"/>
    </row>
    <row r="12" spans="1:9" ht="37.5" customHeight="1">
      <c r="A12" s="786" t="s">
        <v>41</v>
      </c>
      <c r="B12" s="783" t="s">
        <v>42</v>
      </c>
      <c r="C12" s="783" t="s">
        <v>43</v>
      </c>
      <c r="D12" s="783" t="s">
        <v>44</v>
      </c>
      <c r="E12" s="783" t="s">
        <v>45</v>
      </c>
      <c r="F12" s="783" t="s">
        <v>46</v>
      </c>
      <c r="G12" s="791" t="s">
        <v>397</v>
      </c>
      <c r="H12" s="791" t="s">
        <v>398</v>
      </c>
      <c r="I12" s="821" t="s">
        <v>399</v>
      </c>
    </row>
    <row r="13" spans="1:9" ht="24" customHeight="1">
      <c r="A13" s="787"/>
      <c r="B13" s="784"/>
      <c r="C13" s="784"/>
      <c r="D13" s="784"/>
      <c r="E13" s="784"/>
      <c r="F13" s="784"/>
      <c r="G13" s="823"/>
      <c r="H13" s="792"/>
      <c r="I13" s="822"/>
    </row>
    <row r="14" spans="1:9" ht="4.5" customHeight="1" hidden="1">
      <c r="A14" s="788"/>
      <c r="B14" s="785"/>
      <c r="C14" s="785"/>
      <c r="D14" s="785"/>
      <c r="E14" s="785"/>
      <c r="F14" s="785"/>
      <c r="G14" s="351"/>
      <c r="H14" s="351"/>
      <c r="I14" s="162"/>
    </row>
    <row r="15" spans="1:9" ht="30.75" customHeight="1">
      <c r="A15" s="17" t="s">
        <v>291</v>
      </c>
      <c r="B15" s="684" t="s">
        <v>117</v>
      </c>
      <c r="C15" s="387" t="s">
        <v>57</v>
      </c>
      <c r="D15" s="387" t="s">
        <v>57</v>
      </c>
      <c r="E15" s="387" t="s">
        <v>76</v>
      </c>
      <c r="F15" s="387" t="s">
        <v>47</v>
      </c>
      <c r="G15" s="356" t="e">
        <f>G16+G87+G193+G170+G110+G126+G149+G144</f>
        <v>#REF!</v>
      </c>
      <c r="H15" s="356" t="e">
        <f>H16+H87+H110+H126+H149+H193+H170</f>
        <v>#REF!</v>
      </c>
      <c r="I15" s="572">
        <f>I16+I87+I110+I159+I170+I193+I166+I162</f>
        <v>21297.367</v>
      </c>
    </row>
    <row r="16" spans="1:9" ht="17.25" customHeight="1">
      <c r="A16" s="524" t="s">
        <v>58</v>
      </c>
      <c r="B16" s="685" t="s">
        <v>117</v>
      </c>
      <c r="C16" s="388" t="s">
        <v>48</v>
      </c>
      <c r="D16" s="388" t="s">
        <v>57</v>
      </c>
      <c r="E16" s="388" t="s">
        <v>76</v>
      </c>
      <c r="F16" s="388" t="s">
        <v>47</v>
      </c>
      <c r="G16" s="357" t="e">
        <f>G17+G23+G40+G51</f>
        <v>#REF!</v>
      </c>
      <c r="H16" s="357" t="e">
        <f>H17+H23+H40+H51</f>
        <v>#REF!</v>
      </c>
      <c r="I16" s="573">
        <f>I17+I23+I36+I40+I51</f>
        <v>14560.372</v>
      </c>
    </row>
    <row r="17" spans="1:9" ht="55.5" customHeight="1">
      <c r="A17" s="294" t="s">
        <v>138</v>
      </c>
      <c r="B17" s="686">
        <v>503</v>
      </c>
      <c r="C17" s="438" t="s">
        <v>48</v>
      </c>
      <c r="D17" s="438" t="s">
        <v>69</v>
      </c>
      <c r="E17" s="438" t="s">
        <v>132</v>
      </c>
      <c r="F17" s="438" t="s">
        <v>47</v>
      </c>
      <c r="G17" s="389">
        <f>G18</f>
        <v>0</v>
      </c>
      <c r="H17" s="389">
        <f>H18</f>
        <v>607</v>
      </c>
      <c r="I17" s="573">
        <f>I18</f>
        <v>752</v>
      </c>
    </row>
    <row r="18" spans="1:9" ht="48.75" customHeight="1">
      <c r="A18" s="295" t="s">
        <v>139</v>
      </c>
      <c r="B18" s="686">
        <v>503</v>
      </c>
      <c r="C18" s="438" t="s">
        <v>48</v>
      </c>
      <c r="D18" s="438" t="s">
        <v>69</v>
      </c>
      <c r="E18" s="438" t="s">
        <v>140</v>
      </c>
      <c r="F18" s="438" t="s">
        <v>47</v>
      </c>
      <c r="G18" s="390"/>
      <c r="H18" s="390">
        <f>H19</f>
        <v>607</v>
      </c>
      <c r="I18" s="574">
        <f>I19</f>
        <v>752</v>
      </c>
    </row>
    <row r="19" spans="1:9" ht="15">
      <c r="A19" s="171" t="s">
        <v>59</v>
      </c>
      <c r="B19" s="686">
        <v>503</v>
      </c>
      <c r="C19" s="438" t="s">
        <v>48</v>
      </c>
      <c r="D19" s="438" t="s">
        <v>69</v>
      </c>
      <c r="E19" s="438" t="s">
        <v>141</v>
      </c>
      <c r="F19" s="438" t="s">
        <v>47</v>
      </c>
      <c r="G19" s="390"/>
      <c r="H19" s="390">
        <f>H22</f>
        <v>607</v>
      </c>
      <c r="I19" s="574">
        <f>I20+I21+I22</f>
        <v>752</v>
      </c>
    </row>
    <row r="20" spans="1:9" ht="15">
      <c r="A20" s="733" t="s">
        <v>467</v>
      </c>
      <c r="B20" s="686">
        <v>503</v>
      </c>
      <c r="C20" s="438" t="s">
        <v>48</v>
      </c>
      <c r="D20" s="438" t="s">
        <v>69</v>
      </c>
      <c r="E20" s="438" t="s">
        <v>141</v>
      </c>
      <c r="F20" s="438" t="s">
        <v>460</v>
      </c>
      <c r="G20" s="390"/>
      <c r="H20" s="390"/>
      <c r="I20" s="574">
        <v>610</v>
      </c>
    </row>
    <row r="21" spans="1:9" ht="27" customHeight="1">
      <c r="A21" s="734" t="s">
        <v>466</v>
      </c>
      <c r="B21" s="686">
        <v>503</v>
      </c>
      <c r="C21" s="438" t="s">
        <v>48</v>
      </c>
      <c r="D21" s="438" t="s">
        <v>69</v>
      </c>
      <c r="E21" s="438" t="s">
        <v>141</v>
      </c>
      <c r="F21" s="438" t="s">
        <v>461</v>
      </c>
      <c r="G21" s="390"/>
      <c r="H21" s="390"/>
      <c r="I21" s="574">
        <v>2</v>
      </c>
    </row>
    <row r="22" spans="1:11" ht="24" customHeight="1">
      <c r="A22" s="734" t="s">
        <v>481</v>
      </c>
      <c r="B22" s="686">
        <v>503</v>
      </c>
      <c r="C22" s="438" t="s">
        <v>48</v>
      </c>
      <c r="D22" s="438" t="s">
        <v>69</v>
      </c>
      <c r="E22" s="438" t="s">
        <v>141</v>
      </c>
      <c r="F22" s="438" t="s">
        <v>462</v>
      </c>
      <c r="G22" s="391"/>
      <c r="H22" s="391">
        <v>607</v>
      </c>
      <c r="I22" s="574">
        <f>120-30+50</f>
        <v>140</v>
      </c>
      <c r="K22" t="s">
        <v>538</v>
      </c>
    </row>
    <row r="23" spans="1:9" ht="53.25" customHeight="1">
      <c r="A23" s="294" t="s">
        <v>142</v>
      </c>
      <c r="B23" s="330">
        <v>503</v>
      </c>
      <c r="C23" s="388" t="s">
        <v>48</v>
      </c>
      <c r="D23" s="388" t="s">
        <v>55</v>
      </c>
      <c r="E23" s="388" t="s">
        <v>132</v>
      </c>
      <c r="F23" s="388" t="s">
        <v>47</v>
      </c>
      <c r="G23" s="392" t="e">
        <f>G24+G30+#REF!+#REF!+G34</f>
        <v>#REF!</v>
      </c>
      <c r="H23" s="392" t="e">
        <f>H24+H30+#REF!+#REF!+H34</f>
        <v>#REF!</v>
      </c>
      <c r="I23" s="573">
        <f>I24</f>
        <v>8454.392</v>
      </c>
    </row>
    <row r="24" spans="1:9" ht="51" customHeight="1">
      <c r="A24" s="116" t="s">
        <v>139</v>
      </c>
      <c r="B24" s="686">
        <v>503</v>
      </c>
      <c r="C24" s="438" t="s">
        <v>48</v>
      </c>
      <c r="D24" s="438" t="s">
        <v>55</v>
      </c>
      <c r="E24" s="438" t="s">
        <v>140</v>
      </c>
      <c r="F24" s="438" t="s">
        <v>47</v>
      </c>
      <c r="G24" s="393"/>
      <c r="H24" s="393">
        <f>H25</f>
        <v>6485</v>
      </c>
      <c r="I24" s="573">
        <f>I25+I30</f>
        <v>8454.392</v>
      </c>
    </row>
    <row r="25" spans="1:11" ht="15">
      <c r="A25" s="171" t="s">
        <v>59</v>
      </c>
      <c r="B25" s="686">
        <v>503</v>
      </c>
      <c r="C25" s="438" t="s">
        <v>48</v>
      </c>
      <c r="D25" s="438" t="s">
        <v>55</v>
      </c>
      <c r="E25" s="438" t="s">
        <v>141</v>
      </c>
      <c r="F25" s="438" t="s">
        <v>47</v>
      </c>
      <c r="G25" s="393"/>
      <c r="H25" s="393">
        <f>H29</f>
        <v>6485</v>
      </c>
      <c r="I25" s="574">
        <f>I26+I27+I28+I29</f>
        <v>7669.392</v>
      </c>
      <c r="K25" t="s">
        <v>13</v>
      </c>
    </row>
    <row r="26" spans="1:9" ht="15">
      <c r="A26" s="733" t="s">
        <v>467</v>
      </c>
      <c r="B26" s="686">
        <v>503</v>
      </c>
      <c r="C26" s="438" t="s">
        <v>48</v>
      </c>
      <c r="D26" s="438" t="s">
        <v>55</v>
      </c>
      <c r="E26" s="438" t="s">
        <v>141</v>
      </c>
      <c r="F26" s="438" t="s">
        <v>460</v>
      </c>
      <c r="G26" s="393"/>
      <c r="H26" s="393"/>
      <c r="I26" s="574">
        <f>5048+310</f>
        <v>5358</v>
      </c>
    </row>
    <row r="27" spans="1:9" ht="24">
      <c r="A27" s="734" t="s">
        <v>466</v>
      </c>
      <c r="B27" s="686">
        <v>503</v>
      </c>
      <c r="C27" s="438" t="s">
        <v>48</v>
      </c>
      <c r="D27" s="438" t="s">
        <v>55</v>
      </c>
      <c r="E27" s="438" t="s">
        <v>141</v>
      </c>
      <c r="F27" s="438" t="s">
        <v>461</v>
      </c>
      <c r="G27" s="393"/>
      <c r="H27" s="393"/>
      <c r="I27" s="574">
        <v>4</v>
      </c>
    </row>
    <row r="28" spans="1:11" ht="26.25" customHeight="1">
      <c r="A28" s="734" t="s">
        <v>481</v>
      </c>
      <c r="B28" s="686">
        <v>503</v>
      </c>
      <c r="C28" s="438" t="s">
        <v>48</v>
      </c>
      <c r="D28" s="438" t="s">
        <v>55</v>
      </c>
      <c r="E28" s="438" t="s">
        <v>141</v>
      </c>
      <c r="F28" s="438" t="s">
        <v>462</v>
      </c>
      <c r="G28" s="393"/>
      <c r="H28" s="393"/>
      <c r="I28" s="574">
        <f>1540-50-70-50+640+22+18+10</f>
        <v>2060</v>
      </c>
      <c r="K28" t="s">
        <v>21</v>
      </c>
    </row>
    <row r="29" spans="1:15" ht="30" customHeight="1">
      <c r="A29" s="733" t="s">
        <v>464</v>
      </c>
      <c r="B29" s="686">
        <v>503</v>
      </c>
      <c r="C29" s="438" t="s">
        <v>48</v>
      </c>
      <c r="D29" s="438" t="s">
        <v>55</v>
      </c>
      <c r="E29" s="438" t="s">
        <v>141</v>
      </c>
      <c r="F29" s="438" t="s">
        <v>463</v>
      </c>
      <c r="G29" s="394"/>
      <c r="H29" s="394">
        <v>6485</v>
      </c>
      <c r="I29" s="574">
        <f>50+97.392+100</f>
        <v>247.392</v>
      </c>
      <c r="J29" s="827" t="s">
        <v>12</v>
      </c>
      <c r="K29" s="828"/>
      <c r="L29" s="828"/>
      <c r="M29" s="828"/>
      <c r="N29" s="828"/>
      <c r="O29" s="828"/>
    </row>
    <row r="30" spans="1:9" ht="44.25" customHeight="1">
      <c r="A30" s="170" t="s">
        <v>143</v>
      </c>
      <c r="B30" s="686">
        <v>503</v>
      </c>
      <c r="C30" s="438" t="s">
        <v>48</v>
      </c>
      <c r="D30" s="438" t="s">
        <v>55</v>
      </c>
      <c r="E30" s="438" t="s">
        <v>144</v>
      </c>
      <c r="F30" s="438" t="s">
        <v>47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467</v>
      </c>
      <c r="B31" s="686">
        <v>503</v>
      </c>
      <c r="C31" s="438" t="s">
        <v>48</v>
      </c>
      <c r="D31" s="438" t="s">
        <v>55</v>
      </c>
      <c r="E31" s="438" t="s">
        <v>144</v>
      </c>
      <c r="F31" s="438" t="s">
        <v>460</v>
      </c>
      <c r="G31" s="393"/>
      <c r="H31" s="393"/>
      <c r="I31" s="574">
        <v>782</v>
      </c>
    </row>
    <row r="32" spans="1:9" ht="30.75" customHeight="1">
      <c r="A32" s="734" t="s">
        <v>466</v>
      </c>
      <c r="B32" s="686">
        <v>503</v>
      </c>
      <c r="C32" s="438" t="s">
        <v>48</v>
      </c>
      <c r="D32" s="438" t="s">
        <v>55</v>
      </c>
      <c r="E32" s="438" t="s">
        <v>144</v>
      </c>
      <c r="F32" s="438" t="s">
        <v>461</v>
      </c>
      <c r="G32" s="393"/>
      <c r="H32" s="393"/>
      <c r="I32" s="574">
        <v>3</v>
      </c>
    </row>
    <row r="33" spans="1:9" ht="30" customHeight="1" hidden="1">
      <c r="A33" s="734" t="s">
        <v>481</v>
      </c>
      <c r="B33" s="686">
        <v>503</v>
      </c>
      <c r="C33" s="438" t="s">
        <v>48</v>
      </c>
      <c r="D33" s="438" t="s">
        <v>55</v>
      </c>
      <c r="E33" s="438" t="s">
        <v>144</v>
      </c>
      <c r="F33" s="438" t="s">
        <v>462</v>
      </c>
      <c r="G33" s="393"/>
      <c r="H33" s="393">
        <v>713</v>
      </c>
      <c r="I33" s="574"/>
    </row>
    <row r="34" spans="1:9" ht="0.75" customHeight="1" hidden="1">
      <c r="A34" s="274"/>
      <c r="B34" s="534"/>
      <c r="C34" s="438"/>
      <c r="D34" s="438"/>
      <c r="E34" s="438"/>
      <c r="F34" s="438"/>
      <c r="G34" s="395"/>
      <c r="H34" s="395"/>
      <c r="I34" s="573"/>
    </row>
    <row r="35" spans="1:9" ht="18" customHeight="1" hidden="1">
      <c r="A35" s="117"/>
      <c r="B35" s="534"/>
      <c r="C35" s="438"/>
      <c r="D35" s="438"/>
      <c r="E35" s="438"/>
      <c r="F35" s="438"/>
      <c r="G35" s="395"/>
      <c r="H35" s="395"/>
      <c r="I35" s="574"/>
    </row>
    <row r="36" spans="1:9" ht="18" customHeight="1">
      <c r="A36" s="121" t="s">
        <v>103</v>
      </c>
      <c r="B36" s="687">
        <v>503</v>
      </c>
      <c r="C36" s="388" t="s">
        <v>48</v>
      </c>
      <c r="D36" s="388" t="s">
        <v>104</v>
      </c>
      <c r="E36" s="388" t="s">
        <v>132</v>
      </c>
      <c r="F36" s="388" t="s">
        <v>47</v>
      </c>
      <c r="G36" s="395"/>
      <c r="H36" s="395"/>
      <c r="I36" s="574">
        <f>I37</f>
        <v>9.4</v>
      </c>
    </row>
    <row r="37" spans="1:9" ht="27" customHeight="1">
      <c r="A37" s="295" t="s">
        <v>211</v>
      </c>
      <c r="B37" s="534">
        <v>503</v>
      </c>
      <c r="C37" s="438" t="s">
        <v>48</v>
      </c>
      <c r="D37" s="438" t="s">
        <v>104</v>
      </c>
      <c r="E37" s="438" t="s">
        <v>105</v>
      </c>
      <c r="F37" s="438" t="s">
        <v>47</v>
      </c>
      <c r="G37" s="395"/>
      <c r="H37" s="395"/>
      <c r="I37" s="574">
        <f>I38</f>
        <v>9.4</v>
      </c>
    </row>
    <row r="38" spans="1:9" ht="44.25" customHeight="1">
      <c r="A38" s="123" t="s">
        <v>212</v>
      </c>
      <c r="B38" s="534">
        <v>503</v>
      </c>
      <c r="C38" s="438" t="s">
        <v>48</v>
      </c>
      <c r="D38" s="438" t="s">
        <v>104</v>
      </c>
      <c r="E38" s="438" t="s">
        <v>213</v>
      </c>
      <c r="F38" s="438" t="s">
        <v>47</v>
      </c>
      <c r="G38" s="395"/>
      <c r="H38" s="395"/>
      <c r="I38" s="574">
        <f>I39</f>
        <v>9.4</v>
      </c>
    </row>
    <row r="39" spans="1:9" ht="24" customHeight="1">
      <c r="A39" s="123" t="s">
        <v>504</v>
      </c>
      <c r="B39" s="534">
        <v>503</v>
      </c>
      <c r="C39" s="438" t="s">
        <v>48</v>
      </c>
      <c r="D39" s="438" t="s">
        <v>104</v>
      </c>
      <c r="E39" s="438" t="s">
        <v>213</v>
      </c>
      <c r="F39" s="749" t="s">
        <v>192</v>
      </c>
      <c r="G39" s="395"/>
      <c r="H39" s="395"/>
      <c r="I39" s="574">
        <f>9+0.4</f>
        <v>9.4</v>
      </c>
    </row>
    <row r="40" spans="1:9" ht="21.75" customHeight="1">
      <c r="A40" s="284" t="s">
        <v>74</v>
      </c>
      <c r="B40" s="688" t="s">
        <v>117</v>
      </c>
      <c r="C40" s="396" t="s">
        <v>48</v>
      </c>
      <c r="D40" s="397">
        <v>11</v>
      </c>
      <c r="E40" s="396" t="s">
        <v>76</v>
      </c>
      <c r="F40" s="396" t="s">
        <v>47</v>
      </c>
      <c r="G40" s="398">
        <f>G41</f>
        <v>0</v>
      </c>
      <c r="H40" s="398">
        <f>H41</f>
        <v>100</v>
      </c>
      <c r="I40" s="573">
        <f>I41</f>
        <v>390</v>
      </c>
    </row>
    <row r="41" spans="1:9" ht="18" customHeight="1">
      <c r="A41" s="238" t="s">
        <v>74</v>
      </c>
      <c r="B41" s="689" t="s">
        <v>117</v>
      </c>
      <c r="C41" s="399" t="s">
        <v>48</v>
      </c>
      <c r="D41" s="400">
        <v>11</v>
      </c>
      <c r="E41" s="399" t="s">
        <v>85</v>
      </c>
      <c r="F41" s="399" t="s">
        <v>47</v>
      </c>
      <c r="G41" s="401"/>
      <c r="H41" s="401">
        <f>H42</f>
        <v>100</v>
      </c>
      <c r="I41" s="574">
        <f>I42</f>
        <v>390</v>
      </c>
    </row>
    <row r="42" spans="1:9" ht="18" customHeight="1">
      <c r="A42" s="116" t="s">
        <v>193</v>
      </c>
      <c r="B42" s="408">
        <v>503</v>
      </c>
      <c r="C42" s="399" t="s">
        <v>48</v>
      </c>
      <c r="D42" s="400">
        <v>11</v>
      </c>
      <c r="E42" s="547" t="s">
        <v>285</v>
      </c>
      <c r="F42" s="399" t="s">
        <v>47</v>
      </c>
      <c r="G42" s="401"/>
      <c r="H42" s="401">
        <f>H50</f>
        <v>100</v>
      </c>
      <c r="I42" s="574">
        <f>I50</f>
        <v>390</v>
      </c>
    </row>
    <row r="43" spans="1:9" ht="18.75" customHeight="1" hidden="1">
      <c r="A43" s="116" t="s">
        <v>191</v>
      </c>
      <c r="B43" s="408">
        <v>503</v>
      </c>
      <c r="C43" s="399" t="s">
        <v>48</v>
      </c>
      <c r="D43" s="400">
        <v>12</v>
      </c>
      <c r="E43" s="547" t="s">
        <v>285</v>
      </c>
      <c r="F43" s="399" t="s">
        <v>192</v>
      </c>
      <c r="G43" s="401"/>
      <c r="H43" s="401"/>
      <c r="I43" s="574">
        <f aca="true" t="shared" si="0" ref="I43:I49">G43+H43</f>
        <v>0</v>
      </c>
    </row>
    <row r="44" spans="1:9" ht="22.5" customHeight="1" hidden="1">
      <c r="A44" s="301" t="s">
        <v>60</v>
      </c>
      <c r="B44" s="687">
        <v>503</v>
      </c>
      <c r="C44" s="388" t="s">
        <v>48</v>
      </c>
      <c r="D44" s="388" t="s">
        <v>146</v>
      </c>
      <c r="E44" s="388" t="s">
        <v>132</v>
      </c>
      <c r="F44" s="388" t="s">
        <v>47</v>
      </c>
      <c r="G44" s="403"/>
      <c r="H44" s="403"/>
      <c r="I44" s="574">
        <f t="shared" si="0"/>
        <v>0</v>
      </c>
    </row>
    <row r="45" spans="1:9" ht="25.5" customHeight="1" hidden="1">
      <c r="A45" s="170" t="s">
        <v>147</v>
      </c>
      <c r="B45" s="687">
        <v>503</v>
      </c>
      <c r="C45" s="388" t="s">
        <v>48</v>
      </c>
      <c r="D45" s="388" t="s">
        <v>146</v>
      </c>
      <c r="E45" s="388" t="s">
        <v>148</v>
      </c>
      <c r="F45" s="388" t="s">
        <v>47</v>
      </c>
      <c r="G45" s="404"/>
      <c r="H45" s="404"/>
      <c r="I45" s="574">
        <f t="shared" si="0"/>
        <v>0</v>
      </c>
    </row>
    <row r="46" spans="1:9" ht="20.25" customHeight="1" hidden="1">
      <c r="A46" s="117" t="s">
        <v>136</v>
      </c>
      <c r="B46" s="534">
        <v>503</v>
      </c>
      <c r="C46" s="438" t="s">
        <v>48</v>
      </c>
      <c r="D46" s="438" t="s">
        <v>146</v>
      </c>
      <c r="E46" s="438" t="s">
        <v>148</v>
      </c>
      <c r="F46" s="438" t="s">
        <v>137</v>
      </c>
      <c r="G46" s="405"/>
      <c r="H46" s="405"/>
      <c r="I46" s="574">
        <f t="shared" si="0"/>
        <v>0</v>
      </c>
    </row>
    <row r="47" spans="1:9" ht="30.75" customHeight="1" hidden="1">
      <c r="A47" s="170" t="s">
        <v>282</v>
      </c>
      <c r="B47" s="409">
        <v>503</v>
      </c>
      <c r="C47" s="396" t="s">
        <v>48</v>
      </c>
      <c r="D47" s="396" t="s">
        <v>146</v>
      </c>
      <c r="E47" s="396" t="s">
        <v>283</v>
      </c>
      <c r="F47" s="396" t="s">
        <v>47</v>
      </c>
      <c r="G47" s="398"/>
      <c r="H47" s="398"/>
      <c r="I47" s="574">
        <f t="shared" si="0"/>
        <v>0</v>
      </c>
    </row>
    <row r="48" spans="1:9" ht="30" customHeight="1" hidden="1">
      <c r="A48" s="171" t="s">
        <v>281</v>
      </c>
      <c r="B48" s="408">
        <v>503</v>
      </c>
      <c r="C48" s="438" t="s">
        <v>48</v>
      </c>
      <c r="D48" s="438" t="s">
        <v>146</v>
      </c>
      <c r="E48" s="438" t="s">
        <v>280</v>
      </c>
      <c r="F48" s="438" t="s">
        <v>47</v>
      </c>
      <c r="G48" s="407"/>
      <c r="H48" s="407"/>
      <c r="I48" s="574">
        <f t="shared" si="0"/>
        <v>0</v>
      </c>
    </row>
    <row r="49" spans="1:9" ht="31.5" customHeight="1" hidden="1">
      <c r="A49" s="117" t="s">
        <v>136</v>
      </c>
      <c r="B49" s="534">
        <v>503</v>
      </c>
      <c r="C49" s="438" t="s">
        <v>48</v>
      </c>
      <c r="D49" s="438" t="s">
        <v>146</v>
      </c>
      <c r="E49" s="438" t="s">
        <v>280</v>
      </c>
      <c r="F49" s="438" t="s">
        <v>137</v>
      </c>
      <c r="G49" s="407"/>
      <c r="H49" s="407"/>
      <c r="I49" s="574">
        <f t="shared" si="0"/>
        <v>0</v>
      </c>
    </row>
    <row r="50" spans="1:11" ht="23.25" customHeight="1">
      <c r="A50" s="116" t="s">
        <v>512</v>
      </c>
      <c r="B50" s="408">
        <v>503</v>
      </c>
      <c r="C50" s="399" t="s">
        <v>48</v>
      </c>
      <c r="D50" s="399" t="s">
        <v>98</v>
      </c>
      <c r="E50" s="399" t="s">
        <v>285</v>
      </c>
      <c r="F50" s="611" t="s">
        <v>468</v>
      </c>
      <c r="G50" s="407"/>
      <c r="H50" s="407">
        <v>100</v>
      </c>
      <c r="I50" s="574">
        <f>100-10+300</f>
        <v>390</v>
      </c>
      <c r="K50" t="s">
        <v>10</v>
      </c>
    </row>
    <row r="51" spans="1:9" ht="22.5" customHeight="1">
      <c r="A51" s="170" t="s">
        <v>60</v>
      </c>
      <c r="B51" s="409">
        <v>503</v>
      </c>
      <c r="C51" s="396" t="s">
        <v>48</v>
      </c>
      <c r="D51" s="396" t="s">
        <v>410</v>
      </c>
      <c r="E51" s="396" t="s">
        <v>76</v>
      </c>
      <c r="F51" s="396" t="s">
        <v>47</v>
      </c>
      <c r="G51" s="410">
        <f>G52+G57+G55</f>
        <v>0</v>
      </c>
      <c r="H51" s="410">
        <f>H52+H55+H57</f>
        <v>2777</v>
      </c>
      <c r="I51" s="573">
        <f>I64+I77+I80+I84+I71+I63+I73</f>
        <v>4954.58</v>
      </c>
    </row>
    <row r="52" spans="1:9" ht="29.25" customHeight="1" hidden="1">
      <c r="A52" s="170" t="s">
        <v>356</v>
      </c>
      <c r="B52" s="408">
        <v>503</v>
      </c>
      <c r="C52" s="438" t="s">
        <v>48</v>
      </c>
      <c r="D52" s="438" t="s">
        <v>146</v>
      </c>
      <c r="E52" s="438" t="s">
        <v>105</v>
      </c>
      <c r="F52" s="438" t="s">
        <v>47</v>
      </c>
      <c r="G52" s="411"/>
      <c r="H52" s="411"/>
      <c r="I52" s="573">
        <f aca="true" t="shared" si="1" ref="I52:I57">G52+H52</f>
        <v>0</v>
      </c>
    </row>
    <row r="53" spans="1:9" ht="27" customHeight="1" hidden="1">
      <c r="A53" s="116" t="s">
        <v>147</v>
      </c>
      <c r="B53" s="408">
        <v>503</v>
      </c>
      <c r="C53" s="399" t="s">
        <v>48</v>
      </c>
      <c r="D53" s="399" t="s">
        <v>146</v>
      </c>
      <c r="E53" s="399" t="s">
        <v>319</v>
      </c>
      <c r="F53" s="399" t="s">
        <v>47</v>
      </c>
      <c r="G53" s="407"/>
      <c r="H53" s="407"/>
      <c r="I53" s="573">
        <f t="shared" si="1"/>
        <v>0</v>
      </c>
    </row>
    <row r="54" spans="1:9" ht="23.25" customHeight="1" hidden="1">
      <c r="A54" s="116" t="s">
        <v>136</v>
      </c>
      <c r="B54" s="408">
        <v>503</v>
      </c>
      <c r="C54" s="399" t="s">
        <v>48</v>
      </c>
      <c r="D54" s="399" t="s">
        <v>146</v>
      </c>
      <c r="E54" s="399" t="s">
        <v>319</v>
      </c>
      <c r="F54" s="399" t="s">
        <v>137</v>
      </c>
      <c r="G54" s="407"/>
      <c r="H54" s="407"/>
      <c r="I54" s="573">
        <f t="shared" si="1"/>
        <v>0</v>
      </c>
    </row>
    <row r="55" spans="1:9" ht="29.25" customHeight="1" hidden="1">
      <c r="A55" s="303" t="s">
        <v>370</v>
      </c>
      <c r="B55" s="409">
        <v>503</v>
      </c>
      <c r="C55" s="396" t="s">
        <v>48</v>
      </c>
      <c r="D55" s="396" t="s">
        <v>146</v>
      </c>
      <c r="E55" s="396" t="s">
        <v>368</v>
      </c>
      <c r="F55" s="396" t="s">
        <v>47</v>
      </c>
      <c r="G55" s="410">
        <f>G56</f>
        <v>0</v>
      </c>
      <c r="H55" s="410"/>
      <c r="I55" s="573">
        <f t="shared" si="1"/>
        <v>0</v>
      </c>
    </row>
    <row r="56" spans="1:9" ht="23.25" customHeight="1" hidden="1">
      <c r="A56" s="304" t="s">
        <v>163</v>
      </c>
      <c r="B56" s="408">
        <v>503</v>
      </c>
      <c r="C56" s="399" t="s">
        <v>48</v>
      </c>
      <c r="D56" s="399" t="s">
        <v>146</v>
      </c>
      <c r="E56" s="399" t="s">
        <v>368</v>
      </c>
      <c r="F56" s="399" t="s">
        <v>369</v>
      </c>
      <c r="G56" s="407"/>
      <c r="H56" s="407"/>
      <c r="I56" s="573">
        <f t="shared" si="1"/>
        <v>0</v>
      </c>
    </row>
    <row r="57" spans="1:9" ht="29.25" customHeight="1" hidden="1">
      <c r="A57" s="170" t="s">
        <v>353</v>
      </c>
      <c r="B57" s="408">
        <v>503</v>
      </c>
      <c r="C57" s="438" t="s">
        <v>48</v>
      </c>
      <c r="D57" s="438" t="s">
        <v>146</v>
      </c>
      <c r="E57" s="438" t="s">
        <v>354</v>
      </c>
      <c r="F57" s="438" t="s">
        <v>47</v>
      </c>
      <c r="G57" s="412">
        <f>G65</f>
        <v>0</v>
      </c>
      <c r="H57" s="413">
        <f>H65</f>
        <v>2777</v>
      </c>
      <c r="I57" s="573">
        <f t="shared" si="1"/>
        <v>2777</v>
      </c>
    </row>
    <row r="58" spans="1:9" ht="49.5" customHeight="1" hidden="1">
      <c r="A58" s="724" t="s">
        <v>446</v>
      </c>
      <c r="B58" s="408">
        <v>503</v>
      </c>
      <c r="C58" s="399" t="s">
        <v>48</v>
      </c>
      <c r="D58" s="396" t="s">
        <v>410</v>
      </c>
      <c r="E58" s="399" t="s">
        <v>368</v>
      </c>
      <c r="F58" s="611" t="s">
        <v>47</v>
      </c>
      <c r="G58" s="97">
        <f>G59</f>
        <v>224.6</v>
      </c>
      <c r="H58" s="413"/>
      <c r="I58" s="573">
        <f>I59</f>
        <v>0</v>
      </c>
    </row>
    <row r="59" spans="1:9" ht="18" customHeight="1" hidden="1">
      <c r="A59" s="355" t="s">
        <v>163</v>
      </c>
      <c r="B59" s="408">
        <v>503</v>
      </c>
      <c r="C59" s="399" t="s">
        <v>48</v>
      </c>
      <c r="D59" s="396" t="s">
        <v>410</v>
      </c>
      <c r="E59" s="399" t="s">
        <v>368</v>
      </c>
      <c r="F59" s="399" t="s">
        <v>369</v>
      </c>
      <c r="G59" s="97">
        <v>224.6</v>
      </c>
      <c r="H59" s="413"/>
      <c r="I59" s="574"/>
    </row>
    <row r="60" spans="1:9" ht="28.5" customHeight="1">
      <c r="A60" s="355" t="s">
        <v>282</v>
      </c>
      <c r="B60" s="408">
        <v>503</v>
      </c>
      <c r="C60" s="611" t="s">
        <v>48</v>
      </c>
      <c r="D60" s="611" t="s">
        <v>410</v>
      </c>
      <c r="E60" s="611" t="s">
        <v>559</v>
      </c>
      <c r="F60" s="611" t="s">
        <v>47</v>
      </c>
      <c r="G60" s="97"/>
      <c r="H60" s="413"/>
      <c r="I60" s="574">
        <v>70</v>
      </c>
    </row>
    <row r="61" spans="1:9" ht="29.25" customHeight="1">
      <c r="A61" s="274" t="s">
        <v>560</v>
      </c>
      <c r="B61" s="408">
        <v>503</v>
      </c>
      <c r="C61" s="611" t="s">
        <v>48</v>
      </c>
      <c r="D61" s="399" t="s">
        <v>410</v>
      </c>
      <c r="E61" s="611" t="s">
        <v>19</v>
      </c>
      <c r="F61" s="611" t="s">
        <v>47</v>
      </c>
      <c r="G61" s="97"/>
      <c r="H61" s="413"/>
      <c r="I61" s="574">
        <v>70</v>
      </c>
    </row>
    <row r="62" spans="1:9" ht="18" customHeight="1">
      <c r="A62" s="274" t="s">
        <v>558</v>
      </c>
      <c r="B62" s="408">
        <v>503</v>
      </c>
      <c r="C62" s="611" t="s">
        <v>48</v>
      </c>
      <c r="D62" s="399" t="s">
        <v>410</v>
      </c>
      <c r="E62" s="611" t="s">
        <v>19</v>
      </c>
      <c r="F62" s="611" t="s">
        <v>47</v>
      </c>
      <c r="G62" s="97"/>
      <c r="H62" s="413"/>
      <c r="I62" s="574">
        <v>70</v>
      </c>
    </row>
    <row r="63" spans="1:11" ht="27.75" customHeight="1">
      <c r="A63" s="734" t="s">
        <v>481</v>
      </c>
      <c r="B63" s="408">
        <v>503</v>
      </c>
      <c r="C63" s="611" t="s">
        <v>48</v>
      </c>
      <c r="D63" s="399" t="s">
        <v>410</v>
      </c>
      <c r="E63" s="611" t="s">
        <v>19</v>
      </c>
      <c r="F63" s="611" t="s">
        <v>462</v>
      </c>
      <c r="G63" s="97"/>
      <c r="H63" s="413"/>
      <c r="I63" s="574">
        <v>70</v>
      </c>
      <c r="K63" t="s">
        <v>20</v>
      </c>
    </row>
    <row r="64" spans="1:9" ht="32.25" customHeight="1">
      <c r="A64" s="618" t="s">
        <v>353</v>
      </c>
      <c r="B64" s="408">
        <v>503</v>
      </c>
      <c r="C64" s="399" t="s">
        <v>48</v>
      </c>
      <c r="D64" s="399" t="s">
        <v>410</v>
      </c>
      <c r="E64" s="611" t="s">
        <v>448</v>
      </c>
      <c r="F64" s="611" t="s">
        <v>47</v>
      </c>
      <c r="G64" s="97"/>
      <c r="H64" s="413"/>
      <c r="I64" s="573">
        <f>I65</f>
        <v>3259</v>
      </c>
    </row>
    <row r="65" spans="1:9" ht="23.25" customHeight="1">
      <c r="A65" s="117" t="s">
        <v>63</v>
      </c>
      <c r="B65" s="408">
        <v>503</v>
      </c>
      <c r="C65" s="399" t="s">
        <v>48</v>
      </c>
      <c r="D65" s="399" t="s">
        <v>410</v>
      </c>
      <c r="E65" s="399" t="s">
        <v>355</v>
      </c>
      <c r="F65" s="399" t="s">
        <v>47</v>
      </c>
      <c r="G65" s="414"/>
      <c r="H65" s="414">
        <v>2777</v>
      </c>
      <c r="I65" s="574">
        <f>I66+I67+I68+I69+I70</f>
        <v>3259</v>
      </c>
    </row>
    <row r="66" spans="1:11" ht="23.25" customHeight="1">
      <c r="A66" s="733" t="s">
        <v>467</v>
      </c>
      <c r="B66" s="408">
        <v>503</v>
      </c>
      <c r="C66" s="399" t="s">
        <v>48</v>
      </c>
      <c r="D66" s="399" t="s">
        <v>410</v>
      </c>
      <c r="E66" s="399" t="s">
        <v>355</v>
      </c>
      <c r="F66" s="611" t="s">
        <v>469</v>
      </c>
      <c r="G66" s="520"/>
      <c r="H66" s="520"/>
      <c r="I66" s="574">
        <f>2470-836+140</f>
        <v>1774</v>
      </c>
      <c r="K66" t="s">
        <v>14</v>
      </c>
    </row>
    <row r="67" spans="1:9" ht="30" customHeight="1">
      <c r="A67" s="734" t="s">
        <v>466</v>
      </c>
      <c r="B67" s="408">
        <v>503</v>
      </c>
      <c r="C67" s="399" t="s">
        <v>48</v>
      </c>
      <c r="D67" s="399" t="s">
        <v>410</v>
      </c>
      <c r="E67" s="399" t="s">
        <v>355</v>
      </c>
      <c r="F67" s="611" t="s">
        <v>470</v>
      </c>
      <c r="G67" s="520"/>
      <c r="H67" s="520"/>
      <c r="I67" s="574">
        <v>5</v>
      </c>
    </row>
    <row r="68" spans="1:11" ht="25.5" customHeight="1">
      <c r="A68" s="734" t="s">
        <v>481</v>
      </c>
      <c r="B68" s="408">
        <v>503</v>
      </c>
      <c r="C68" s="399" t="s">
        <v>48</v>
      </c>
      <c r="D68" s="399" t="s">
        <v>410</v>
      </c>
      <c r="E68" s="399" t="s">
        <v>355</v>
      </c>
      <c r="F68" s="611" t="s">
        <v>462</v>
      </c>
      <c r="G68" s="520"/>
      <c r="H68" s="520"/>
      <c r="I68" s="574">
        <f>2210-20-690-40</f>
        <v>1460</v>
      </c>
      <c r="K68" t="s">
        <v>556</v>
      </c>
    </row>
    <row r="69" spans="1:11" ht="27" customHeight="1">
      <c r="A69" s="733" t="s">
        <v>464</v>
      </c>
      <c r="B69" s="408">
        <v>503</v>
      </c>
      <c r="C69" s="399" t="s">
        <v>48</v>
      </c>
      <c r="D69" s="399" t="s">
        <v>410</v>
      </c>
      <c r="E69" s="399" t="s">
        <v>355</v>
      </c>
      <c r="F69" s="611" t="s">
        <v>463</v>
      </c>
      <c r="G69" s="520"/>
      <c r="H69" s="520"/>
      <c r="I69" s="574">
        <v>10</v>
      </c>
      <c r="K69" t="s">
        <v>539</v>
      </c>
    </row>
    <row r="70" spans="1:9" ht="27.75" customHeight="1">
      <c r="A70" s="733" t="s">
        <v>472</v>
      </c>
      <c r="B70" s="408">
        <v>503</v>
      </c>
      <c r="C70" s="399" t="s">
        <v>48</v>
      </c>
      <c r="D70" s="399" t="s">
        <v>410</v>
      </c>
      <c r="E70" s="399" t="s">
        <v>355</v>
      </c>
      <c r="F70" s="611" t="s">
        <v>471</v>
      </c>
      <c r="G70" s="520"/>
      <c r="H70" s="520"/>
      <c r="I70" s="574">
        <v>10</v>
      </c>
    </row>
    <row r="71" spans="1:9" ht="43.5" customHeight="1">
      <c r="A71" s="750" t="s">
        <v>551</v>
      </c>
      <c r="B71" s="408">
        <v>503</v>
      </c>
      <c r="C71" s="399" t="s">
        <v>48</v>
      </c>
      <c r="D71" s="399" t="s">
        <v>410</v>
      </c>
      <c r="E71" s="611" t="s">
        <v>555</v>
      </c>
      <c r="F71" s="611" t="s">
        <v>47</v>
      </c>
      <c r="G71" s="520"/>
      <c r="H71" s="520"/>
      <c r="I71" s="574">
        <v>836</v>
      </c>
    </row>
    <row r="72" spans="1:9" ht="27.75" customHeight="1">
      <c r="A72" s="733" t="s">
        <v>467</v>
      </c>
      <c r="B72" s="408">
        <v>503</v>
      </c>
      <c r="C72" s="399" t="s">
        <v>48</v>
      </c>
      <c r="D72" s="399" t="s">
        <v>410</v>
      </c>
      <c r="E72" s="611" t="s">
        <v>555</v>
      </c>
      <c r="F72" s="611" t="s">
        <v>469</v>
      </c>
      <c r="G72" s="520"/>
      <c r="H72" s="520"/>
      <c r="I72" s="574">
        <v>836</v>
      </c>
    </row>
    <row r="73" spans="1:9" ht="66" customHeight="1">
      <c r="A73" s="777" t="s">
        <v>301</v>
      </c>
      <c r="B73" s="534">
        <v>503</v>
      </c>
      <c r="C73" s="438" t="s">
        <v>48</v>
      </c>
      <c r="D73" s="438" t="s">
        <v>410</v>
      </c>
      <c r="E73" s="780" t="s">
        <v>561</v>
      </c>
      <c r="F73" s="438" t="s">
        <v>47</v>
      </c>
      <c r="G73" s="520"/>
      <c r="H73" s="520"/>
      <c r="I73" s="574">
        <f>I74+I75+I76</f>
        <v>402.8</v>
      </c>
    </row>
    <row r="74" spans="1:9" ht="27.75" customHeight="1">
      <c r="A74" s="778" t="s">
        <v>467</v>
      </c>
      <c r="B74" s="534">
        <v>503</v>
      </c>
      <c r="C74" s="438" t="s">
        <v>48</v>
      </c>
      <c r="D74" s="438" t="s">
        <v>410</v>
      </c>
      <c r="E74" s="780" t="s">
        <v>561</v>
      </c>
      <c r="F74" s="438" t="s">
        <v>460</v>
      </c>
      <c r="G74" s="395"/>
      <c r="H74" s="395"/>
      <c r="I74" s="574">
        <v>234.4</v>
      </c>
    </row>
    <row r="75" spans="1:9" ht="27.75" customHeight="1">
      <c r="A75" s="779" t="s">
        <v>466</v>
      </c>
      <c r="B75" s="534">
        <v>503</v>
      </c>
      <c r="C75" s="438" t="s">
        <v>48</v>
      </c>
      <c r="D75" s="438" t="s">
        <v>410</v>
      </c>
      <c r="E75" s="780" t="s">
        <v>561</v>
      </c>
      <c r="F75" s="438" t="s">
        <v>461</v>
      </c>
      <c r="G75" s="395"/>
      <c r="H75" s="395"/>
      <c r="I75" s="574">
        <v>4</v>
      </c>
    </row>
    <row r="76" spans="1:9" ht="27.75" customHeight="1">
      <c r="A76" s="779" t="s">
        <v>481</v>
      </c>
      <c r="B76" s="534">
        <v>503</v>
      </c>
      <c r="C76" s="438" t="s">
        <v>48</v>
      </c>
      <c r="D76" s="438" t="s">
        <v>410</v>
      </c>
      <c r="E76" s="780" t="s">
        <v>561</v>
      </c>
      <c r="F76" s="438" t="s">
        <v>462</v>
      </c>
      <c r="G76" s="395">
        <v>385.2</v>
      </c>
      <c r="H76" s="395"/>
      <c r="I76" s="574">
        <v>164.4</v>
      </c>
    </row>
    <row r="77" spans="1:9" ht="108" customHeight="1">
      <c r="A77" s="274" t="s">
        <v>303</v>
      </c>
      <c r="B77" s="408">
        <v>503</v>
      </c>
      <c r="C77" s="611" t="s">
        <v>48</v>
      </c>
      <c r="D77" s="611" t="s">
        <v>410</v>
      </c>
      <c r="E77" s="611" t="s">
        <v>515</v>
      </c>
      <c r="F77" s="611" t="s">
        <v>47</v>
      </c>
      <c r="G77" s="520"/>
      <c r="H77" s="520"/>
      <c r="I77" s="574">
        <f>I78+I79</f>
        <v>108.1</v>
      </c>
    </row>
    <row r="78" spans="1:9" ht="27.75" customHeight="1">
      <c r="A78" s="733" t="s">
        <v>467</v>
      </c>
      <c r="B78" s="408">
        <v>503</v>
      </c>
      <c r="C78" s="611" t="s">
        <v>48</v>
      </c>
      <c r="D78" s="611" t="s">
        <v>410</v>
      </c>
      <c r="E78" s="611" t="s">
        <v>515</v>
      </c>
      <c r="F78" s="611" t="s">
        <v>460</v>
      </c>
      <c r="G78" s="520"/>
      <c r="H78" s="520"/>
      <c r="I78" s="574">
        <v>91.1</v>
      </c>
    </row>
    <row r="79" spans="1:9" ht="27.75" customHeight="1">
      <c r="A79" s="734" t="s">
        <v>481</v>
      </c>
      <c r="B79" s="408">
        <v>503</v>
      </c>
      <c r="C79" s="611" t="s">
        <v>48</v>
      </c>
      <c r="D79" s="611" t="s">
        <v>410</v>
      </c>
      <c r="E79" s="611" t="s">
        <v>515</v>
      </c>
      <c r="F79" s="611" t="s">
        <v>462</v>
      </c>
      <c r="G79" s="520"/>
      <c r="H79" s="520"/>
      <c r="I79" s="574">
        <v>17</v>
      </c>
    </row>
    <row r="80" spans="1:9" ht="91.5" customHeight="1">
      <c r="A80" s="615" t="s">
        <v>444</v>
      </c>
      <c r="B80" s="408">
        <v>503</v>
      </c>
      <c r="C80" s="611" t="s">
        <v>48</v>
      </c>
      <c r="D80" s="611" t="s">
        <v>410</v>
      </c>
      <c r="E80" s="610" t="s">
        <v>518</v>
      </c>
      <c r="F80" s="611" t="s">
        <v>47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467</v>
      </c>
      <c r="B81" s="408">
        <v>503</v>
      </c>
      <c r="C81" s="611" t="s">
        <v>48</v>
      </c>
      <c r="D81" s="611" t="s">
        <v>410</v>
      </c>
      <c r="E81" s="610" t="s">
        <v>518</v>
      </c>
      <c r="F81" s="438" t="s">
        <v>460</v>
      </c>
      <c r="G81" s="608"/>
      <c r="H81" s="520"/>
      <c r="I81" s="574">
        <v>259.6</v>
      </c>
    </row>
    <row r="82" spans="1:9" ht="33" customHeight="1">
      <c r="A82" s="734" t="s">
        <v>481</v>
      </c>
      <c r="B82" s="408">
        <v>503</v>
      </c>
      <c r="C82" s="611" t="s">
        <v>48</v>
      </c>
      <c r="D82" s="611" t="s">
        <v>410</v>
      </c>
      <c r="E82" s="610" t="s">
        <v>518</v>
      </c>
      <c r="F82" s="438" t="s">
        <v>462</v>
      </c>
      <c r="G82" s="608"/>
      <c r="H82" s="520"/>
      <c r="I82" s="574">
        <v>6.4</v>
      </c>
    </row>
    <row r="83" spans="1:9" ht="0.75" customHeight="1">
      <c r="A83" s="734" t="s">
        <v>481</v>
      </c>
      <c r="B83" s="408">
        <v>503</v>
      </c>
      <c r="C83" s="611" t="s">
        <v>48</v>
      </c>
      <c r="D83" s="611" t="s">
        <v>410</v>
      </c>
      <c r="E83" s="610" t="s">
        <v>306</v>
      </c>
      <c r="F83" s="438" t="s">
        <v>462</v>
      </c>
      <c r="G83" s="608">
        <f>25.8+240.2</f>
        <v>266</v>
      </c>
      <c r="H83" s="520"/>
      <c r="I83" s="574"/>
    </row>
    <row r="84" spans="1:9" ht="107.25" customHeight="1">
      <c r="A84" s="744" t="s">
        <v>492</v>
      </c>
      <c r="B84" s="408">
        <v>503</v>
      </c>
      <c r="C84" s="611" t="s">
        <v>48</v>
      </c>
      <c r="D84" s="611" t="s">
        <v>410</v>
      </c>
      <c r="E84" s="745" t="s">
        <v>516</v>
      </c>
      <c r="F84" s="611" t="s">
        <v>47</v>
      </c>
      <c r="G84" s="608"/>
      <c r="H84" s="520"/>
      <c r="I84" s="574">
        <f>I85+I86</f>
        <v>12.68</v>
      </c>
    </row>
    <row r="85" spans="1:9" ht="28.5" customHeight="1">
      <c r="A85" s="733" t="s">
        <v>467</v>
      </c>
      <c r="B85" s="408">
        <v>503</v>
      </c>
      <c r="C85" s="611" t="s">
        <v>48</v>
      </c>
      <c r="D85" s="611" t="s">
        <v>410</v>
      </c>
      <c r="E85" s="745" t="s">
        <v>517</v>
      </c>
      <c r="F85" s="611" t="s">
        <v>460</v>
      </c>
      <c r="G85" s="608"/>
      <c r="H85" s="520"/>
      <c r="I85" s="574">
        <v>11.98</v>
      </c>
    </row>
    <row r="86" spans="1:9" ht="28.5" customHeight="1">
      <c r="A86" s="734" t="s">
        <v>466</v>
      </c>
      <c r="B86" s="408">
        <v>503</v>
      </c>
      <c r="C86" s="611" t="s">
        <v>48</v>
      </c>
      <c r="D86" s="611" t="s">
        <v>410</v>
      </c>
      <c r="E86" s="745" t="s">
        <v>517</v>
      </c>
      <c r="F86" s="611" t="s">
        <v>462</v>
      </c>
      <c r="G86" s="608"/>
      <c r="H86" s="520"/>
      <c r="I86" s="574">
        <v>0.7</v>
      </c>
    </row>
    <row r="87" spans="1:9" ht="33" customHeight="1">
      <c r="A87" s="609" t="s">
        <v>411</v>
      </c>
      <c r="B87" s="533">
        <v>503</v>
      </c>
      <c r="C87" s="535" t="s">
        <v>69</v>
      </c>
      <c r="D87" s="535" t="s">
        <v>57</v>
      </c>
      <c r="E87" s="535" t="s">
        <v>76</v>
      </c>
      <c r="F87" s="535" t="s">
        <v>47</v>
      </c>
      <c r="G87" s="415">
        <f>G94</f>
        <v>0</v>
      </c>
      <c r="H87" s="415">
        <f>H94</f>
        <v>26</v>
      </c>
      <c r="I87" s="573">
        <f>I94+I88</f>
        <v>587.7</v>
      </c>
    </row>
    <row r="88" spans="1:9" ht="33" customHeight="1">
      <c r="A88" s="764" t="s">
        <v>549</v>
      </c>
      <c r="B88" s="691">
        <v>503</v>
      </c>
      <c r="C88" s="396" t="s">
        <v>69</v>
      </c>
      <c r="D88" s="396" t="s">
        <v>55</v>
      </c>
      <c r="E88" s="396" t="s">
        <v>76</v>
      </c>
      <c r="F88" s="396" t="s">
        <v>47</v>
      </c>
      <c r="G88" s="765"/>
      <c r="H88" s="765"/>
      <c r="I88" s="573">
        <f>I89</f>
        <v>537.7</v>
      </c>
    </row>
    <row r="89" spans="1:9" ht="33" customHeight="1">
      <c r="A89" s="724" t="s">
        <v>445</v>
      </c>
      <c r="B89" s="691">
        <v>503</v>
      </c>
      <c r="C89" s="396" t="s">
        <v>69</v>
      </c>
      <c r="D89" s="396" t="s">
        <v>55</v>
      </c>
      <c r="E89" s="396" t="s">
        <v>319</v>
      </c>
      <c r="F89" s="396" t="s">
        <v>47</v>
      </c>
      <c r="G89" s="415"/>
      <c r="H89" s="415"/>
      <c r="I89" s="573">
        <f>I90+I91+I92+I93</f>
        <v>537.7</v>
      </c>
    </row>
    <row r="90" spans="1:9" ht="33" customHeight="1">
      <c r="A90" s="733" t="s">
        <v>467</v>
      </c>
      <c r="B90" s="541">
        <v>503</v>
      </c>
      <c r="C90" s="399" t="s">
        <v>69</v>
      </c>
      <c r="D90" s="399" t="s">
        <v>55</v>
      </c>
      <c r="E90" s="399" t="s">
        <v>319</v>
      </c>
      <c r="F90" s="399" t="s">
        <v>460</v>
      </c>
      <c r="G90" s="415"/>
      <c r="H90" s="415"/>
      <c r="I90" s="574">
        <f>390.6-39.1</f>
        <v>351.5</v>
      </c>
    </row>
    <row r="91" spans="1:9" ht="33" customHeight="1">
      <c r="A91" s="734" t="s">
        <v>466</v>
      </c>
      <c r="B91" s="541">
        <v>503</v>
      </c>
      <c r="C91" s="399" t="s">
        <v>69</v>
      </c>
      <c r="D91" s="399" t="s">
        <v>55</v>
      </c>
      <c r="E91" s="399" t="s">
        <v>319</v>
      </c>
      <c r="F91" s="399" t="s">
        <v>461</v>
      </c>
      <c r="G91" s="415"/>
      <c r="H91" s="415"/>
      <c r="I91" s="574">
        <v>1</v>
      </c>
    </row>
    <row r="92" spans="1:9" ht="33" customHeight="1">
      <c r="A92" s="734" t="s">
        <v>465</v>
      </c>
      <c r="B92" s="541">
        <v>503</v>
      </c>
      <c r="C92" s="399" t="s">
        <v>69</v>
      </c>
      <c r="D92" s="399" t="s">
        <v>55</v>
      </c>
      <c r="E92" s="399" t="s">
        <v>319</v>
      </c>
      <c r="F92" s="611" t="s">
        <v>462</v>
      </c>
      <c r="G92" s="415"/>
      <c r="H92" s="415"/>
      <c r="I92" s="574">
        <v>146.1</v>
      </c>
    </row>
    <row r="93" spans="1:9" ht="33" customHeight="1">
      <c r="A93" s="740" t="s">
        <v>479</v>
      </c>
      <c r="B93" s="541">
        <v>503</v>
      </c>
      <c r="C93" s="399" t="s">
        <v>69</v>
      </c>
      <c r="D93" s="399" t="s">
        <v>55</v>
      </c>
      <c r="E93" s="399" t="s">
        <v>319</v>
      </c>
      <c r="F93" s="611" t="s">
        <v>480</v>
      </c>
      <c r="G93" s="415"/>
      <c r="H93" s="415"/>
      <c r="I93" s="574">
        <v>39.1</v>
      </c>
    </row>
    <row r="94" spans="1:9" ht="28.5" customHeight="1">
      <c r="A94" s="529" t="s">
        <v>206</v>
      </c>
      <c r="B94" s="534">
        <v>503</v>
      </c>
      <c r="C94" s="438" t="s">
        <v>69</v>
      </c>
      <c r="D94" s="438" t="s">
        <v>67</v>
      </c>
      <c r="E94" s="438" t="s">
        <v>76</v>
      </c>
      <c r="F94" s="438" t="s">
        <v>47</v>
      </c>
      <c r="G94" s="405"/>
      <c r="H94" s="405">
        <f aca="true" t="shared" si="2" ref="H94:I96">H95</f>
        <v>26</v>
      </c>
      <c r="I94" s="574">
        <f t="shared" si="2"/>
        <v>50</v>
      </c>
    </row>
    <row r="95" spans="1:9" ht="27" customHeight="1">
      <c r="A95" s="117" t="s">
        <v>86</v>
      </c>
      <c r="B95" s="534">
        <v>503</v>
      </c>
      <c r="C95" s="438" t="s">
        <v>69</v>
      </c>
      <c r="D95" s="438" t="s">
        <v>67</v>
      </c>
      <c r="E95" s="438" t="s">
        <v>207</v>
      </c>
      <c r="F95" s="438" t="s">
        <v>47</v>
      </c>
      <c r="G95" s="405"/>
      <c r="H95" s="405">
        <f t="shared" si="2"/>
        <v>26</v>
      </c>
      <c r="I95" s="574">
        <f t="shared" si="2"/>
        <v>50</v>
      </c>
    </row>
    <row r="96" spans="1:9" ht="34.5" customHeight="1">
      <c r="A96" s="117" t="s">
        <v>87</v>
      </c>
      <c r="B96" s="534">
        <v>503</v>
      </c>
      <c r="C96" s="438" t="s">
        <v>69</v>
      </c>
      <c r="D96" s="438" t="s">
        <v>67</v>
      </c>
      <c r="E96" s="438" t="s">
        <v>208</v>
      </c>
      <c r="F96" s="438" t="s">
        <v>47</v>
      </c>
      <c r="G96" s="390"/>
      <c r="H96" s="390">
        <f t="shared" si="2"/>
        <v>26</v>
      </c>
      <c r="I96" s="574">
        <f t="shared" si="2"/>
        <v>50</v>
      </c>
    </row>
    <row r="97" spans="1:9" ht="27" customHeight="1">
      <c r="A97" s="734" t="s">
        <v>481</v>
      </c>
      <c r="B97" s="534">
        <v>503</v>
      </c>
      <c r="C97" s="438" t="s">
        <v>69</v>
      </c>
      <c r="D97" s="438" t="s">
        <v>67</v>
      </c>
      <c r="E97" s="438" t="s">
        <v>208</v>
      </c>
      <c r="F97" s="438" t="s">
        <v>462</v>
      </c>
      <c r="G97" s="390"/>
      <c r="H97" s="390">
        <v>26</v>
      </c>
      <c r="I97" s="574">
        <v>50</v>
      </c>
    </row>
    <row r="98" spans="1:9" ht="1.5" customHeight="1" hidden="1">
      <c r="A98" s="121" t="s">
        <v>119</v>
      </c>
      <c r="B98" s="690" t="s">
        <v>117</v>
      </c>
      <c r="C98" s="535" t="s">
        <v>55</v>
      </c>
      <c r="D98" s="535" t="s">
        <v>57</v>
      </c>
      <c r="E98" s="535" t="s">
        <v>132</v>
      </c>
      <c r="F98" s="535" t="s">
        <v>47</v>
      </c>
      <c r="G98" s="416">
        <f>G99+G102</f>
        <v>0</v>
      </c>
      <c r="H98" s="416"/>
      <c r="I98" s="573">
        <f aca="true" t="shared" si="3" ref="I98:I109">G98+H98</f>
        <v>0</v>
      </c>
    </row>
    <row r="99" spans="1:9" ht="21.75" customHeight="1" hidden="1">
      <c r="A99" s="309" t="s">
        <v>256</v>
      </c>
      <c r="B99" s="439" t="s">
        <v>117</v>
      </c>
      <c r="C99" s="438" t="s">
        <v>55</v>
      </c>
      <c r="D99" s="438" t="s">
        <v>49</v>
      </c>
      <c r="E99" s="438" t="s">
        <v>132</v>
      </c>
      <c r="F99" s="440" t="s">
        <v>47</v>
      </c>
      <c r="G99" s="417">
        <f>G100</f>
        <v>0</v>
      </c>
      <c r="H99" s="417"/>
      <c r="I99" s="573">
        <f t="shared" si="3"/>
        <v>0</v>
      </c>
    </row>
    <row r="100" spans="1:9" ht="44.25" customHeight="1" hidden="1">
      <c r="A100" s="89" t="s">
        <v>255</v>
      </c>
      <c r="B100" s="541">
        <v>503</v>
      </c>
      <c r="C100" s="438" t="s">
        <v>55</v>
      </c>
      <c r="D100" s="438" t="s">
        <v>49</v>
      </c>
      <c r="E100" s="509">
        <v>2800300</v>
      </c>
      <c r="F100" s="440" t="s">
        <v>47</v>
      </c>
      <c r="G100" s="418">
        <f>G101</f>
        <v>0</v>
      </c>
      <c r="H100" s="418"/>
      <c r="I100" s="573">
        <f t="shared" si="3"/>
        <v>0</v>
      </c>
    </row>
    <row r="101" spans="1:9" ht="21.75" customHeight="1" hidden="1">
      <c r="A101" s="312" t="s">
        <v>149</v>
      </c>
      <c r="B101" s="541">
        <v>503</v>
      </c>
      <c r="C101" s="438" t="s">
        <v>55</v>
      </c>
      <c r="D101" s="438" t="s">
        <v>49</v>
      </c>
      <c r="E101" s="509">
        <v>2800300</v>
      </c>
      <c r="F101" s="440" t="s">
        <v>150</v>
      </c>
      <c r="G101" s="390"/>
      <c r="H101" s="390"/>
      <c r="I101" s="573">
        <f t="shared" si="3"/>
        <v>0</v>
      </c>
    </row>
    <row r="102" spans="1:9" ht="25.5" customHeight="1" hidden="1">
      <c r="A102" s="309" t="s">
        <v>267</v>
      </c>
      <c r="B102" s="688" t="s">
        <v>117</v>
      </c>
      <c r="C102" s="396" t="s">
        <v>55</v>
      </c>
      <c r="D102" s="396" t="s">
        <v>131</v>
      </c>
      <c r="E102" s="396" t="s">
        <v>76</v>
      </c>
      <c r="F102" s="396" t="s">
        <v>47</v>
      </c>
      <c r="G102" s="389">
        <f>G103</f>
        <v>0</v>
      </c>
      <c r="H102" s="389"/>
      <c r="I102" s="573">
        <f t="shared" si="3"/>
        <v>0</v>
      </c>
    </row>
    <row r="103" spans="1:9" ht="25.5" customHeight="1" hidden="1">
      <c r="A103" s="314" t="s">
        <v>268</v>
      </c>
      <c r="B103" s="439" t="s">
        <v>117</v>
      </c>
      <c r="C103" s="438" t="s">
        <v>55</v>
      </c>
      <c r="D103" s="438" t="s">
        <v>131</v>
      </c>
      <c r="E103" s="509">
        <v>3450000</v>
      </c>
      <c r="F103" s="439" t="s">
        <v>47</v>
      </c>
      <c r="G103" s="411">
        <f>G104</f>
        <v>0</v>
      </c>
      <c r="H103" s="411"/>
      <c r="I103" s="573">
        <f t="shared" si="3"/>
        <v>0</v>
      </c>
    </row>
    <row r="104" spans="1:9" ht="35.25" customHeight="1" hidden="1">
      <c r="A104" s="171" t="s">
        <v>269</v>
      </c>
      <c r="B104" s="439" t="s">
        <v>117</v>
      </c>
      <c r="C104" s="438" t="s">
        <v>55</v>
      </c>
      <c r="D104" s="438" t="s">
        <v>131</v>
      </c>
      <c r="E104" s="509">
        <v>3450100</v>
      </c>
      <c r="F104" s="439" t="s">
        <v>47</v>
      </c>
      <c r="G104" s="411">
        <f>G105</f>
        <v>0</v>
      </c>
      <c r="H104" s="411"/>
      <c r="I104" s="573">
        <f t="shared" si="3"/>
        <v>0</v>
      </c>
    </row>
    <row r="105" spans="1:9" ht="17.25" customHeight="1" hidden="1">
      <c r="A105" s="312" t="s">
        <v>189</v>
      </c>
      <c r="B105" s="439" t="s">
        <v>117</v>
      </c>
      <c r="C105" s="438" t="s">
        <v>55</v>
      </c>
      <c r="D105" s="438" t="s">
        <v>131</v>
      </c>
      <c r="E105" s="509">
        <v>3450100</v>
      </c>
      <c r="F105" s="439" t="s">
        <v>190</v>
      </c>
      <c r="G105" s="419"/>
      <c r="H105" s="419"/>
      <c r="I105" s="573">
        <f t="shared" si="3"/>
        <v>0</v>
      </c>
    </row>
    <row r="106" spans="1:9" ht="0.75" customHeight="1" hidden="1">
      <c r="A106" s="121" t="s">
        <v>236</v>
      </c>
      <c r="B106" s="533">
        <v>503</v>
      </c>
      <c r="C106" s="535" t="s">
        <v>104</v>
      </c>
      <c r="D106" s="535" t="s">
        <v>57</v>
      </c>
      <c r="E106" s="535" t="s">
        <v>132</v>
      </c>
      <c r="F106" s="535" t="s">
        <v>47</v>
      </c>
      <c r="G106" s="420">
        <f>G107+G140</f>
        <v>0</v>
      </c>
      <c r="H106" s="420"/>
      <c r="I106" s="573">
        <f t="shared" si="3"/>
        <v>0</v>
      </c>
    </row>
    <row r="107" spans="1:9" ht="24" customHeight="1" hidden="1">
      <c r="A107" s="83" t="s">
        <v>270</v>
      </c>
      <c r="B107" s="534">
        <v>503</v>
      </c>
      <c r="C107" s="438" t="s">
        <v>104</v>
      </c>
      <c r="D107" s="438" t="s">
        <v>48</v>
      </c>
      <c r="E107" s="438" t="s">
        <v>132</v>
      </c>
      <c r="F107" s="438" t="s">
        <v>47</v>
      </c>
      <c r="G107" s="421">
        <f>G108</f>
        <v>0</v>
      </c>
      <c r="H107" s="421"/>
      <c r="I107" s="573">
        <f t="shared" si="3"/>
        <v>0</v>
      </c>
    </row>
    <row r="108" spans="1:9" ht="30" customHeight="1" hidden="1">
      <c r="A108" s="116" t="s">
        <v>271</v>
      </c>
      <c r="B108" s="534">
        <v>503</v>
      </c>
      <c r="C108" s="438" t="s">
        <v>104</v>
      </c>
      <c r="D108" s="438" t="s">
        <v>48</v>
      </c>
      <c r="E108" s="438" t="s">
        <v>272</v>
      </c>
      <c r="F108" s="438" t="s">
        <v>47</v>
      </c>
      <c r="G108" s="422">
        <f>G109+G127+G126+G128</f>
        <v>0</v>
      </c>
      <c r="H108" s="422"/>
      <c r="I108" s="573">
        <f t="shared" si="3"/>
        <v>0</v>
      </c>
    </row>
    <row r="109" spans="1:9" ht="43.5" customHeight="1" hidden="1">
      <c r="A109" s="116" t="s">
        <v>273</v>
      </c>
      <c r="B109" s="534">
        <v>503</v>
      </c>
      <c r="C109" s="438" t="s">
        <v>104</v>
      </c>
      <c r="D109" s="438" t="s">
        <v>48</v>
      </c>
      <c r="E109" s="438" t="s">
        <v>272</v>
      </c>
      <c r="F109" s="438" t="s">
        <v>274</v>
      </c>
      <c r="G109" s="423"/>
      <c r="H109" s="423"/>
      <c r="I109" s="573">
        <f t="shared" si="3"/>
        <v>0</v>
      </c>
    </row>
    <row r="110" spans="1:9" ht="18" customHeight="1">
      <c r="A110" s="525" t="s">
        <v>119</v>
      </c>
      <c r="B110" s="691">
        <v>503</v>
      </c>
      <c r="C110" s="396" t="s">
        <v>55</v>
      </c>
      <c r="D110" s="396" t="s">
        <v>57</v>
      </c>
      <c r="E110" s="396" t="s">
        <v>132</v>
      </c>
      <c r="F110" s="396" t="s">
        <v>47</v>
      </c>
      <c r="G110" s="424">
        <f>G117</f>
        <v>0</v>
      </c>
      <c r="H110" s="424">
        <f>H117</f>
        <v>50</v>
      </c>
      <c r="I110" s="573">
        <f>I111+I117</f>
        <v>361.78</v>
      </c>
    </row>
    <row r="111" spans="1:9" ht="18" customHeight="1">
      <c r="A111" s="725" t="s">
        <v>412</v>
      </c>
      <c r="B111" s="691">
        <v>503</v>
      </c>
      <c r="C111" s="396" t="s">
        <v>55</v>
      </c>
      <c r="D111" s="396" t="s">
        <v>104</v>
      </c>
      <c r="E111" s="396" t="s">
        <v>132</v>
      </c>
      <c r="F111" s="396" t="s">
        <v>47</v>
      </c>
      <c r="G111" s="424"/>
      <c r="H111" s="424"/>
      <c r="I111" s="573">
        <f>I112</f>
        <v>38.699999999999996</v>
      </c>
    </row>
    <row r="112" spans="1:9" ht="42.75" customHeight="1">
      <c r="A112" s="26" t="s">
        <v>458</v>
      </c>
      <c r="B112" s="692" t="s">
        <v>117</v>
      </c>
      <c r="C112" s="399" t="s">
        <v>55</v>
      </c>
      <c r="D112" s="399" t="s">
        <v>104</v>
      </c>
      <c r="E112" s="399" t="s">
        <v>413</v>
      </c>
      <c r="F112" s="396" t="s">
        <v>47</v>
      </c>
      <c r="G112" s="424"/>
      <c r="H112" s="424"/>
      <c r="I112" s="574">
        <f>I113</f>
        <v>38.699999999999996</v>
      </c>
    </row>
    <row r="113" spans="1:9" ht="23.25" customHeight="1">
      <c r="A113" s="123" t="s">
        <v>136</v>
      </c>
      <c r="B113" s="692" t="s">
        <v>117</v>
      </c>
      <c r="C113" s="399" t="s">
        <v>55</v>
      </c>
      <c r="D113" s="399" t="s">
        <v>104</v>
      </c>
      <c r="E113" s="399" t="s">
        <v>413</v>
      </c>
      <c r="F113" s="396" t="s">
        <v>192</v>
      </c>
      <c r="G113" s="424"/>
      <c r="H113" s="424"/>
      <c r="I113" s="574">
        <f>38.8-0.1</f>
        <v>38.699999999999996</v>
      </c>
    </row>
    <row r="114" spans="1:9" ht="18" customHeight="1" hidden="1">
      <c r="A114" s="515" t="s">
        <v>256</v>
      </c>
      <c r="B114" s="691">
        <v>503</v>
      </c>
      <c r="C114" s="396" t="s">
        <v>55</v>
      </c>
      <c r="D114" s="396" t="s">
        <v>49</v>
      </c>
      <c r="E114" s="396" t="s">
        <v>132</v>
      </c>
      <c r="F114" s="396" t="s">
        <v>47</v>
      </c>
      <c r="G114" s="424"/>
      <c r="H114" s="424"/>
      <c r="I114" s="573">
        <f>I115</f>
        <v>0</v>
      </c>
    </row>
    <row r="115" spans="1:9" ht="54" customHeight="1" hidden="1">
      <c r="A115" s="529" t="s">
        <v>255</v>
      </c>
      <c r="B115" s="691">
        <v>503</v>
      </c>
      <c r="C115" s="399" t="s">
        <v>55</v>
      </c>
      <c r="D115" s="399" t="s">
        <v>49</v>
      </c>
      <c r="E115" s="399" t="s">
        <v>405</v>
      </c>
      <c r="F115" s="399" t="s">
        <v>47</v>
      </c>
      <c r="G115" s="424"/>
      <c r="H115" s="424"/>
      <c r="I115" s="574">
        <f>I116</f>
        <v>0</v>
      </c>
    </row>
    <row r="116" spans="1:9" ht="52.5" customHeight="1" hidden="1">
      <c r="A116" s="726" t="s">
        <v>406</v>
      </c>
      <c r="B116" s="691">
        <v>503</v>
      </c>
      <c r="C116" s="396" t="s">
        <v>55</v>
      </c>
      <c r="D116" s="396" t="s">
        <v>49</v>
      </c>
      <c r="E116" s="396" t="s">
        <v>405</v>
      </c>
      <c r="F116" s="396" t="s">
        <v>338</v>
      </c>
      <c r="G116" s="424"/>
      <c r="H116" s="424"/>
      <c r="I116" s="574"/>
    </row>
    <row r="117" spans="1:9" ht="28.5" customHeight="1">
      <c r="A117" s="528" t="s">
        <v>267</v>
      </c>
      <c r="B117" s="534">
        <v>503</v>
      </c>
      <c r="C117" s="438" t="s">
        <v>55</v>
      </c>
      <c r="D117" s="438" t="s">
        <v>131</v>
      </c>
      <c r="E117" s="438" t="s">
        <v>132</v>
      </c>
      <c r="F117" s="440" t="s">
        <v>47</v>
      </c>
      <c r="G117" s="425"/>
      <c r="H117" s="425">
        <f>H118+H120+H122</f>
        <v>50</v>
      </c>
      <c r="I117" s="573">
        <f>I122+I156</f>
        <v>323.08</v>
      </c>
    </row>
    <row r="118" spans="1:9" ht="0.75" customHeight="1" hidden="1">
      <c r="A118" s="88" t="s">
        <v>288</v>
      </c>
      <c r="B118" s="534">
        <v>503</v>
      </c>
      <c r="C118" s="438" t="s">
        <v>55</v>
      </c>
      <c r="D118" s="438" t="s">
        <v>131</v>
      </c>
      <c r="E118" s="509">
        <v>3380000</v>
      </c>
      <c r="F118" s="439" t="s">
        <v>47</v>
      </c>
      <c r="G118" s="424"/>
      <c r="H118" s="424"/>
      <c r="I118" s="574">
        <f>G118+H118</f>
        <v>0</v>
      </c>
    </row>
    <row r="119" spans="1:9" ht="18.75" customHeight="1" hidden="1">
      <c r="A119" s="123" t="s">
        <v>136</v>
      </c>
      <c r="B119" s="534">
        <v>503</v>
      </c>
      <c r="C119" s="438" t="s">
        <v>55</v>
      </c>
      <c r="D119" s="438" t="s">
        <v>131</v>
      </c>
      <c r="E119" s="509">
        <v>3380000</v>
      </c>
      <c r="F119" s="439" t="s">
        <v>137</v>
      </c>
      <c r="G119" s="425"/>
      <c r="H119" s="425"/>
      <c r="I119" s="574">
        <f>G119+H119</f>
        <v>0</v>
      </c>
    </row>
    <row r="120" spans="1:9" ht="26.25" customHeight="1" hidden="1">
      <c r="A120" s="170" t="s">
        <v>289</v>
      </c>
      <c r="B120" s="534">
        <v>503</v>
      </c>
      <c r="C120" s="438" t="s">
        <v>55</v>
      </c>
      <c r="D120" s="438" t="s">
        <v>131</v>
      </c>
      <c r="E120" s="509">
        <v>3400300</v>
      </c>
      <c r="F120" s="439" t="s">
        <v>47</v>
      </c>
      <c r="G120" s="424"/>
      <c r="H120" s="424"/>
      <c r="I120" s="574">
        <f>G120+H120</f>
        <v>0</v>
      </c>
    </row>
    <row r="121" spans="1:9" ht="19.5" customHeight="1" hidden="1">
      <c r="A121" s="123" t="s">
        <v>136</v>
      </c>
      <c r="B121" s="534">
        <v>503</v>
      </c>
      <c r="C121" s="438" t="s">
        <v>55</v>
      </c>
      <c r="D121" s="438" t="s">
        <v>131</v>
      </c>
      <c r="E121" s="509">
        <v>3400300</v>
      </c>
      <c r="F121" s="439" t="s">
        <v>137</v>
      </c>
      <c r="G121" s="425"/>
      <c r="H121" s="425"/>
      <c r="I121" s="574">
        <f>G121+H121</f>
        <v>0</v>
      </c>
    </row>
    <row r="122" spans="1:9" ht="36.75" customHeight="1">
      <c r="A122" s="529" t="s">
        <v>269</v>
      </c>
      <c r="B122" s="534">
        <v>503</v>
      </c>
      <c r="C122" s="438" t="s">
        <v>55</v>
      </c>
      <c r="D122" s="438" t="s">
        <v>131</v>
      </c>
      <c r="E122" s="509">
        <v>3450100</v>
      </c>
      <c r="F122" s="438" t="s">
        <v>47</v>
      </c>
      <c r="G122" s="424"/>
      <c r="H122" s="424">
        <f>H123</f>
        <v>50</v>
      </c>
      <c r="I122" s="574">
        <f>I123</f>
        <v>200</v>
      </c>
    </row>
    <row r="123" spans="1:9" ht="25.5" customHeight="1">
      <c r="A123" s="123" t="s">
        <v>136</v>
      </c>
      <c r="B123" s="534">
        <v>503</v>
      </c>
      <c r="C123" s="438" t="s">
        <v>55</v>
      </c>
      <c r="D123" s="438" t="s">
        <v>131</v>
      </c>
      <c r="E123" s="509">
        <v>3450100</v>
      </c>
      <c r="F123" s="438" t="s">
        <v>192</v>
      </c>
      <c r="G123" s="425"/>
      <c r="H123" s="425">
        <v>50</v>
      </c>
      <c r="I123" s="574">
        <v>200</v>
      </c>
    </row>
    <row r="124" spans="1:9" ht="19.5" customHeight="1" hidden="1">
      <c r="A124" s="171" t="s">
        <v>339</v>
      </c>
      <c r="B124" s="534">
        <v>503</v>
      </c>
      <c r="C124" s="438" t="s">
        <v>55</v>
      </c>
      <c r="D124" s="438" t="s">
        <v>131</v>
      </c>
      <c r="E124" s="509">
        <v>5220000</v>
      </c>
      <c r="F124" s="438" t="s">
        <v>47</v>
      </c>
      <c r="G124" s="424"/>
      <c r="H124" s="424"/>
      <c r="I124" s="573">
        <f aca="true" t="shared" si="4" ref="I124:I183">G124+H124</f>
        <v>0</v>
      </c>
    </row>
    <row r="125" spans="1:9" ht="41.25" customHeight="1" hidden="1">
      <c r="A125" s="123" t="s">
        <v>340</v>
      </c>
      <c r="B125" s="534">
        <v>503</v>
      </c>
      <c r="C125" s="438" t="s">
        <v>55</v>
      </c>
      <c r="D125" s="438" t="s">
        <v>131</v>
      </c>
      <c r="E125" s="509">
        <v>5222300</v>
      </c>
      <c r="F125" s="438" t="s">
        <v>341</v>
      </c>
      <c r="G125" s="425"/>
      <c r="H125" s="425"/>
      <c r="I125" s="574">
        <f t="shared" si="4"/>
        <v>0</v>
      </c>
    </row>
    <row r="126" spans="1:9" ht="20.25" customHeight="1" hidden="1">
      <c r="A126" s="121" t="s">
        <v>286</v>
      </c>
      <c r="B126" s="691">
        <v>503</v>
      </c>
      <c r="C126" s="396" t="s">
        <v>104</v>
      </c>
      <c r="D126" s="396" t="s">
        <v>57</v>
      </c>
      <c r="E126" s="396" t="s">
        <v>132</v>
      </c>
      <c r="F126" s="396" t="s">
        <v>47</v>
      </c>
      <c r="G126" s="426">
        <f>G129+G140</f>
        <v>0</v>
      </c>
      <c r="H126" s="426"/>
      <c r="I126" s="573">
        <f t="shared" si="4"/>
        <v>0</v>
      </c>
    </row>
    <row r="127" spans="1:9" ht="21.75" customHeight="1" hidden="1">
      <c r="A127" s="116" t="s">
        <v>275</v>
      </c>
      <c r="B127" s="534">
        <v>503</v>
      </c>
      <c r="C127" s="438" t="s">
        <v>104</v>
      </c>
      <c r="D127" s="438" t="s">
        <v>48</v>
      </c>
      <c r="E127" s="438" t="s">
        <v>272</v>
      </c>
      <c r="F127" s="438" t="s">
        <v>276</v>
      </c>
      <c r="G127" s="422"/>
      <c r="H127" s="422"/>
      <c r="I127" s="573">
        <f t="shared" si="4"/>
        <v>0</v>
      </c>
    </row>
    <row r="128" spans="1:9" ht="18.75" customHeight="1" hidden="1">
      <c r="A128" s="173" t="s">
        <v>284</v>
      </c>
      <c r="B128" s="534">
        <v>503</v>
      </c>
      <c r="C128" s="438" t="s">
        <v>104</v>
      </c>
      <c r="D128" s="438" t="s">
        <v>48</v>
      </c>
      <c r="E128" s="438" t="s">
        <v>272</v>
      </c>
      <c r="F128" s="438" t="s">
        <v>276</v>
      </c>
      <c r="G128" s="422"/>
      <c r="H128" s="422"/>
      <c r="I128" s="573">
        <f t="shared" si="4"/>
        <v>0</v>
      </c>
    </row>
    <row r="129" spans="1:9" ht="17.25" customHeight="1" hidden="1">
      <c r="A129" s="118" t="s">
        <v>270</v>
      </c>
      <c r="B129" s="687">
        <v>503</v>
      </c>
      <c r="C129" s="388" t="s">
        <v>104</v>
      </c>
      <c r="D129" s="388" t="s">
        <v>48</v>
      </c>
      <c r="E129" s="388" t="s">
        <v>132</v>
      </c>
      <c r="F129" s="388" t="s">
        <v>47</v>
      </c>
      <c r="G129" s="426">
        <f>G130</f>
        <v>0</v>
      </c>
      <c r="H129" s="426"/>
      <c r="I129" s="573">
        <f t="shared" si="4"/>
        <v>0</v>
      </c>
    </row>
    <row r="130" spans="1:9" ht="28.5" customHeight="1" hidden="1">
      <c r="A130" s="116" t="s">
        <v>271</v>
      </c>
      <c r="B130" s="534">
        <v>503</v>
      </c>
      <c r="C130" s="438" t="s">
        <v>104</v>
      </c>
      <c r="D130" s="438" t="s">
        <v>48</v>
      </c>
      <c r="E130" s="438" t="s">
        <v>272</v>
      </c>
      <c r="F130" s="438" t="s">
        <v>47</v>
      </c>
      <c r="G130" s="427">
        <f>G131+G135</f>
        <v>0</v>
      </c>
      <c r="H130" s="427"/>
      <c r="I130" s="573">
        <f t="shared" si="4"/>
        <v>0</v>
      </c>
    </row>
    <row r="131" spans="1:9" ht="45" customHeight="1" hidden="1">
      <c r="A131" s="171" t="s">
        <v>352</v>
      </c>
      <c r="B131" s="534">
        <v>503</v>
      </c>
      <c r="C131" s="438" t="s">
        <v>104</v>
      </c>
      <c r="D131" s="438" t="s">
        <v>48</v>
      </c>
      <c r="E131" s="438" t="s">
        <v>272</v>
      </c>
      <c r="F131" s="438" t="s">
        <v>276</v>
      </c>
      <c r="G131" s="427">
        <f>G132+G133</f>
        <v>0</v>
      </c>
      <c r="H131" s="427"/>
      <c r="I131" s="573">
        <f t="shared" si="4"/>
        <v>0</v>
      </c>
    </row>
    <row r="132" spans="1:9" ht="36.75" customHeight="1" hidden="1">
      <c r="A132" s="117" t="s">
        <v>342</v>
      </c>
      <c r="B132" s="534">
        <v>503</v>
      </c>
      <c r="C132" s="438" t="s">
        <v>104</v>
      </c>
      <c r="D132" s="438" t="s">
        <v>48</v>
      </c>
      <c r="E132" s="438" t="s">
        <v>272</v>
      </c>
      <c r="F132" s="438" t="s">
        <v>276</v>
      </c>
      <c r="G132" s="428"/>
      <c r="H132" s="428"/>
      <c r="I132" s="573">
        <f t="shared" si="4"/>
        <v>0</v>
      </c>
    </row>
    <row r="133" spans="1:9" ht="45.75" customHeight="1" hidden="1">
      <c r="A133" s="117" t="s">
        <v>348</v>
      </c>
      <c r="B133" s="534">
        <v>503</v>
      </c>
      <c r="C133" s="438" t="s">
        <v>104</v>
      </c>
      <c r="D133" s="438" t="s">
        <v>48</v>
      </c>
      <c r="E133" s="438" t="s">
        <v>272</v>
      </c>
      <c r="F133" s="438" t="s">
        <v>276</v>
      </c>
      <c r="G133" s="428"/>
      <c r="H133" s="428"/>
      <c r="I133" s="573">
        <f t="shared" si="4"/>
        <v>0</v>
      </c>
    </row>
    <row r="134" spans="1:9" ht="24" customHeight="1" hidden="1">
      <c r="A134" s="117" t="s">
        <v>336</v>
      </c>
      <c r="B134" s="534">
        <v>503</v>
      </c>
      <c r="C134" s="438" t="s">
        <v>104</v>
      </c>
      <c r="D134" s="438" t="s">
        <v>48</v>
      </c>
      <c r="E134" s="438" t="s">
        <v>272</v>
      </c>
      <c r="F134" s="438" t="s">
        <v>276</v>
      </c>
      <c r="G134" s="428"/>
      <c r="H134" s="428"/>
      <c r="I134" s="573">
        <f t="shared" si="4"/>
        <v>0</v>
      </c>
    </row>
    <row r="135" spans="1:9" ht="42" customHeight="1" hidden="1">
      <c r="A135" s="252" t="s">
        <v>351</v>
      </c>
      <c r="B135" s="534">
        <v>503</v>
      </c>
      <c r="C135" s="438" t="s">
        <v>104</v>
      </c>
      <c r="D135" s="438" t="s">
        <v>48</v>
      </c>
      <c r="E135" s="438" t="s">
        <v>272</v>
      </c>
      <c r="F135" s="438" t="s">
        <v>276</v>
      </c>
      <c r="G135" s="427">
        <f>G136+G137+G138+G139</f>
        <v>0</v>
      </c>
      <c r="H135" s="427"/>
      <c r="I135" s="573">
        <f t="shared" si="4"/>
        <v>0</v>
      </c>
    </row>
    <row r="136" spans="1:9" ht="36.75" customHeight="1" hidden="1">
      <c r="A136" s="173" t="s">
        <v>343</v>
      </c>
      <c r="B136" s="534">
        <v>503</v>
      </c>
      <c r="C136" s="438" t="s">
        <v>104</v>
      </c>
      <c r="D136" s="438" t="s">
        <v>48</v>
      </c>
      <c r="E136" s="438" t="s">
        <v>272</v>
      </c>
      <c r="F136" s="438" t="s">
        <v>276</v>
      </c>
      <c r="G136" s="429"/>
      <c r="H136" s="429"/>
      <c r="I136" s="573">
        <f t="shared" si="4"/>
        <v>0</v>
      </c>
    </row>
    <row r="137" spans="1:9" ht="37.5" customHeight="1" hidden="1">
      <c r="A137" s="173" t="s">
        <v>379</v>
      </c>
      <c r="B137" s="534">
        <v>503</v>
      </c>
      <c r="C137" s="438" t="s">
        <v>104</v>
      </c>
      <c r="D137" s="438" t="s">
        <v>48</v>
      </c>
      <c r="E137" s="438" t="s">
        <v>349</v>
      </c>
      <c r="F137" s="438" t="s">
        <v>276</v>
      </c>
      <c r="G137" s="429"/>
      <c r="H137" s="429"/>
      <c r="I137" s="573">
        <f t="shared" si="4"/>
        <v>0</v>
      </c>
    </row>
    <row r="138" spans="1:9" ht="37.5" customHeight="1" hidden="1">
      <c r="A138" s="173" t="s">
        <v>380</v>
      </c>
      <c r="B138" s="534">
        <v>503</v>
      </c>
      <c r="C138" s="438" t="s">
        <v>104</v>
      </c>
      <c r="D138" s="438" t="s">
        <v>48</v>
      </c>
      <c r="E138" s="438" t="s">
        <v>350</v>
      </c>
      <c r="F138" s="438" t="s">
        <v>276</v>
      </c>
      <c r="G138" s="429"/>
      <c r="H138" s="429"/>
      <c r="I138" s="573">
        <f t="shared" si="4"/>
        <v>0</v>
      </c>
    </row>
    <row r="139" spans="1:9" ht="39" customHeight="1" hidden="1">
      <c r="A139" s="173" t="s">
        <v>287</v>
      </c>
      <c r="B139" s="534">
        <v>503</v>
      </c>
      <c r="C139" s="438" t="s">
        <v>104</v>
      </c>
      <c r="D139" s="438" t="s">
        <v>48</v>
      </c>
      <c r="E139" s="438" t="s">
        <v>272</v>
      </c>
      <c r="F139" s="438" t="s">
        <v>276</v>
      </c>
      <c r="G139" s="422"/>
      <c r="H139" s="422"/>
      <c r="I139" s="573">
        <f t="shared" si="4"/>
        <v>0</v>
      </c>
    </row>
    <row r="140" spans="1:11" ht="17.25" customHeight="1" hidden="1">
      <c r="A140" s="118" t="s">
        <v>226</v>
      </c>
      <c r="B140" s="534">
        <v>503</v>
      </c>
      <c r="C140" s="438" t="s">
        <v>104</v>
      </c>
      <c r="D140" s="438" t="s">
        <v>50</v>
      </c>
      <c r="E140" s="438" t="s">
        <v>132</v>
      </c>
      <c r="F140" s="438" t="s">
        <v>47</v>
      </c>
      <c r="G140" s="430">
        <f>G141</f>
        <v>0</v>
      </c>
      <c r="H140" s="430"/>
      <c r="I140" s="573">
        <f t="shared" si="4"/>
        <v>0</v>
      </c>
      <c r="J140" s="790"/>
      <c r="K140" s="790"/>
    </row>
    <row r="141" spans="1:9" ht="18" customHeight="1" hidden="1">
      <c r="A141" s="116" t="s">
        <v>120</v>
      </c>
      <c r="B141" s="534">
        <v>503</v>
      </c>
      <c r="C141" s="438" t="s">
        <v>104</v>
      </c>
      <c r="D141" s="438" t="s">
        <v>50</v>
      </c>
      <c r="E141" s="438" t="s">
        <v>227</v>
      </c>
      <c r="F141" s="438" t="s">
        <v>47</v>
      </c>
      <c r="G141" s="390"/>
      <c r="H141" s="390"/>
      <c r="I141" s="573">
        <f t="shared" si="4"/>
        <v>0</v>
      </c>
    </row>
    <row r="142" spans="1:9" ht="16.5" customHeight="1" hidden="1">
      <c r="A142" s="116" t="s">
        <v>121</v>
      </c>
      <c r="B142" s="534">
        <v>503</v>
      </c>
      <c r="C142" s="438" t="s">
        <v>104</v>
      </c>
      <c r="D142" s="438" t="s">
        <v>50</v>
      </c>
      <c r="E142" s="438" t="s">
        <v>228</v>
      </c>
      <c r="F142" s="438" t="s">
        <v>47</v>
      </c>
      <c r="G142" s="390"/>
      <c r="H142" s="390"/>
      <c r="I142" s="573">
        <f t="shared" si="4"/>
        <v>0</v>
      </c>
    </row>
    <row r="143" spans="1:9" ht="24" customHeight="1" hidden="1">
      <c r="A143" s="116" t="s">
        <v>136</v>
      </c>
      <c r="B143" s="534">
        <v>503</v>
      </c>
      <c r="C143" s="438" t="s">
        <v>104</v>
      </c>
      <c r="D143" s="438" t="s">
        <v>50</v>
      </c>
      <c r="E143" s="438" t="s">
        <v>228</v>
      </c>
      <c r="F143" s="438" t="s">
        <v>137</v>
      </c>
      <c r="G143" s="390"/>
      <c r="H143" s="390"/>
      <c r="I143" s="573">
        <f t="shared" si="4"/>
        <v>0</v>
      </c>
    </row>
    <row r="144" spans="1:9" ht="24" customHeight="1" hidden="1">
      <c r="A144" s="368"/>
      <c r="B144" s="537">
        <v>503</v>
      </c>
      <c r="C144" s="431" t="s">
        <v>49</v>
      </c>
      <c r="D144" s="548" t="s">
        <v>57</v>
      </c>
      <c r="E144" s="548" t="s">
        <v>132</v>
      </c>
      <c r="F144" s="548" t="s">
        <v>47</v>
      </c>
      <c r="G144" s="432">
        <f>G145+G148</f>
        <v>0</v>
      </c>
      <c r="H144" s="432"/>
      <c r="I144" s="573">
        <f t="shared" si="4"/>
        <v>0</v>
      </c>
    </row>
    <row r="145" spans="1:9" ht="24" customHeight="1" hidden="1">
      <c r="A145" s="727"/>
      <c r="B145" s="550" t="s">
        <v>117</v>
      </c>
      <c r="C145" s="433" t="s">
        <v>49</v>
      </c>
      <c r="D145" s="433" t="s">
        <v>104</v>
      </c>
      <c r="E145" s="519" t="s">
        <v>132</v>
      </c>
      <c r="F145" s="519" t="s">
        <v>47</v>
      </c>
      <c r="G145" s="434">
        <f>G146</f>
        <v>0</v>
      </c>
      <c r="H145" s="434"/>
      <c r="I145" s="573">
        <f t="shared" si="4"/>
        <v>0</v>
      </c>
    </row>
    <row r="146" spans="1:9" ht="24" customHeight="1" hidden="1">
      <c r="A146" s="352"/>
      <c r="B146" s="550" t="s">
        <v>117</v>
      </c>
      <c r="C146" s="433" t="s">
        <v>49</v>
      </c>
      <c r="D146" s="433" t="s">
        <v>104</v>
      </c>
      <c r="E146" s="549">
        <v>5220000</v>
      </c>
      <c r="F146" s="550" t="s">
        <v>47</v>
      </c>
      <c r="G146" s="435">
        <f>G147</f>
        <v>0</v>
      </c>
      <c r="H146" s="435"/>
      <c r="I146" s="573">
        <f t="shared" si="4"/>
        <v>0</v>
      </c>
    </row>
    <row r="147" spans="1:9" ht="24" customHeight="1" hidden="1">
      <c r="A147" s="358"/>
      <c r="B147" s="550" t="s">
        <v>117</v>
      </c>
      <c r="C147" s="550" t="s">
        <v>49</v>
      </c>
      <c r="D147" s="550" t="s">
        <v>104</v>
      </c>
      <c r="E147" s="519"/>
      <c r="F147" s="519"/>
      <c r="G147" s="435"/>
      <c r="H147" s="435"/>
      <c r="I147" s="573">
        <f t="shared" si="4"/>
        <v>0</v>
      </c>
    </row>
    <row r="148" spans="1:9" ht="24" customHeight="1" hidden="1">
      <c r="A148" s="372"/>
      <c r="B148" s="538"/>
      <c r="C148" s="551"/>
      <c r="D148" s="551"/>
      <c r="E148" s="551"/>
      <c r="F148" s="551"/>
      <c r="G148" s="436"/>
      <c r="H148" s="436"/>
      <c r="I148" s="573">
        <f t="shared" si="4"/>
        <v>0</v>
      </c>
    </row>
    <row r="149" spans="1:9" ht="1.5" customHeight="1" hidden="1">
      <c r="A149" s="261" t="s">
        <v>52</v>
      </c>
      <c r="B149" s="539" t="s">
        <v>117</v>
      </c>
      <c r="C149" s="552" t="s">
        <v>51</v>
      </c>
      <c r="D149" s="553" t="s">
        <v>57</v>
      </c>
      <c r="E149" s="553" t="s">
        <v>132</v>
      </c>
      <c r="F149" s="553" t="s">
        <v>47</v>
      </c>
      <c r="G149" s="430">
        <f>G153+G150</f>
        <v>0</v>
      </c>
      <c r="H149" s="430"/>
      <c r="I149" s="573">
        <f t="shared" si="4"/>
        <v>0</v>
      </c>
    </row>
    <row r="150" spans="1:9" ht="28.5" customHeight="1" hidden="1">
      <c r="A150" s="243" t="s">
        <v>92</v>
      </c>
      <c r="B150" s="534">
        <v>503</v>
      </c>
      <c r="C150" s="399" t="s">
        <v>51</v>
      </c>
      <c r="D150" s="399" t="s">
        <v>50</v>
      </c>
      <c r="E150" s="399" t="s">
        <v>93</v>
      </c>
      <c r="F150" s="399" t="s">
        <v>47</v>
      </c>
      <c r="G150" s="437"/>
      <c r="H150" s="437"/>
      <c r="I150" s="573">
        <f t="shared" si="4"/>
        <v>0</v>
      </c>
    </row>
    <row r="151" spans="1:9" ht="30" customHeight="1" hidden="1">
      <c r="A151" s="244" t="s">
        <v>63</v>
      </c>
      <c r="B151" s="534">
        <v>503</v>
      </c>
      <c r="C151" s="554" t="s">
        <v>51</v>
      </c>
      <c r="D151" s="554" t="s">
        <v>50</v>
      </c>
      <c r="E151" s="554" t="s">
        <v>173</v>
      </c>
      <c r="F151" s="554" t="s">
        <v>47</v>
      </c>
      <c r="G151" s="437"/>
      <c r="H151" s="437"/>
      <c r="I151" s="573">
        <f t="shared" si="4"/>
        <v>0</v>
      </c>
    </row>
    <row r="152" spans="1:9" ht="24" customHeight="1" hidden="1">
      <c r="A152" s="244" t="s">
        <v>149</v>
      </c>
      <c r="B152" s="534">
        <v>503</v>
      </c>
      <c r="C152" s="554" t="s">
        <v>51</v>
      </c>
      <c r="D152" s="554" t="s">
        <v>50</v>
      </c>
      <c r="E152" s="554" t="s">
        <v>173</v>
      </c>
      <c r="F152" s="554" t="s">
        <v>150</v>
      </c>
      <c r="G152" s="437"/>
      <c r="H152" s="437"/>
      <c r="I152" s="573">
        <f t="shared" si="4"/>
        <v>0</v>
      </c>
    </row>
    <row r="153" spans="1:9" ht="24" customHeight="1" hidden="1">
      <c r="A153" s="237" t="s">
        <v>73</v>
      </c>
      <c r="B153" s="540" t="s">
        <v>117</v>
      </c>
      <c r="C153" s="554" t="s">
        <v>51</v>
      </c>
      <c r="D153" s="438" t="s">
        <v>51</v>
      </c>
      <c r="E153" s="438" t="s">
        <v>132</v>
      </c>
      <c r="F153" s="438" t="s">
        <v>47</v>
      </c>
      <c r="G153" s="390"/>
      <c r="H153" s="390"/>
      <c r="I153" s="573">
        <f t="shared" si="4"/>
        <v>0</v>
      </c>
    </row>
    <row r="154" spans="1:9" ht="14.25" customHeight="1" hidden="1">
      <c r="A154" s="295" t="s">
        <v>372</v>
      </c>
      <c r="B154" s="541">
        <v>503</v>
      </c>
      <c r="C154" s="439" t="s">
        <v>51</v>
      </c>
      <c r="D154" s="439" t="s">
        <v>51</v>
      </c>
      <c r="E154" s="440" t="s">
        <v>373</v>
      </c>
      <c r="F154" s="440" t="s">
        <v>47</v>
      </c>
      <c r="G154" s="390"/>
      <c r="H154" s="390"/>
      <c r="I154" s="573">
        <f t="shared" si="4"/>
        <v>0</v>
      </c>
    </row>
    <row r="155" spans="1:9" ht="24" customHeight="1" hidden="1">
      <c r="A155" s="116" t="s">
        <v>374</v>
      </c>
      <c r="B155" s="439" t="s">
        <v>117</v>
      </c>
      <c r="C155" s="439" t="s">
        <v>51</v>
      </c>
      <c r="D155" s="439" t="s">
        <v>51</v>
      </c>
      <c r="E155" s="440" t="s">
        <v>373</v>
      </c>
      <c r="F155" s="441" t="s">
        <v>137</v>
      </c>
      <c r="G155" s="390"/>
      <c r="H155" s="390"/>
      <c r="I155" s="573">
        <f t="shared" si="4"/>
        <v>0</v>
      </c>
    </row>
    <row r="156" spans="1:9" ht="64.5" customHeight="1">
      <c r="A156" s="116" t="s">
        <v>0</v>
      </c>
      <c r="B156" s="439" t="s">
        <v>117</v>
      </c>
      <c r="C156" s="439" t="s">
        <v>55</v>
      </c>
      <c r="D156" s="439" t="s">
        <v>131</v>
      </c>
      <c r="E156" s="440" t="s">
        <v>1</v>
      </c>
      <c r="F156" s="441" t="s">
        <v>47</v>
      </c>
      <c r="G156" s="390"/>
      <c r="H156" s="390"/>
      <c r="I156" s="574">
        <f>I157</f>
        <v>123.08</v>
      </c>
    </row>
    <row r="157" spans="1:9" ht="55.5" customHeight="1">
      <c r="A157" s="762" t="s">
        <v>548</v>
      </c>
      <c r="B157" s="439" t="s">
        <v>117</v>
      </c>
      <c r="C157" s="439" t="s">
        <v>55</v>
      </c>
      <c r="D157" s="439" t="s">
        <v>131</v>
      </c>
      <c r="E157" s="440" t="s">
        <v>1</v>
      </c>
      <c r="F157" s="441" t="s">
        <v>547</v>
      </c>
      <c r="G157" s="390"/>
      <c r="H157" s="390"/>
      <c r="I157" s="574">
        <v>123.08</v>
      </c>
    </row>
    <row r="158" spans="1:9" ht="24" customHeight="1">
      <c r="A158" s="118" t="s">
        <v>236</v>
      </c>
      <c r="B158" s="439" t="s">
        <v>117</v>
      </c>
      <c r="C158" s="439" t="s">
        <v>104</v>
      </c>
      <c r="D158" s="439" t="s">
        <v>57</v>
      </c>
      <c r="E158" s="440" t="s">
        <v>132</v>
      </c>
      <c r="F158" s="441" t="s">
        <v>47</v>
      </c>
      <c r="G158" s="390"/>
      <c r="H158" s="390"/>
      <c r="I158" s="573">
        <v>500</v>
      </c>
    </row>
    <row r="159" spans="1:9" ht="32.25" customHeight="1">
      <c r="A159" s="116" t="s">
        <v>565</v>
      </c>
      <c r="B159" s="439" t="s">
        <v>117</v>
      </c>
      <c r="C159" s="439" t="s">
        <v>104</v>
      </c>
      <c r="D159" s="439" t="s">
        <v>50</v>
      </c>
      <c r="E159" s="440" t="s">
        <v>132</v>
      </c>
      <c r="F159" s="441" t="s">
        <v>47</v>
      </c>
      <c r="G159" s="390"/>
      <c r="H159" s="390"/>
      <c r="I159" s="574">
        <f>I160</f>
        <v>500</v>
      </c>
    </row>
    <row r="160" spans="1:9" ht="24" customHeight="1">
      <c r="A160" s="116" t="s">
        <v>121</v>
      </c>
      <c r="B160" s="439" t="s">
        <v>117</v>
      </c>
      <c r="C160" s="439" t="s">
        <v>104</v>
      </c>
      <c r="D160" s="439" t="s">
        <v>50</v>
      </c>
      <c r="E160" s="440" t="s">
        <v>228</v>
      </c>
      <c r="F160" s="441" t="s">
        <v>47</v>
      </c>
      <c r="G160" s="390"/>
      <c r="H160" s="390"/>
      <c r="I160" s="574">
        <f>I161</f>
        <v>500</v>
      </c>
    </row>
    <row r="161" spans="1:9" ht="28.5" customHeight="1">
      <c r="A161" s="734" t="s">
        <v>481</v>
      </c>
      <c r="B161" s="439" t="s">
        <v>117</v>
      </c>
      <c r="C161" s="439" t="s">
        <v>104</v>
      </c>
      <c r="D161" s="439" t="s">
        <v>50</v>
      </c>
      <c r="E161" s="440" t="s">
        <v>228</v>
      </c>
      <c r="F161" s="441" t="s">
        <v>462</v>
      </c>
      <c r="G161" s="390"/>
      <c r="H161" s="390"/>
      <c r="I161" s="574">
        <v>500</v>
      </c>
    </row>
    <row r="162" spans="1:9" ht="19.5" customHeight="1">
      <c r="A162" s="283" t="s">
        <v>52</v>
      </c>
      <c r="B162" s="439" t="s">
        <v>117</v>
      </c>
      <c r="C162" s="439" t="s">
        <v>51</v>
      </c>
      <c r="D162" s="439" t="s">
        <v>57</v>
      </c>
      <c r="E162" s="440" t="s">
        <v>132</v>
      </c>
      <c r="F162" s="441" t="s">
        <v>47</v>
      </c>
      <c r="G162" s="390"/>
      <c r="H162" s="390"/>
      <c r="I162" s="574">
        <f>I163</f>
        <v>18</v>
      </c>
    </row>
    <row r="163" spans="1:9" ht="19.5" customHeight="1">
      <c r="A163" s="766" t="s">
        <v>73</v>
      </c>
      <c r="B163" s="439" t="s">
        <v>117</v>
      </c>
      <c r="C163" s="439" t="s">
        <v>51</v>
      </c>
      <c r="D163" s="439" t="s">
        <v>51</v>
      </c>
      <c r="E163" s="440" t="s">
        <v>132</v>
      </c>
      <c r="F163" s="441" t="s">
        <v>47</v>
      </c>
      <c r="G163" s="390"/>
      <c r="H163" s="390"/>
      <c r="I163" s="574">
        <f>I164</f>
        <v>18</v>
      </c>
    </row>
    <row r="164" spans="1:9" ht="23.25" customHeight="1">
      <c r="A164" s="116" t="s">
        <v>2</v>
      </c>
      <c r="B164" s="439" t="s">
        <v>117</v>
      </c>
      <c r="C164" s="439" t="s">
        <v>51</v>
      </c>
      <c r="D164" s="439" t="s">
        <v>51</v>
      </c>
      <c r="E164" s="440" t="s">
        <v>373</v>
      </c>
      <c r="F164" s="441" t="s">
        <v>47</v>
      </c>
      <c r="G164" s="390"/>
      <c r="H164" s="390"/>
      <c r="I164" s="574">
        <f>I165</f>
        <v>18</v>
      </c>
    </row>
    <row r="165" spans="1:11" ht="27.75" customHeight="1">
      <c r="A165" s="734" t="s">
        <v>481</v>
      </c>
      <c r="B165" s="439" t="s">
        <v>117</v>
      </c>
      <c r="C165" s="439" t="s">
        <v>51</v>
      </c>
      <c r="D165" s="439" t="s">
        <v>51</v>
      </c>
      <c r="E165" s="440" t="s">
        <v>373</v>
      </c>
      <c r="F165" s="441" t="s">
        <v>462</v>
      </c>
      <c r="G165" s="390"/>
      <c r="H165" s="390"/>
      <c r="I165" s="574">
        <v>18</v>
      </c>
      <c r="K165" t="s">
        <v>3</v>
      </c>
    </row>
    <row r="166" spans="1:9" ht="23.25" customHeight="1">
      <c r="A166" s="14" t="s">
        <v>416</v>
      </c>
      <c r="B166" s="705" t="s">
        <v>117</v>
      </c>
      <c r="C166" s="474" t="s">
        <v>67</v>
      </c>
      <c r="D166" s="474" t="s">
        <v>57</v>
      </c>
      <c r="E166" s="474" t="s">
        <v>76</v>
      </c>
      <c r="F166" s="474" t="s">
        <v>47</v>
      </c>
      <c r="G166" s="390"/>
      <c r="H166" s="390"/>
      <c r="I166" s="574">
        <f>I167</f>
        <v>393</v>
      </c>
    </row>
    <row r="167" spans="1:9" ht="27" customHeight="1">
      <c r="A167" s="116" t="s">
        <v>419</v>
      </c>
      <c r="B167" s="439" t="s">
        <v>117</v>
      </c>
      <c r="C167" s="439" t="s">
        <v>67</v>
      </c>
      <c r="D167" s="439" t="s">
        <v>67</v>
      </c>
      <c r="E167" s="440" t="s">
        <v>132</v>
      </c>
      <c r="F167" s="441" t="s">
        <v>47</v>
      </c>
      <c r="G167" s="390"/>
      <c r="H167" s="390"/>
      <c r="I167" s="574">
        <f>I168</f>
        <v>393</v>
      </c>
    </row>
    <row r="168" spans="1:9" ht="27.75" customHeight="1">
      <c r="A168" s="116" t="s">
        <v>566</v>
      </c>
      <c r="B168" s="439" t="s">
        <v>553</v>
      </c>
      <c r="C168" s="439" t="s">
        <v>67</v>
      </c>
      <c r="D168" s="439" t="s">
        <v>67</v>
      </c>
      <c r="E168" s="440" t="s">
        <v>554</v>
      </c>
      <c r="F168" s="441" t="s">
        <v>47</v>
      </c>
      <c r="G168" s="390"/>
      <c r="H168" s="390"/>
      <c r="I168" s="574">
        <f>I169</f>
        <v>393</v>
      </c>
    </row>
    <row r="169" spans="1:9" ht="27.75" customHeight="1">
      <c r="A169" s="734" t="s">
        <v>481</v>
      </c>
      <c r="B169" s="439" t="s">
        <v>553</v>
      </c>
      <c r="C169" s="439" t="s">
        <v>67</v>
      </c>
      <c r="D169" s="439" t="s">
        <v>67</v>
      </c>
      <c r="E169" s="440" t="s">
        <v>554</v>
      </c>
      <c r="F169" s="441" t="s">
        <v>462</v>
      </c>
      <c r="G169" s="390"/>
      <c r="H169" s="390"/>
      <c r="I169" s="574">
        <f>300+93</f>
        <v>393</v>
      </c>
    </row>
    <row r="170" spans="1:9" ht="18" customHeight="1">
      <c r="A170" s="526" t="s">
        <v>96</v>
      </c>
      <c r="B170" s="693" t="s">
        <v>117</v>
      </c>
      <c r="C170" s="542" t="s">
        <v>68</v>
      </c>
      <c r="D170" s="542" t="s">
        <v>57</v>
      </c>
      <c r="E170" s="542" t="s">
        <v>76</v>
      </c>
      <c r="F170" s="555" t="s">
        <v>47</v>
      </c>
      <c r="G170" s="445">
        <f>G171+G175</f>
        <v>0</v>
      </c>
      <c r="H170" s="445">
        <f>H171+H175</f>
        <v>112</v>
      </c>
      <c r="I170" s="573">
        <f>I171+I175</f>
        <v>4773.914999999999</v>
      </c>
    </row>
    <row r="171" spans="1:9" ht="20.25" customHeight="1">
      <c r="A171" s="324" t="s">
        <v>99</v>
      </c>
      <c r="B171" s="694" t="s">
        <v>117</v>
      </c>
      <c r="C171" s="447" t="s">
        <v>68</v>
      </c>
      <c r="D171" s="447" t="s">
        <v>48</v>
      </c>
      <c r="E171" s="447" t="s">
        <v>76</v>
      </c>
      <c r="F171" s="441" t="s">
        <v>47</v>
      </c>
      <c r="G171" s="446">
        <f aca="true" t="shared" si="5" ref="G171:H173">G172</f>
        <v>0</v>
      </c>
      <c r="H171" s="446">
        <f t="shared" si="5"/>
        <v>60</v>
      </c>
      <c r="I171" s="573">
        <f>I172</f>
        <v>1060</v>
      </c>
    </row>
    <row r="172" spans="1:9" ht="26.25" customHeight="1">
      <c r="A172" s="323" t="s">
        <v>166</v>
      </c>
      <c r="B172" s="694" t="s">
        <v>117</v>
      </c>
      <c r="C172" s="447" t="s">
        <v>68</v>
      </c>
      <c r="D172" s="447" t="s">
        <v>48</v>
      </c>
      <c r="E172" s="447" t="s">
        <v>167</v>
      </c>
      <c r="F172" s="441" t="s">
        <v>47</v>
      </c>
      <c r="G172" s="448">
        <f t="shared" si="5"/>
        <v>0</v>
      </c>
      <c r="H172" s="448">
        <f t="shared" si="5"/>
        <v>60</v>
      </c>
      <c r="I172" s="574">
        <f>I173</f>
        <v>1060</v>
      </c>
    </row>
    <row r="173" spans="1:9" ht="20.25" customHeight="1">
      <c r="A173" s="323" t="s">
        <v>168</v>
      </c>
      <c r="B173" s="694" t="s">
        <v>117</v>
      </c>
      <c r="C173" s="447" t="s">
        <v>68</v>
      </c>
      <c r="D173" s="447" t="s">
        <v>48</v>
      </c>
      <c r="E173" s="447" t="s">
        <v>169</v>
      </c>
      <c r="F173" s="441" t="s">
        <v>47</v>
      </c>
      <c r="G173" s="448">
        <f t="shared" si="5"/>
        <v>0</v>
      </c>
      <c r="H173" s="448">
        <f t="shared" si="5"/>
        <v>60</v>
      </c>
      <c r="I173" s="574">
        <f>I174</f>
        <v>1060</v>
      </c>
    </row>
    <row r="174" spans="1:9" ht="18.75" customHeight="1">
      <c r="A174" s="733" t="s">
        <v>475</v>
      </c>
      <c r="B174" s="694" t="s">
        <v>117</v>
      </c>
      <c r="C174" s="447" t="s">
        <v>68</v>
      </c>
      <c r="D174" s="447" t="s">
        <v>48</v>
      </c>
      <c r="E174" s="447" t="s">
        <v>169</v>
      </c>
      <c r="F174" s="441" t="s">
        <v>474</v>
      </c>
      <c r="G174" s="448"/>
      <c r="H174" s="448">
        <v>60</v>
      </c>
      <c r="I174" s="574">
        <f>1060</f>
        <v>1060</v>
      </c>
    </row>
    <row r="175" spans="1:9" ht="15" customHeight="1">
      <c r="A175" s="324" t="s">
        <v>97</v>
      </c>
      <c r="B175" s="694" t="s">
        <v>117</v>
      </c>
      <c r="C175" s="447" t="s">
        <v>68</v>
      </c>
      <c r="D175" s="447" t="s">
        <v>69</v>
      </c>
      <c r="E175" s="447" t="s">
        <v>76</v>
      </c>
      <c r="F175" s="441" t="s">
        <v>47</v>
      </c>
      <c r="G175" s="449">
        <f>G181</f>
        <v>0</v>
      </c>
      <c r="H175" s="449">
        <f>H181</f>
        <v>52</v>
      </c>
      <c r="I175" s="573">
        <f>I176+I181+I185</f>
        <v>3713.9149999999995</v>
      </c>
    </row>
    <row r="176" spans="1:9" ht="30.75" customHeight="1">
      <c r="A176" s="724" t="s">
        <v>4</v>
      </c>
      <c r="B176" s="694" t="s">
        <v>117</v>
      </c>
      <c r="C176" s="447" t="s">
        <v>68</v>
      </c>
      <c r="D176" s="447" t="s">
        <v>69</v>
      </c>
      <c r="E176" s="447" t="s">
        <v>272</v>
      </c>
      <c r="F176" s="441" t="s">
        <v>47</v>
      </c>
      <c r="G176" s="449"/>
      <c r="H176" s="449"/>
      <c r="I176" s="574">
        <f>I177+I179</f>
        <v>2057.2349999999997</v>
      </c>
    </row>
    <row r="177" spans="1:9" ht="40.5" customHeight="1">
      <c r="A177" s="529" t="s">
        <v>5</v>
      </c>
      <c r="B177" s="125">
        <v>503</v>
      </c>
      <c r="C177" s="98" t="s">
        <v>68</v>
      </c>
      <c r="D177" s="98" t="s">
        <v>69</v>
      </c>
      <c r="E177" s="98" t="s">
        <v>349</v>
      </c>
      <c r="F177" s="98" t="s">
        <v>47</v>
      </c>
      <c r="G177" s="449"/>
      <c r="H177" s="449"/>
      <c r="I177" s="574">
        <v>476.28</v>
      </c>
    </row>
    <row r="178" spans="1:9" ht="45" customHeight="1">
      <c r="A178" s="762" t="s">
        <v>548</v>
      </c>
      <c r="B178" s="125">
        <v>503</v>
      </c>
      <c r="C178" s="98" t="s">
        <v>68</v>
      </c>
      <c r="D178" s="98" t="s">
        <v>69</v>
      </c>
      <c r="E178" s="98" t="s">
        <v>349</v>
      </c>
      <c r="F178" s="98" t="s">
        <v>547</v>
      </c>
      <c r="G178" s="449"/>
      <c r="H178" s="449"/>
      <c r="I178" s="574">
        <v>476.3</v>
      </c>
    </row>
    <row r="179" spans="1:9" ht="39" customHeight="1">
      <c r="A179" s="529" t="s">
        <v>6</v>
      </c>
      <c r="B179" s="125">
        <v>503</v>
      </c>
      <c r="C179" s="98" t="s">
        <v>68</v>
      </c>
      <c r="D179" s="98" t="s">
        <v>69</v>
      </c>
      <c r="E179" s="98" t="s">
        <v>7</v>
      </c>
      <c r="F179" s="98" t="s">
        <v>47</v>
      </c>
      <c r="G179" s="449"/>
      <c r="H179" s="449"/>
      <c r="I179" s="574">
        <v>1580.955</v>
      </c>
    </row>
    <row r="180" spans="1:9" ht="50.25" customHeight="1">
      <c r="A180" s="762" t="s">
        <v>548</v>
      </c>
      <c r="B180" s="308">
        <v>503</v>
      </c>
      <c r="C180" s="98" t="s">
        <v>68</v>
      </c>
      <c r="D180" s="98" t="s">
        <v>69</v>
      </c>
      <c r="E180" s="98" t="s">
        <v>7</v>
      </c>
      <c r="F180" s="126" t="s">
        <v>547</v>
      </c>
      <c r="G180" s="449"/>
      <c r="H180" s="449"/>
      <c r="I180" s="574">
        <v>1581</v>
      </c>
    </row>
    <row r="181" spans="1:9" ht="18" customHeight="1">
      <c r="A181" s="323" t="s">
        <v>177</v>
      </c>
      <c r="B181" s="694" t="s">
        <v>117</v>
      </c>
      <c r="C181" s="447" t="s">
        <v>68</v>
      </c>
      <c r="D181" s="447" t="s">
        <v>69</v>
      </c>
      <c r="E181" s="447" t="s">
        <v>181</v>
      </c>
      <c r="F181" s="441" t="s">
        <v>47</v>
      </c>
      <c r="G181" s="448">
        <f>G182</f>
        <v>0</v>
      </c>
      <c r="H181" s="448">
        <f>H182</f>
        <v>52</v>
      </c>
      <c r="I181" s="574">
        <f>I182</f>
        <v>437.1</v>
      </c>
    </row>
    <row r="182" spans="1:9" ht="15" customHeight="1">
      <c r="A182" s="323" t="s">
        <v>71</v>
      </c>
      <c r="B182" s="694" t="s">
        <v>117</v>
      </c>
      <c r="C182" s="447" t="s">
        <v>68</v>
      </c>
      <c r="D182" s="447" t="s">
        <v>69</v>
      </c>
      <c r="E182" s="447" t="s">
        <v>222</v>
      </c>
      <c r="F182" s="441" t="s">
        <v>47</v>
      </c>
      <c r="G182" s="448">
        <f>G183+G184</f>
        <v>0</v>
      </c>
      <c r="H182" s="448">
        <f>H184</f>
        <v>52</v>
      </c>
      <c r="I182" s="574">
        <f>I184</f>
        <v>437.1</v>
      </c>
    </row>
    <row r="183" spans="1:9" ht="18" customHeight="1" hidden="1">
      <c r="A183" s="323" t="s">
        <v>170</v>
      </c>
      <c r="B183" s="694" t="s">
        <v>117</v>
      </c>
      <c r="C183" s="447" t="s">
        <v>68</v>
      </c>
      <c r="D183" s="447" t="s">
        <v>69</v>
      </c>
      <c r="E183" s="447" t="s">
        <v>222</v>
      </c>
      <c r="F183" s="441" t="s">
        <v>77</v>
      </c>
      <c r="G183" s="448"/>
      <c r="H183" s="448"/>
      <c r="I183" s="574">
        <f t="shared" si="4"/>
        <v>0</v>
      </c>
    </row>
    <row r="184" spans="1:11" ht="26.25" customHeight="1">
      <c r="A184" s="123" t="s">
        <v>504</v>
      </c>
      <c r="B184" s="694" t="s">
        <v>117</v>
      </c>
      <c r="C184" s="447" t="s">
        <v>68</v>
      </c>
      <c r="D184" s="447" t="s">
        <v>69</v>
      </c>
      <c r="E184" s="447" t="s">
        <v>222</v>
      </c>
      <c r="F184" s="739" t="s">
        <v>192</v>
      </c>
      <c r="G184" s="448"/>
      <c r="H184" s="448">
        <v>52</v>
      </c>
      <c r="I184" s="574">
        <f>40+80+400-83+0.1</f>
        <v>437.1</v>
      </c>
      <c r="K184" t="s">
        <v>552</v>
      </c>
    </row>
    <row r="185" spans="1:9" ht="17.25" customHeight="1">
      <c r="A185" s="123" t="s">
        <v>339</v>
      </c>
      <c r="B185" s="694" t="s">
        <v>117</v>
      </c>
      <c r="C185" s="447" t="s">
        <v>68</v>
      </c>
      <c r="D185" s="447" t="s">
        <v>69</v>
      </c>
      <c r="E185" s="447" t="s">
        <v>383</v>
      </c>
      <c r="F185" s="441" t="s">
        <v>47</v>
      </c>
      <c r="G185" s="448"/>
      <c r="H185" s="448"/>
      <c r="I185" s="574">
        <f>I186</f>
        <v>1219.58</v>
      </c>
    </row>
    <row r="186" spans="1:9" ht="29.25" customHeight="1">
      <c r="A186" s="323" t="s">
        <v>488</v>
      </c>
      <c r="B186" s="694" t="s">
        <v>117</v>
      </c>
      <c r="C186" s="447" t="s">
        <v>68</v>
      </c>
      <c r="D186" s="447" t="s">
        <v>69</v>
      </c>
      <c r="E186" s="447" t="s">
        <v>489</v>
      </c>
      <c r="F186" s="441" t="s">
        <v>47</v>
      </c>
      <c r="G186" s="448"/>
      <c r="H186" s="448"/>
      <c r="I186" s="574">
        <f>I187+I189+I191</f>
        <v>1219.58</v>
      </c>
    </row>
    <row r="187" spans="1:9" ht="41.25" customHeight="1">
      <c r="A187" s="173" t="s">
        <v>491</v>
      </c>
      <c r="B187" s="694" t="s">
        <v>117</v>
      </c>
      <c r="C187" s="447" t="s">
        <v>68</v>
      </c>
      <c r="D187" s="447" t="s">
        <v>69</v>
      </c>
      <c r="E187" s="447" t="s">
        <v>490</v>
      </c>
      <c r="F187" s="441" t="s">
        <v>47</v>
      </c>
      <c r="G187" s="448"/>
      <c r="H187" s="448"/>
      <c r="I187" s="574">
        <f>I188</f>
        <v>88</v>
      </c>
    </row>
    <row r="188" spans="1:9" ht="30" customHeight="1">
      <c r="A188" s="123" t="s">
        <v>504</v>
      </c>
      <c r="B188" s="694" t="s">
        <v>117</v>
      </c>
      <c r="C188" s="447" t="s">
        <v>68</v>
      </c>
      <c r="D188" s="447" t="s">
        <v>69</v>
      </c>
      <c r="E188" s="447" t="s">
        <v>490</v>
      </c>
      <c r="F188" s="441" t="s">
        <v>192</v>
      </c>
      <c r="G188" s="448"/>
      <c r="H188" s="448"/>
      <c r="I188" s="574">
        <v>88</v>
      </c>
    </row>
    <row r="189" spans="1:9" ht="43.5" customHeight="1">
      <c r="A189" s="767" t="s">
        <v>23</v>
      </c>
      <c r="B189" s="694" t="s">
        <v>117</v>
      </c>
      <c r="C189" s="447" t="s">
        <v>68</v>
      </c>
      <c r="D189" s="447" t="s">
        <v>69</v>
      </c>
      <c r="E189" s="447" t="s">
        <v>490</v>
      </c>
      <c r="F189" s="441" t="s">
        <v>47</v>
      </c>
      <c r="G189" s="448"/>
      <c r="H189" s="448"/>
      <c r="I189" s="574">
        <v>274.32</v>
      </c>
    </row>
    <row r="190" spans="1:9" ht="46.5" customHeight="1">
      <c r="A190" s="762" t="s">
        <v>548</v>
      </c>
      <c r="B190" s="694" t="s">
        <v>117</v>
      </c>
      <c r="C190" s="447" t="s">
        <v>68</v>
      </c>
      <c r="D190" s="447" t="s">
        <v>69</v>
      </c>
      <c r="E190" s="447" t="s">
        <v>490</v>
      </c>
      <c r="F190" s="441" t="s">
        <v>547</v>
      </c>
      <c r="G190" s="448"/>
      <c r="H190" s="448"/>
      <c r="I190" s="574">
        <v>274.3</v>
      </c>
    </row>
    <row r="191" spans="1:9" ht="39.75" customHeight="1">
      <c r="A191" s="529" t="s">
        <v>6</v>
      </c>
      <c r="B191" s="694" t="s">
        <v>117</v>
      </c>
      <c r="C191" s="447" t="s">
        <v>68</v>
      </c>
      <c r="D191" s="447" t="s">
        <v>69</v>
      </c>
      <c r="E191" s="447" t="s">
        <v>24</v>
      </c>
      <c r="F191" s="441" t="s">
        <v>47</v>
      </c>
      <c r="G191" s="448"/>
      <c r="H191" s="448"/>
      <c r="I191" s="574">
        <v>857.26</v>
      </c>
    </row>
    <row r="192" spans="1:9" ht="47.25" customHeight="1">
      <c r="A192" s="762" t="s">
        <v>548</v>
      </c>
      <c r="B192" s="694" t="s">
        <v>117</v>
      </c>
      <c r="C192" s="447" t="s">
        <v>68</v>
      </c>
      <c r="D192" s="447" t="s">
        <v>69</v>
      </c>
      <c r="E192" s="447" t="s">
        <v>24</v>
      </c>
      <c r="F192" s="441" t="s">
        <v>547</v>
      </c>
      <c r="G192" s="448"/>
      <c r="H192" s="448"/>
      <c r="I192" s="574">
        <v>857.3</v>
      </c>
    </row>
    <row r="193" spans="1:9" ht="17.25" customHeight="1">
      <c r="A193" s="728" t="s">
        <v>414</v>
      </c>
      <c r="B193" s="693" t="s">
        <v>117</v>
      </c>
      <c r="C193" s="542" t="s">
        <v>131</v>
      </c>
      <c r="D193" s="542" t="s">
        <v>57</v>
      </c>
      <c r="E193" s="542" t="s">
        <v>262</v>
      </c>
      <c r="F193" s="555" t="s">
        <v>47</v>
      </c>
      <c r="G193" s="442">
        <f aca="true" t="shared" si="6" ref="G193:I194">G194</f>
        <v>0</v>
      </c>
      <c r="H193" s="442">
        <f t="shared" si="6"/>
        <v>400</v>
      </c>
      <c r="I193" s="573">
        <f t="shared" si="6"/>
        <v>102.6</v>
      </c>
    </row>
    <row r="194" spans="1:9" ht="17.25" customHeight="1">
      <c r="A194" s="294" t="s">
        <v>258</v>
      </c>
      <c r="B194" s="439" t="s">
        <v>117</v>
      </c>
      <c r="C194" s="523" t="s">
        <v>131</v>
      </c>
      <c r="D194" s="438" t="s">
        <v>50</v>
      </c>
      <c r="E194" s="438" t="s">
        <v>132</v>
      </c>
      <c r="F194" s="440" t="s">
        <v>47</v>
      </c>
      <c r="G194" s="443">
        <f t="shared" si="6"/>
        <v>0</v>
      </c>
      <c r="H194" s="443">
        <f t="shared" si="6"/>
        <v>400</v>
      </c>
      <c r="I194" s="574">
        <f t="shared" si="6"/>
        <v>102.6</v>
      </c>
    </row>
    <row r="195" spans="1:9" ht="27" customHeight="1">
      <c r="A195" s="116" t="s">
        <v>259</v>
      </c>
      <c r="B195" s="439" t="s">
        <v>117</v>
      </c>
      <c r="C195" s="523" t="s">
        <v>131</v>
      </c>
      <c r="D195" s="438" t="s">
        <v>50</v>
      </c>
      <c r="E195" s="438" t="s">
        <v>260</v>
      </c>
      <c r="F195" s="440" t="s">
        <v>47</v>
      </c>
      <c r="G195" s="444"/>
      <c r="H195" s="444">
        <f>H196</f>
        <v>400</v>
      </c>
      <c r="I195" s="574">
        <f>I196</f>
        <v>102.6</v>
      </c>
    </row>
    <row r="196" spans="1:9" ht="26.25" customHeight="1">
      <c r="A196" s="734" t="s">
        <v>481</v>
      </c>
      <c r="B196" s="439" t="s">
        <v>117</v>
      </c>
      <c r="C196" s="523" t="s">
        <v>131</v>
      </c>
      <c r="D196" s="438" t="s">
        <v>50</v>
      </c>
      <c r="E196" s="438" t="s">
        <v>260</v>
      </c>
      <c r="F196" s="440" t="s">
        <v>462</v>
      </c>
      <c r="G196" s="444"/>
      <c r="H196" s="444">
        <v>400</v>
      </c>
      <c r="I196" s="574">
        <f>200-97.4</f>
        <v>102.6</v>
      </c>
    </row>
    <row r="197" spans="1:9" ht="51" customHeight="1">
      <c r="A197" s="17" t="s">
        <v>423</v>
      </c>
      <c r="B197" s="695" t="s">
        <v>214</v>
      </c>
      <c r="C197" s="450" t="s">
        <v>57</v>
      </c>
      <c r="D197" s="450" t="s">
        <v>57</v>
      </c>
      <c r="E197" s="450" t="s">
        <v>132</v>
      </c>
      <c r="F197" s="450" t="s">
        <v>47</v>
      </c>
      <c r="G197" s="451" t="e">
        <f>G198+G236+G207</f>
        <v>#REF!</v>
      </c>
      <c r="H197" s="451" t="e">
        <f>H198+H236+H207</f>
        <v>#REF!</v>
      </c>
      <c r="I197" s="575">
        <f>I198+I236+I206+I212+I215+I220+I225</f>
        <v>37182.59</v>
      </c>
    </row>
    <row r="198" spans="1:9" ht="42" customHeight="1">
      <c r="A198" s="729" t="s">
        <v>290</v>
      </c>
      <c r="B198" s="688" t="s">
        <v>214</v>
      </c>
      <c r="C198" s="396" t="s">
        <v>48</v>
      </c>
      <c r="D198" s="396" t="s">
        <v>49</v>
      </c>
      <c r="E198" s="396" t="s">
        <v>132</v>
      </c>
      <c r="F198" s="396" t="s">
        <v>47</v>
      </c>
      <c r="G198" s="424">
        <f aca="true" t="shared" si="7" ref="G198:I199">G199</f>
        <v>0</v>
      </c>
      <c r="H198" s="424">
        <f t="shared" si="7"/>
        <v>2595.35</v>
      </c>
      <c r="I198" s="576">
        <f t="shared" si="7"/>
        <v>2765.87</v>
      </c>
    </row>
    <row r="199" spans="1:9" ht="51.75" customHeight="1">
      <c r="A199" s="38" t="s">
        <v>139</v>
      </c>
      <c r="B199" s="626">
        <v>528</v>
      </c>
      <c r="C199" s="161" t="s">
        <v>48</v>
      </c>
      <c r="D199" s="161" t="s">
        <v>49</v>
      </c>
      <c r="E199" s="161" t="s">
        <v>140</v>
      </c>
      <c r="F199" s="161" t="s">
        <v>47</v>
      </c>
      <c r="G199" s="423">
        <f t="shared" si="7"/>
        <v>0</v>
      </c>
      <c r="H199" s="423">
        <f t="shared" si="7"/>
        <v>2595.35</v>
      </c>
      <c r="I199" s="577">
        <f t="shared" si="7"/>
        <v>2765.87</v>
      </c>
    </row>
    <row r="200" spans="1:9" ht="13.5" customHeight="1">
      <c r="A200" s="32" t="s">
        <v>59</v>
      </c>
      <c r="B200" s="626">
        <v>528</v>
      </c>
      <c r="C200" s="161" t="s">
        <v>48</v>
      </c>
      <c r="D200" s="161" t="s">
        <v>49</v>
      </c>
      <c r="E200" s="161" t="s">
        <v>141</v>
      </c>
      <c r="F200" s="161" t="s">
        <v>47</v>
      </c>
      <c r="G200" s="423">
        <f>G205</f>
        <v>0</v>
      </c>
      <c r="H200" s="423">
        <f>H205</f>
        <v>2595.35</v>
      </c>
      <c r="I200" s="577">
        <f>I201+I202+I203+I204+I205+I210+I211</f>
        <v>2765.87</v>
      </c>
    </row>
    <row r="201" spans="1:9" ht="13.5" customHeight="1">
      <c r="A201" s="733" t="s">
        <v>467</v>
      </c>
      <c r="B201" s="626">
        <v>528</v>
      </c>
      <c r="C201" s="161" t="s">
        <v>48</v>
      </c>
      <c r="D201" s="161" t="s">
        <v>49</v>
      </c>
      <c r="E201" s="161" t="s">
        <v>141</v>
      </c>
      <c r="F201" s="627" t="s">
        <v>460</v>
      </c>
      <c r="G201" s="423"/>
      <c r="H201" s="423"/>
      <c r="I201" s="577">
        <v>2321</v>
      </c>
    </row>
    <row r="202" spans="1:9" ht="27" customHeight="1">
      <c r="A202" s="734" t="s">
        <v>466</v>
      </c>
      <c r="B202" s="626">
        <v>528</v>
      </c>
      <c r="C202" s="161" t="s">
        <v>48</v>
      </c>
      <c r="D202" s="161" t="s">
        <v>49</v>
      </c>
      <c r="E202" s="161" t="s">
        <v>141</v>
      </c>
      <c r="F202" s="627" t="s">
        <v>461</v>
      </c>
      <c r="G202" s="423"/>
      <c r="H202" s="423"/>
      <c r="I202" s="577">
        <v>5</v>
      </c>
    </row>
    <row r="203" spans="1:9" ht="29.25" customHeight="1">
      <c r="A203" s="735" t="s">
        <v>477</v>
      </c>
      <c r="B203" s="626">
        <v>528</v>
      </c>
      <c r="C203" s="161" t="s">
        <v>48</v>
      </c>
      <c r="D203" s="161" t="s">
        <v>49</v>
      </c>
      <c r="E203" s="161" t="s">
        <v>141</v>
      </c>
      <c r="F203" s="627" t="s">
        <v>476</v>
      </c>
      <c r="G203" s="423"/>
      <c r="H203" s="423"/>
      <c r="I203" s="577">
        <v>30</v>
      </c>
    </row>
    <row r="204" spans="1:9" ht="27.75" customHeight="1">
      <c r="A204" s="734" t="s">
        <v>481</v>
      </c>
      <c r="B204" s="626">
        <v>528</v>
      </c>
      <c r="C204" s="161" t="s">
        <v>48</v>
      </c>
      <c r="D204" s="161" t="s">
        <v>49</v>
      </c>
      <c r="E204" s="161" t="s">
        <v>141</v>
      </c>
      <c r="F204" s="627" t="s">
        <v>462</v>
      </c>
      <c r="G204" s="423"/>
      <c r="H204" s="423"/>
      <c r="I204" s="577">
        <f>1618+9+1.87-100-974-150-3.4</f>
        <v>401.4699999999999</v>
      </c>
    </row>
    <row r="205" spans="1:9" ht="27" customHeight="1" hidden="1">
      <c r="A205" s="733" t="s">
        <v>472</v>
      </c>
      <c r="B205" s="626">
        <v>528</v>
      </c>
      <c r="C205" s="161" t="s">
        <v>48</v>
      </c>
      <c r="D205" s="161" t="s">
        <v>49</v>
      </c>
      <c r="E205" s="161" t="s">
        <v>141</v>
      </c>
      <c r="F205" s="627" t="s">
        <v>471</v>
      </c>
      <c r="G205" s="423"/>
      <c r="H205" s="423">
        <v>2595.35</v>
      </c>
      <c r="I205" s="577"/>
    </row>
    <row r="206" spans="1:9" ht="19.5" customHeight="1" hidden="1">
      <c r="A206" s="170" t="s">
        <v>60</v>
      </c>
      <c r="B206" s="626">
        <v>528</v>
      </c>
      <c r="C206" s="627" t="s">
        <v>48</v>
      </c>
      <c r="D206" s="627" t="s">
        <v>410</v>
      </c>
      <c r="E206" s="627" t="s">
        <v>132</v>
      </c>
      <c r="F206" s="627" t="s">
        <v>47</v>
      </c>
      <c r="G206" s="423"/>
      <c r="H206" s="423"/>
      <c r="I206" s="628"/>
    </row>
    <row r="207" spans="1:9" ht="29.25" customHeight="1" hidden="1">
      <c r="A207" s="170" t="s">
        <v>344</v>
      </c>
      <c r="B207" s="330">
        <v>528</v>
      </c>
      <c r="C207" s="388" t="s">
        <v>48</v>
      </c>
      <c r="D207" s="388" t="s">
        <v>410</v>
      </c>
      <c r="E207" s="388" t="s">
        <v>345</v>
      </c>
      <c r="F207" s="388" t="s">
        <v>47</v>
      </c>
      <c r="G207" s="424">
        <f>G208</f>
        <v>0</v>
      </c>
      <c r="H207" s="424"/>
      <c r="I207" s="578">
        <f>I208</f>
        <v>0</v>
      </c>
    </row>
    <row r="208" spans="1:9" ht="26.25" customHeight="1" hidden="1">
      <c r="A208" s="116" t="s">
        <v>346</v>
      </c>
      <c r="B208" s="408">
        <v>528</v>
      </c>
      <c r="C208" s="438" t="s">
        <v>48</v>
      </c>
      <c r="D208" s="438" t="s">
        <v>410</v>
      </c>
      <c r="E208" s="438" t="s">
        <v>347</v>
      </c>
      <c r="F208" s="438" t="s">
        <v>47</v>
      </c>
      <c r="G208" s="425">
        <f>G209</f>
        <v>0</v>
      </c>
      <c r="H208" s="425"/>
      <c r="I208" s="578">
        <f>I209</f>
        <v>0</v>
      </c>
    </row>
    <row r="209" spans="1:9" ht="21.75" customHeight="1" hidden="1">
      <c r="A209" s="123" t="s">
        <v>473</v>
      </c>
      <c r="B209" s="408">
        <v>528</v>
      </c>
      <c r="C209" s="438" t="s">
        <v>48</v>
      </c>
      <c r="D209" s="438" t="s">
        <v>410</v>
      </c>
      <c r="E209" s="438" t="s">
        <v>347</v>
      </c>
      <c r="F209" s="438" t="s">
        <v>369</v>
      </c>
      <c r="G209" s="425"/>
      <c r="H209" s="425"/>
      <c r="I209" s="578"/>
    </row>
    <row r="210" spans="1:9" ht="33" customHeight="1">
      <c r="A210" s="738" t="s">
        <v>479</v>
      </c>
      <c r="B210" s="626">
        <v>528</v>
      </c>
      <c r="C210" s="161" t="s">
        <v>48</v>
      </c>
      <c r="D210" s="161" t="s">
        <v>49</v>
      </c>
      <c r="E210" s="161" t="s">
        <v>141</v>
      </c>
      <c r="F210" s="627" t="s">
        <v>480</v>
      </c>
      <c r="G210" s="425"/>
      <c r="H210" s="425"/>
      <c r="I210" s="578">
        <v>1.8</v>
      </c>
    </row>
    <row r="211" spans="1:9" ht="27.75" customHeight="1">
      <c r="A211" s="733" t="s">
        <v>464</v>
      </c>
      <c r="B211" s="408">
        <v>528</v>
      </c>
      <c r="C211" s="438" t="s">
        <v>48</v>
      </c>
      <c r="D211" s="438" t="s">
        <v>49</v>
      </c>
      <c r="E211" s="438" t="s">
        <v>141</v>
      </c>
      <c r="F211" s="438" t="s">
        <v>463</v>
      </c>
      <c r="G211" s="425"/>
      <c r="H211" s="425"/>
      <c r="I211" s="578">
        <f>3.2+3.4</f>
        <v>6.6</v>
      </c>
    </row>
    <row r="212" spans="1:9" ht="21.75" customHeight="1">
      <c r="A212" s="64" t="s">
        <v>60</v>
      </c>
      <c r="B212" s="408">
        <v>528</v>
      </c>
      <c r="C212" s="438" t="s">
        <v>48</v>
      </c>
      <c r="D212" s="438" t="s">
        <v>410</v>
      </c>
      <c r="E212" s="438" t="s">
        <v>132</v>
      </c>
      <c r="F212" s="438" t="s">
        <v>47</v>
      </c>
      <c r="G212" s="425"/>
      <c r="H212" s="425"/>
      <c r="I212" s="578">
        <f>I213</f>
        <v>743</v>
      </c>
    </row>
    <row r="213" spans="1:9" ht="21.75" customHeight="1">
      <c r="A213" s="21" t="s">
        <v>346</v>
      </c>
      <c r="B213" s="408">
        <v>528</v>
      </c>
      <c r="C213" s="438" t="s">
        <v>48</v>
      </c>
      <c r="D213" s="438" t="s">
        <v>410</v>
      </c>
      <c r="E213" s="438" t="s">
        <v>347</v>
      </c>
      <c r="F213" s="438" t="s">
        <v>47</v>
      </c>
      <c r="G213" s="425"/>
      <c r="H213" s="425"/>
      <c r="I213" s="578">
        <f>I214</f>
        <v>743</v>
      </c>
    </row>
    <row r="214" spans="1:11" ht="28.5" customHeight="1">
      <c r="A214" s="734" t="s">
        <v>481</v>
      </c>
      <c r="B214" s="408">
        <v>528</v>
      </c>
      <c r="C214" s="438" t="s">
        <v>48</v>
      </c>
      <c r="D214" s="438" t="s">
        <v>410</v>
      </c>
      <c r="E214" s="438" t="s">
        <v>347</v>
      </c>
      <c r="F214" s="438" t="s">
        <v>462</v>
      </c>
      <c r="G214" s="425"/>
      <c r="H214" s="425"/>
      <c r="I214" s="578">
        <f>974-88+145-288</f>
        <v>743</v>
      </c>
      <c r="K214" t="s">
        <v>17</v>
      </c>
    </row>
    <row r="215" spans="1:9" ht="21" customHeight="1">
      <c r="A215" s="39" t="s">
        <v>449</v>
      </c>
      <c r="B215" s="408">
        <v>528</v>
      </c>
      <c r="C215" s="84" t="s">
        <v>50</v>
      </c>
      <c r="D215" s="84" t="s">
        <v>57</v>
      </c>
      <c r="E215" s="99" t="s">
        <v>132</v>
      </c>
      <c r="F215" s="99" t="s">
        <v>47</v>
      </c>
      <c r="G215" s="190">
        <f>G216</f>
        <v>305</v>
      </c>
      <c r="H215" s="425"/>
      <c r="I215" s="576">
        <f>I216</f>
        <v>341.3</v>
      </c>
    </row>
    <row r="216" spans="1:9" ht="21" customHeight="1">
      <c r="A216" s="23" t="s">
        <v>450</v>
      </c>
      <c r="B216" s="408">
        <v>528</v>
      </c>
      <c r="C216" s="84" t="s">
        <v>50</v>
      </c>
      <c r="D216" s="84" t="s">
        <v>69</v>
      </c>
      <c r="E216" s="128" t="s">
        <v>132</v>
      </c>
      <c r="F216" s="128" t="s">
        <v>47</v>
      </c>
      <c r="G216" s="190">
        <f>G217</f>
        <v>305</v>
      </c>
      <c r="H216" s="425"/>
      <c r="I216" s="625">
        <f>I217</f>
        <v>341.3</v>
      </c>
    </row>
    <row r="217" spans="1:9" ht="33" customHeight="1">
      <c r="A217" s="23" t="s">
        <v>356</v>
      </c>
      <c r="B217" s="408">
        <v>528</v>
      </c>
      <c r="C217" s="84" t="s">
        <v>50</v>
      </c>
      <c r="D217" s="84" t="s">
        <v>69</v>
      </c>
      <c r="E217" s="84" t="s">
        <v>452</v>
      </c>
      <c r="F217" s="84" t="s">
        <v>47</v>
      </c>
      <c r="G217" s="190">
        <f>G218</f>
        <v>305</v>
      </c>
      <c r="H217" s="425"/>
      <c r="I217" s="625">
        <f>I218</f>
        <v>341.3</v>
      </c>
    </row>
    <row r="218" spans="1:9" ht="45.75" customHeight="1">
      <c r="A218" s="23" t="s">
        <v>451</v>
      </c>
      <c r="B218" s="408">
        <v>528</v>
      </c>
      <c r="C218" s="84" t="s">
        <v>50</v>
      </c>
      <c r="D218" s="84" t="s">
        <v>69</v>
      </c>
      <c r="E218" s="84" t="s">
        <v>323</v>
      </c>
      <c r="F218" s="84" t="s">
        <v>47</v>
      </c>
      <c r="G218" s="190">
        <f>G219</f>
        <v>305</v>
      </c>
      <c r="H218" s="425"/>
      <c r="I218" s="625">
        <f>I219</f>
        <v>341.3</v>
      </c>
    </row>
    <row r="219" spans="1:9" ht="22.5" customHeight="1">
      <c r="A219" s="116" t="s">
        <v>514</v>
      </c>
      <c r="B219" s="408">
        <v>528</v>
      </c>
      <c r="C219" s="84" t="s">
        <v>50</v>
      </c>
      <c r="D219" s="84" t="s">
        <v>69</v>
      </c>
      <c r="E219" s="84" t="s">
        <v>323</v>
      </c>
      <c r="F219" s="747" t="s">
        <v>513</v>
      </c>
      <c r="G219" s="190">
        <v>305</v>
      </c>
      <c r="H219" s="425"/>
      <c r="I219" s="625">
        <f>336.6+4.7</f>
        <v>341.3</v>
      </c>
    </row>
    <row r="220" spans="1:9" ht="22.5" customHeight="1">
      <c r="A220" s="768" t="s">
        <v>119</v>
      </c>
      <c r="B220" s="409">
        <v>528</v>
      </c>
      <c r="C220" s="99" t="s">
        <v>55</v>
      </c>
      <c r="D220" s="99" t="s">
        <v>57</v>
      </c>
      <c r="E220" s="99" t="s">
        <v>132</v>
      </c>
      <c r="F220" s="99" t="s">
        <v>47</v>
      </c>
      <c r="G220" s="190"/>
      <c r="H220" s="425"/>
      <c r="I220" s="625">
        <f>I221</f>
        <v>4662.1</v>
      </c>
    </row>
    <row r="221" spans="1:9" ht="22.5" customHeight="1">
      <c r="A221" s="529" t="s">
        <v>25</v>
      </c>
      <c r="B221" s="408">
        <v>528</v>
      </c>
      <c r="C221" s="84" t="s">
        <v>55</v>
      </c>
      <c r="D221" s="84" t="s">
        <v>67</v>
      </c>
      <c r="E221" s="84" t="s">
        <v>132</v>
      </c>
      <c r="F221" s="84" t="s">
        <v>47</v>
      </c>
      <c r="G221" s="190"/>
      <c r="H221" s="425"/>
      <c r="I221" s="625">
        <f>I222</f>
        <v>4662.1</v>
      </c>
    </row>
    <row r="222" spans="1:9" ht="22.5" customHeight="1">
      <c r="A222" s="529" t="s">
        <v>339</v>
      </c>
      <c r="B222" s="408">
        <v>528</v>
      </c>
      <c r="C222" s="84" t="s">
        <v>55</v>
      </c>
      <c r="D222" s="84" t="s">
        <v>67</v>
      </c>
      <c r="E222" s="84" t="s">
        <v>383</v>
      </c>
      <c r="F222" s="84" t="s">
        <v>47</v>
      </c>
      <c r="G222" s="190"/>
      <c r="H222" s="425"/>
      <c r="I222" s="625">
        <f>I223</f>
        <v>4662.1</v>
      </c>
    </row>
    <row r="223" spans="1:9" ht="41.25" customHeight="1">
      <c r="A223" s="529" t="s">
        <v>26</v>
      </c>
      <c r="B223" s="408">
        <v>528</v>
      </c>
      <c r="C223" s="84" t="s">
        <v>55</v>
      </c>
      <c r="D223" s="84" t="s">
        <v>67</v>
      </c>
      <c r="E223" s="84" t="s">
        <v>27</v>
      </c>
      <c r="F223" s="84" t="s">
        <v>47</v>
      </c>
      <c r="G223" s="190"/>
      <c r="H223" s="425"/>
      <c r="I223" s="625">
        <f>I224</f>
        <v>4662.1</v>
      </c>
    </row>
    <row r="224" spans="1:9" ht="49.5" customHeight="1">
      <c r="A224" s="762" t="s">
        <v>548</v>
      </c>
      <c r="B224" s="408">
        <v>528</v>
      </c>
      <c r="C224" s="84" t="s">
        <v>55</v>
      </c>
      <c r="D224" s="84" t="s">
        <v>67</v>
      </c>
      <c r="E224" s="84" t="s">
        <v>27</v>
      </c>
      <c r="F224" s="84" t="s">
        <v>547</v>
      </c>
      <c r="G224" s="190"/>
      <c r="H224" s="425"/>
      <c r="I224" s="625">
        <v>4662.1</v>
      </c>
    </row>
    <row r="225" spans="1:9" ht="22.5" customHeight="1">
      <c r="A225" s="294" t="s">
        <v>236</v>
      </c>
      <c r="B225" s="409">
        <v>528</v>
      </c>
      <c r="C225" s="293" t="s">
        <v>104</v>
      </c>
      <c r="D225" s="293" t="s">
        <v>57</v>
      </c>
      <c r="E225" s="293" t="s">
        <v>132</v>
      </c>
      <c r="F225" s="293" t="s">
        <v>47</v>
      </c>
      <c r="G225" s="190"/>
      <c r="H225" s="425"/>
      <c r="I225" s="625">
        <f>I226+I233</f>
        <v>15123.289999999999</v>
      </c>
    </row>
    <row r="226" spans="1:9" ht="22.5" customHeight="1">
      <c r="A226" s="301" t="s">
        <v>270</v>
      </c>
      <c r="B226" s="763">
        <v>528</v>
      </c>
      <c r="C226" s="232" t="s">
        <v>104</v>
      </c>
      <c r="D226" s="232" t="s">
        <v>48</v>
      </c>
      <c r="E226" s="232" t="s">
        <v>132</v>
      </c>
      <c r="F226" s="232" t="s">
        <v>47</v>
      </c>
      <c r="G226" s="190"/>
      <c r="H226" s="425"/>
      <c r="I226" s="625">
        <f>I227+I230</f>
        <v>13545.8</v>
      </c>
    </row>
    <row r="227" spans="1:9" ht="97.5" customHeight="1">
      <c r="A227" s="762" t="s">
        <v>540</v>
      </c>
      <c r="B227" s="408">
        <v>528</v>
      </c>
      <c r="C227" s="84" t="s">
        <v>104</v>
      </c>
      <c r="D227" s="84" t="s">
        <v>48</v>
      </c>
      <c r="E227" s="84" t="s">
        <v>543</v>
      </c>
      <c r="F227" s="84" t="s">
        <v>47</v>
      </c>
      <c r="G227" s="190"/>
      <c r="H227" s="425"/>
      <c r="I227" s="625">
        <f>I228</f>
        <v>11686.8</v>
      </c>
    </row>
    <row r="228" spans="1:9" ht="34.5" customHeight="1">
      <c r="A228" s="762" t="s">
        <v>541</v>
      </c>
      <c r="B228" s="408">
        <v>528</v>
      </c>
      <c r="C228" s="84" t="s">
        <v>104</v>
      </c>
      <c r="D228" s="84" t="s">
        <v>48</v>
      </c>
      <c r="E228" s="84" t="s">
        <v>544</v>
      </c>
      <c r="F228" s="84" t="s">
        <v>47</v>
      </c>
      <c r="G228" s="190"/>
      <c r="H228" s="425"/>
      <c r="I228" s="625">
        <f>I229</f>
        <v>11686.8</v>
      </c>
    </row>
    <row r="229" spans="1:9" ht="46.5" customHeight="1">
      <c r="A229" s="762" t="s">
        <v>548</v>
      </c>
      <c r="B229" s="408">
        <v>528</v>
      </c>
      <c r="C229" s="84" t="s">
        <v>104</v>
      </c>
      <c r="D229" s="84" t="s">
        <v>48</v>
      </c>
      <c r="E229" s="84" t="s">
        <v>544</v>
      </c>
      <c r="F229" s="84" t="s">
        <v>547</v>
      </c>
      <c r="G229" s="190"/>
      <c r="H229" s="425"/>
      <c r="I229" s="625">
        <v>11686.8</v>
      </c>
    </row>
    <row r="230" spans="1:9" ht="65.25" customHeight="1">
      <c r="A230" s="762" t="s">
        <v>542</v>
      </c>
      <c r="B230" s="408">
        <v>528</v>
      </c>
      <c r="C230" s="84" t="s">
        <v>104</v>
      </c>
      <c r="D230" s="84" t="s">
        <v>48</v>
      </c>
      <c r="E230" s="84" t="s">
        <v>545</v>
      </c>
      <c r="F230" s="84" t="s">
        <v>47</v>
      </c>
      <c r="G230" s="190"/>
      <c r="H230" s="425"/>
      <c r="I230" s="625">
        <f>I231</f>
        <v>1859</v>
      </c>
    </row>
    <row r="231" spans="1:9" ht="31.5" customHeight="1">
      <c r="A231" s="762" t="s">
        <v>541</v>
      </c>
      <c r="B231" s="408">
        <v>528</v>
      </c>
      <c r="C231" s="84" t="s">
        <v>104</v>
      </c>
      <c r="D231" s="84" t="s">
        <v>48</v>
      </c>
      <c r="E231" s="84" t="s">
        <v>546</v>
      </c>
      <c r="F231" s="84" t="s">
        <v>47</v>
      </c>
      <c r="G231" s="190"/>
      <c r="H231" s="425"/>
      <c r="I231" s="625">
        <f>I232</f>
        <v>1859</v>
      </c>
    </row>
    <row r="232" spans="1:9" ht="50.25" customHeight="1">
      <c r="A232" s="762" t="s">
        <v>548</v>
      </c>
      <c r="B232" s="408">
        <v>528</v>
      </c>
      <c r="C232" s="84" t="s">
        <v>104</v>
      </c>
      <c r="D232" s="84" t="s">
        <v>48</v>
      </c>
      <c r="E232" s="84" t="s">
        <v>546</v>
      </c>
      <c r="F232" s="84" t="s">
        <v>547</v>
      </c>
      <c r="G232" s="190"/>
      <c r="H232" s="425"/>
      <c r="I232" s="625">
        <v>1859</v>
      </c>
    </row>
    <row r="233" spans="1:9" ht="30.75" customHeight="1">
      <c r="A233" s="751" t="s">
        <v>509</v>
      </c>
      <c r="B233" s="409">
        <v>528</v>
      </c>
      <c r="C233" s="293" t="s">
        <v>104</v>
      </c>
      <c r="D233" s="293" t="s">
        <v>104</v>
      </c>
      <c r="E233" s="293" t="s">
        <v>132</v>
      </c>
      <c r="F233" s="293" t="s">
        <v>47</v>
      </c>
      <c r="G233" s="190"/>
      <c r="H233" s="425"/>
      <c r="I233" s="625">
        <f>I234</f>
        <v>1577.49</v>
      </c>
    </row>
    <row r="234" spans="1:9" ht="50.25" customHeight="1">
      <c r="A234" s="529" t="s">
        <v>28</v>
      </c>
      <c r="B234" s="408">
        <v>528</v>
      </c>
      <c r="C234" s="84" t="s">
        <v>104</v>
      </c>
      <c r="D234" s="84" t="s">
        <v>104</v>
      </c>
      <c r="E234" s="84" t="s">
        <v>29</v>
      </c>
      <c r="F234" s="84" t="s">
        <v>47</v>
      </c>
      <c r="G234" s="190"/>
      <c r="H234" s="425"/>
      <c r="I234" s="625">
        <f>I235</f>
        <v>1577.49</v>
      </c>
    </row>
    <row r="235" spans="1:9" ht="50.25" customHeight="1">
      <c r="A235" s="762" t="s">
        <v>548</v>
      </c>
      <c r="B235" s="408">
        <v>528</v>
      </c>
      <c r="C235" s="84" t="s">
        <v>104</v>
      </c>
      <c r="D235" s="84" t="s">
        <v>104</v>
      </c>
      <c r="E235" s="84" t="s">
        <v>29</v>
      </c>
      <c r="F235" s="84" t="s">
        <v>547</v>
      </c>
      <c r="G235" s="190"/>
      <c r="H235" s="425"/>
      <c r="I235" s="625">
        <v>1577.49</v>
      </c>
    </row>
    <row r="236" spans="1:9" ht="42" customHeight="1">
      <c r="A236" s="730" t="s">
        <v>420</v>
      </c>
      <c r="B236" s="685" t="s">
        <v>214</v>
      </c>
      <c r="C236" s="388" t="s">
        <v>146</v>
      </c>
      <c r="D236" s="388" t="s">
        <v>57</v>
      </c>
      <c r="E236" s="388" t="s">
        <v>76</v>
      </c>
      <c r="F236" s="388" t="s">
        <v>47</v>
      </c>
      <c r="G236" s="424" t="e">
        <f>G237+#REF!+G250+G244</f>
        <v>#REF!</v>
      </c>
      <c r="H236" s="424" t="e">
        <f>H237+H244+#REF!+H250</f>
        <v>#REF!</v>
      </c>
      <c r="I236" s="576">
        <f>I237+I256</f>
        <v>13547.029999999999</v>
      </c>
    </row>
    <row r="237" spans="1:9" ht="39.75" customHeight="1">
      <c r="A237" s="332" t="s">
        <v>424</v>
      </c>
      <c r="B237" s="694" t="s">
        <v>214</v>
      </c>
      <c r="C237" s="447" t="s">
        <v>146</v>
      </c>
      <c r="D237" s="447" t="s">
        <v>48</v>
      </c>
      <c r="E237" s="447" t="s">
        <v>132</v>
      </c>
      <c r="F237" s="453" t="s">
        <v>47</v>
      </c>
      <c r="G237" s="454">
        <f aca="true" t="shared" si="8" ref="G237:H239">G238</f>
        <v>0</v>
      </c>
      <c r="H237" s="454">
        <f t="shared" si="8"/>
        <v>14013.15</v>
      </c>
      <c r="I237" s="579">
        <f>I238</f>
        <v>13249.029999999999</v>
      </c>
    </row>
    <row r="238" spans="1:9" ht="19.5" customHeight="1">
      <c r="A238" s="335" t="s">
        <v>195</v>
      </c>
      <c r="B238" s="694" t="s">
        <v>214</v>
      </c>
      <c r="C238" s="447" t="s">
        <v>146</v>
      </c>
      <c r="D238" s="447" t="s">
        <v>48</v>
      </c>
      <c r="E238" s="447" t="s">
        <v>196</v>
      </c>
      <c r="F238" s="453" t="s">
        <v>47</v>
      </c>
      <c r="G238" s="455">
        <f t="shared" si="8"/>
        <v>0</v>
      </c>
      <c r="H238" s="455">
        <f t="shared" si="8"/>
        <v>14013.15</v>
      </c>
      <c r="I238" s="579">
        <f>I239</f>
        <v>13249.029999999999</v>
      </c>
    </row>
    <row r="239" spans="1:9" ht="24" customHeight="1">
      <c r="A239" s="563" t="s">
        <v>197</v>
      </c>
      <c r="B239" s="694" t="s">
        <v>214</v>
      </c>
      <c r="C239" s="447" t="s">
        <v>146</v>
      </c>
      <c r="D239" s="447" t="s">
        <v>48</v>
      </c>
      <c r="E239" s="456" t="s">
        <v>198</v>
      </c>
      <c r="F239" s="457" t="s">
        <v>47</v>
      </c>
      <c r="G239" s="448">
        <f t="shared" si="8"/>
        <v>0</v>
      </c>
      <c r="H239" s="448">
        <f t="shared" si="8"/>
        <v>14013.15</v>
      </c>
      <c r="I239" s="579">
        <f>I240</f>
        <v>13249.029999999999</v>
      </c>
    </row>
    <row r="240" spans="1:9" ht="15" customHeight="1">
      <c r="A240" s="90" t="s">
        <v>199</v>
      </c>
      <c r="B240" s="694" t="s">
        <v>214</v>
      </c>
      <c r="C240" s="447" t="s">
        <v>146</v>
      </c>
      <c r="D240" s="447" t="s">
        <v>48</v>
      </c>
      <c r="E240" s="456" t="s">
        <v>198</v>
      </c>
      <c r="F240" s="748" t="s">
        <v>503</v>
      </c>
      <c r="G240" s="448"/>
      <c r="H240" s="448">
        <v>14013.15</v>
      </c>
      <c r="I240" s="579">
        <f>13250.9-1.87</f>
        <v>13249.029999999999</v>
      </c>
    </row>
    <row r="241" spans="1:9" ht="0.75" customHeight="1" hidden="1">
      <c r="A241" s="37" t="s">
        <v>223</v>
      </c>
      <c r="B241" s="696" t="s">
        <v>214</v>
      </c>
      <c r="C241" s="459">
        <v>11</v>
      </c>
      <c r="D241" s="458" t="s">
        <v>69</v>
      </c>
      <c r="E241" s="458" t="s">
        <v>132</v>
      </c>
      <c r="F241" s="460" t="s">
        <v>47</v>
      </c>
      <c r="G241" s="461">
        <f>G242</f>
        <v>0</v>
      </c>
      <c r="H241" s="461"/>
      <c r="I241" s="580">
        <f aca="true" t="shared" si="9" ref="I241:I255">G241+H241</f>
        <v>0</v>
      </c>
    </row>
    <row r="242" spans="1:9" ht="36.75" customHeight="1" hidden="1">
      <c r="A242" s="36" t="s">
        <v>201</v>
      </c>
      <c r="B242" s="697" t="s">
        <v>214</v>
      </c>
      <c r="C242" s="456" t="s">
        <v>98</v>
      </c>
      <c r="D242" s="456" t="s">
        <v>69</v>
      </c>
      <c r="E242" s="456" t="s">
        <v>202</v>
      </c>
      <c r="F242" s="462" t="s">
        <v>47</v>
      </c>
      <c r="G242" s="444">
        <f>G243</f>
        <v>0</v>
      </c>
      <c r="H242" s="444"/>
      <c r="I242" s="580">
        <f t="shared" si="9"/>
        <v>0</v>
      </c>
    </row>
    <row r="243" spans="1:9" ht="18.75" customHeight="1" hidden="1">
      <c r="A243" s="21" t="s">
        <v>149</v>
      </c>
      <c r="B243" s="692" t="s">
        <v>214</v>
      </c>
      <c r="C243" s="161" t="s">
        <v>98</v>
      </c>
      <c r="D243" s="161" t="s">
        <v>69</v>
      </c>
      <c r="E243" s="161" t="s">
        <v>202</v>
      </c>
      <c r="F243" s="463" t="s">
        <v>244</v>
      </c>
      <c r="G243" s="464"/>
      <c r="H243" s="464"/>
      <c r="I243" s="580">
        <f t="shared" si="9"/>
        <v>0</v>
      </c>
    </row>
    <row r="244" spans="1:9" ht="0.75" customHeight="1" hidden="1">
      <c r="A244" s="731"/>
      <c r="B244" s="692"/>
      <c r="C244" s="161"/>
      <c r="D244" s="161"/>
      <c r="E244" s="161"/>
      <c r="F244" s="463"/>
      <c r="G244" s="465">
        <f>G245+G247</f>
        <v>350</v>
      </c>
      <c r="H244" s="465"/>
      <c r="I244" s="580"/>
    </row>
    <row r="245" spans="1:9" ht="25.5" customHeight="1" hidden="1">
      <c r="A245" s="358"/>
      <c r="B245" s="698"/>
      <c r="C245" s="543"/>
      <c r="D245" s="543"/>
      <c r="E245" s="543"/>
      <c r="F245" s="556"/>
      <c r="G245" s="466">
        <v>350</v>
      </c>
      <c r="H245" s="466"/>
      <c r="I245" s="580"/>
    </row>
    <row r="246" spans="1:9" ht="0.75" customHeight="1" hidden="1">
      <c r="A246" s="353"/>
      <c r="B246" s="698" t="s">
        <v>214</v>
      </c>
      <c r="C246" s="543" t="s">
        <v>98</v>
      </c>
      <c r="D246" s="543" t="s">
        <v>50</v>
      </c>
      <c r="E246" s="543"/>
      <c r="F246" s="556"/>
      <c r="G246" s="466"/>
      <c r="H246" s="466"/>
      <c r="I246" s="580">
        <f t="shared" si="9"/>
        <v>0</v>
      </c>
    </row>
    <row r="247" spans="1:9" ht="21.75" customHeight="1" hidden="1">
      <c r="A247" s="352" t="s">
        <v>339</v>
      </c>
      <c r="B247" s="698" t="s">
        <v>214</v>
      </c>
      <c r="C247" s="543" t="s">
        <v>98</v>
      </c>
      <c r="D247" s="543" t="s">
        <v>50</v>
      </c>
      <c r="E247" s="543"/>
      <c r="F247" s="556"/>
      <c r="G247" s="466">
        <f>G248</f>
        <v>0</v>
      </c>
      <c r="H247" s="466"/>
      <c r="I247" s="580">
        <f t="shared" si="9"/>
        <v>0</v>
      </c>
    </row>
    <row r="248" spans="1:9" ht="12.75" customHeight="1" hidden="1">
      <c r="A248" s="354"/>
      <c r="B248" s="698" t="s">
        <v>214</v>
      </c>
      <c r="C248" s="543" t="s">
        <v>98</v>
      </c>
      <c r="D248" s="543" t="s">
        <v>50</v>
      </c>
      <c r="E248" s="543"/>
      <c r="F248" s="556"/>
      <c r="G248" s="466"/>
      <c r="H248" s="466"/>
      <c r="I248" s="580">
        <f t="shared" si="9"/>
        <v>0</v>
      </c>
    </row>
    <row r="249" spans="1:9" ht="18.75" customHeight="1" hidden="1">
      <c r="A249" s="21"/>
      <c r="B249" s="692"/>
      <c r="C249" s="161"/>
      <c r="D249" s="161"/>
      <c r="E249" s="161"/>
      <c r="F249" s="463"/>
      <c r="G249" s="464"/>
      <c r="H249" s="464"/>
      <c r="I249" s="580">
        <f t="shared" si="9"/>
        <v>0</v>
      </c>
    </row>
    <row r="250" spans="1:9" ht="22.5" customHeight="1" hidden="1">
      <c r="A250" s="20" t="s">
        <v>229</v>
      </c>
      <c r="B250" s="699" t="s">
        <v>214</v>
      </c>
      <c r="C250" s="467" t="s">
        <v>98</v>
      </c>
      <c r="D250" s="467" t="s">
        <v>55</v>
      </c>
      <c r="E250" s="467" t="s">
        <v>132</v>
      </c>
      <c r="F250" s="468" t="s">
        <v>47</v>
      </c>
      <c r="G250" s="465">
        <f>G251</f>
        <v>0</v>
      </c>
      <c r="H250" s="465"/>
      <c r="I250" s="580">
        <f t="shared" si="9"/>
        <v>0</v>
      </c>
    </row>
    <row r="251" spans="1:9" ht="18.75" customHeight="1" hidden="1">
      <c r="A251" s="108" t="s">
        <v>102</v>
      </c>
      <c r="B251" s="700" t="s">
        <v>214</v>
      </c>
      <c r="C251" s="463" t="s">
        <v>98</v>
      </c>
      <c r="D251" s="463" t="s">
        <v>55</v>
      </c>
      <c r="E251" s="463" t="s">
        <v>241</v>
      </c>
      <c r="F251" s="463" t="s">
        <v>47</v>
      </c>
      <c r="G251" s="464">
        <f>G252</f>
        <v>0</v>
      </c>
      <c r="H251" s="464"/>
      <c r="I251" s="580">
        <f t="shared" si="9"/>
        <v>0</v>
      </c>
    </row>
    <row r="252" spans="1:9" ht="22.5" customHeight="1" hidden="1">
      <c r="A252" s="167" t="s">
        <v>242</v>
      </c>
      <c r="B252" s="700" t="s">
        <v>214</v>
      </c>
      <c r="C252" s="463" t="s">
        <v>98</v>
      </c>
      <c r="D252" s="463" t="s">
        <v>55</v>
      </c>
      <c r="E252" s="463" t="s">
        <v>243</v>
      </c>
      <c r="F252" s="463" t="s">
        <v>47</v>
      </c>
      <c r="G252" s="464"/>
      <c r="H252" s="464"/>
      <c r="I252" s="580">
        <f t="shared" si="9"/>
        <v>0</v>
      </c>
    </row>
    <row r="253" spans="1:9" ht="22.5" customHeight="1" hidden="1">
      <c r="A253" s="109" t="s">
        <v>278</v>
      </c>
      <c r="B253" s="701" t="s">
        <v>214</v>
      </c>
      <c r="C253" s="468" t="s">
        <v>98</v>
      </c>
      <c r="D253" s="468" t="s">
        <v>55</v>
      </c>
      <c r="E253" s="468" t="s">
        <v>243</v>
      </c>
      <c r="F253" s="469" t="s">
        <v>230</v>
      </c>
      <c r="G253" s="465">
        <f>G255</f>
        <v>0</v>
      </c>
      <c r="H253" s="465"/>
      <c r="I253" s="580">
        <f t="shared" si="9"/>
        <v>0</v>
      </c>
    </row>
    <row r="254" spans="1:9" ht="14.25" customHeight="1" hidden="1">
      <c r="A254" s="109" t="s">
        <v>277</v>
      </c>
      <c r="B254" s="701"/>
      <c r="C254" s="468"/>
      <c r="D254" s="468"/>
      <c r="E254" s="468"/>
      <c r="F254" s="469"/>
      <c r="G254" s="465"/>
      <c r="H254" s="465"/>
      <c r="I254" s="580">
        <f t="shared" si="9"/>
        <v>0</v>
      </c>
    </row>
    <row r="255" spans="1:9" ht="22.5" customHeight="1" hidden="1">
      <c r="A255" s="175" t="s">
        <v>279</v>
      </c>
      <c r="B255" s="702" t="s">
        <v>214</v>
      </c>
      <c r="C255" s="544" t="s">
        <v>98</v>
      </c>
      <c r="D255" s="544" t="s">
        <v>55</v>
      </c>
      <c r="E255" s="544" t="s">
        <v>243</v>
      </c>
      <c r="F255" s="557" t="s">
        <v>230</v>
      </c>
      <c r="G255" s="470"/>
      <c r="H255" s="470"/>
      <c r="I255" s="580">
        <f t="shared" si="9"/>
        <v>0</v>
      </c>
    </row>
    <row r="256" spans="1:9" ht="42.75" customHeight="1">
      <c r="A256" s="729" t="s">
        <v>532</v>
      </c>
      <c r="B256" s="700" t="s">
        <v>214</v>
      </c>
      <c r="C256" s="463" t="s">
        <v>146</v>
      </c>
      <c r="D256" s="737" t="s">
        <v>69</v>
      </c>
      <c r="E256" s="737" t="s">
        <v>132</v>
      </c>
      <c r="F256" s="758" t="s">
        <v>47</v>
      </c>
      <c r="G256" s="757"/>
      <c r="H256" s="757"/>
      <c r="I256" s="579">
        <f>I257</f>
        <v>298</v>
      </c>
    </row>
    <row r="257" spans="1:9" ht="29.25" customHeight="1">
      <c r="A257" s="759" t="s">
        <v>534</v>
      </c>
      <c r="B257" s="760" t="s">
        <v>214</v>
      </c>
      <c r="C257" s="737" t="s">
        <v>146</v>
      </c>
      <c r="D257" s="737" t="s">
        <v>69</v>
      </c>
      <c r="E257" s="737" t="s">
        <v>533</v>
      </c>
      <c r="F257" s="758" t="s">
        <v>47</v>
      </c>
      <c r="G257" s="757"/>
      <c r="H257" s="757"/>
      <c r="I257" s="579">
        <f>I258</f>
        <v>298</v>
      </c>
    </row>
    <row r="258" spans="1:9" ht="48" customHeight="1">
      <c r="A258" s="761" t="s">
        <v>536</v>
      </c>
      <c r="B258" s="760" t="s">
        <v>214</v>
      </c>
      <c r="C258" s="737" t="s">
        <v>146</v>
      </c>
      <c r="D258" s="737" t="s">
        <v>69</v>
      </c>
      <c r="E258" s="737" t="s">
        <v>535</v>
      </c>
      <c r="F258" s="758" t="s">
        <v>47</v>
      </c>
      <c r="G258" s="757"/>
      <c r="H258" s="757"/>
      <c r="I258" s="579">
        <f>I259</f>
        <v>298</v>
      </c>
    </row>
    <row r="259" spans="1:11" ht="22.5" customHeight="1">
      <c r="A259" s="175" t="s">
        <v>229</v>
      </c>
      <c r="B259" s="760" t="s">
        <v>214</v>
      </c>
      <c r="C259" s="737" t="s">
        <v>146</v>
      </c>
      <c r="D259" s="737" t="s">
        <v>69</v>
      </c>
      <c r="E259" s="737" t="s">
        <v>535</v>
      </c>
      <c r="F259" s="758" t="s">
        <v>537</v>
      </c>
      <c r="G259" s="757"/>
      <c r="H259" s="757"/>
      <c r="I259" s="579">
        <f>138+60+100</f>
        <v>298</v>
      </c>
      <c r="K259" t="s">
        <v>564</v>
      </c>
    </row>
    <row r="260" spans="1:9" ht="75.75" customHeight="1">
      <c r="A260" s="565" t="s">
        <v>457</v>
      </c>
      <c r="B260" s="695" t="s">
        <v>145</v>
      </c>
      <c r="C260" s="450" t="s">
        <v>72</v>
      </c>
      <c r="D260" s="450" t="s">
        <v>72</v>
      </c>
      <c r="E260" s="566" t="s">
        <v>76</v>
      </c>
      <c r="F260" s="450" t="s">
        <v>47</v>
      </c>
      <c r="G260" s="451">
        <f aca="true" t="shared" si="10" ref="G260:I261">G261</f>
        <v>0</v>
      </c>
      <c r="H260" s="451">
        <f t="shared" si="10"/>
        <v>486</v>
      </c>
      <c r="I260" s="581">
        <f t="shared" si="10"/>
        <v>1277</v>
      </c>
    </row>
    <row r="261" spans="1:9" ht="16.5" customHeight="1">
      <c r="A261" s="21" t="s">
        <v>58</v>
      </c>
      <c r="B261" s="703" t="s">
        <v>145</v>
      </c>
      <c r="C261" s="558" t="s">
        <v>48</v>
      </c>
      <c r="D261" s="558" t="s">
        <v>57</v>
      </c>
      <c r="E261" s="558" t="s">
        <v>76</v>
      </c>
      <c r="F261" s="558" t="s">
        <v>47</v>
      </c>
      <c r="G261" s="471">
        <f t="shared" si="10"/>
        <v>0</v>
      </c>
      <c r="H261" s="471">
        <f t="shared" si="10"/>
        <v>486</v>
      </c>
      <c r="I261" s="579">
        <f t="shared" si="10"/>
        <v>1277</v>
      </c>
    </row>
    <row r="262" spans="1:9" ht="21.75" customHeight="1">
      <c r="A262" s="21" t="s">
        <v>60</v>
      </c>
      <c r="B262" s="703" t="s">
        <v>145</v>
      </c>
      <c r="C262" s="558" t="s">
        <v>48</v>
      </c>
      <c r="D262" s="558" t="s">
        <v>410</v>
      </c>
      <c r="E262" s="558" t="s">
        <v>76</v>
      </c>
      <c r="F262" s="558" t="s">
        <v>47</v>
      </c>
      <c r="G262" s="471">
        <f>G263+G269</f>
        <v>0</v>
      </c>
      <c r="H262" s="471">
        <f>H263</f>
        <v>486</v>
      </c>
      <c r="I262" s="579">
        <f>I263</f>
        <v>1277</v>
      </c>
    </row>
    <row r="263" spans="1:9" ht="57.75" customHeight="1">
      <c r="A263" s="26" t="s">
        <v>139</v>
      </c>
      <c r="B263" s="703" t="s">
        <v>145</v>
      </c>
      <c r="C263" s="558" t="s">
        <v>48</v>
      </c>
      <c r="D263" s="558" t="s">
        <v>410</v>
      </c>
      <c r="E263" s="558" t="s">
        <v>152</v>
      </c>
      <c r="F263" s="558" t="s">
        <v>47</v>
      </c>
      <c r="G263" s="471">
        <f>G264</f>
        <v>0</v>
      </c>
      <c r="H263" s="471">
        <f>H264</f>
        <v>486</v>
      </c>
      <c r="I263" s="579">
        <f>I264</f>
        <v>1277</v>
      </c>
    </row>
    <row r="264" spans="1:9" ht="21" customHeight="1">
      <c r="A264" s="21" t="s">
        <v>59</v>
      </c>
      <c r="B264" s="703" t="s">
        <v>145</v>
      </c>
      <c r="C264" s="558" t="s">
        <v>48</v>
      </c>
      <c r="D264" s="558" t="s">
        <v>410</v>
      </c>
      <c r="E264" s="558" t="s">
        <v>153</v>
      </c>
      <c r="F264" s="558" t="s">
        <v>47</v>
      </c>
      <c r="G264" s="471">
        <f>G268</f>
        <v>0</v>
      </c>
      <c r="H264" s="471">
        <f>H268</f>
        <v>486</v>
      </c>
      <c r="I264" s="579">
        <f>I265+I266+I267+I273+I274</f>
        <v>1277</v>
      </c>
    </row>
    <row r="265" spans="1:11" ht="21" customHeight="1">
      <c r="A265" s="733" t="s">
        <v>467</v>
      </c>
      <c r="B265" s="703" t="s">
        <v>145</v>
      </c>
      <c r="C265" s="558" t="s">
        <v>48</v>
      </c>
      <c r="D265" s="558" t="s">
        <v>410</v>
      </c>
      <c r="E265" s="558" t="s">
        <v>153</v>
      </c>
      <c r="F265" s="558" t="s">
        <v>460</v>
      </c>
      <c r="G265" s="471"/>
      <c r="H265" s="471"/>
      <c r="I265" s="579">
        <f>487+50</f>
        <v>537</v>
      </c>
      <c r="K265" t="s">
        <v>15</v>
      </c>
    </row>
    <row r="266" spans="1:9" ht="27" customHeight="1">
      <c r="A266" s="734" t="s">
        <v>466</v>
      </c>
      <c r="B266" s="703" t="s">
        <v>145</v>
      </c>
      <c r="C266" s="558" t="s">
        <v>48</v>
      </c>
      <c r="D266" s="558" t="s">
        <v>410</v>
      </c>
      <c r="E266" s="558" t="s">
        <v>153</v>
      </c>
      <c r="F266" s="558" t="s">
        <v>461</v>
      </c>
      <c r="G266" s="471"/>
      <c r="H266" s="471"/>
      <c r="I266" s="579">
        <v>1</v>
      </c>
    </row>
    <row r="267" spans="1:11" ht="31.5" customHeight="1">
      <c r="A267" s="734" t="s">
        <v>481</v>
      </c>
      <c r="B267" s="703" t="s">
        <v>145</v>
      </c>
      <c r="C267" s="558" t="s">
        <v>48</v>
      </c>
      <c r="D267" s="558" t="s">
        <v>410</v>
      </c>
      <c r="E267" s="558" t="s">
        <v>153</v>
      </c>
      <c r="F267" s="558" t="s">
        <v>462</v>
      </c>
      <c r="G267" s="471"/>
      <c r="H267" s="471"/>
      <c r="I267" s="579">
        <f>839-3.4-100</f>
        <v>735.6</v>
      </c>
      <c r="K267" t="s">
        <v>563</v>
      </c>
    </row>
    <row r="268" spans="1:9" ht="37.5" customHeight="1" hidden="1">
      <c r="A268" s="733" t="s">
        <v>464</v>
      </c>
      <c r="B268" s="703" t="s">
        <v>145</v>
      </c>
      <c r="C268" s="558" t="s">
        <v>48</v>
      </c>
      <c r="D268" s="558" t="s">
        <v>410</v>
      </c>
      <c r="E268" s="558" t="s">
        <v>153</v>
      </c>
      <c r="F268" s="558" t="s">
        <v>463</v>
      </c>
      <c r="G268" s="471"/>
      <c r="H268" s="471">
        <v>486</v>
      </c>
      <c r="I268" s="579"/>
    </row>
    <row r="269" spans="1:9" ht="3" customHeight="1" hidden="1">
      <c r="A269" s="47" t="s">
        <v>215</v>
      </c>
      <c r="B269" s="704" t="s">
        <v>145</v>
      </c>
      <c r="C269" s="559" t="s">
        <v>48</v>
      </c>
      <c r="D269" s="559" t="s">
        <v>146</v>
      </c>
      <c r="E269" s="559" t="s">
        <v>151</v>
      </c>
      <c r="F269" s="559" t="s">
        <v>47</v>
      </c>
      <c r="G269" s="472">
        <f>G270</f>
        <v>0</v>
      </c>
      <c r="H269" s="472"/>
      <c r="I269" s="582">
        <f>I270</f>
        <v>0</v>
      </c>
    </row>
    <row r="270" spans="1:9" ht="54.75" customHeight="1" hidden="1">
      <c r="A270" s="38" t="s">
        <v>216</v>
      </c>
      <c r="B270" s="703" t="s">
        <v>145</v>
      </c>
      <c r="C270" s="558" t="s">
        <v>48</v>
      </c>
      <c r="D270" s="558" t="s">
        <v>146</v>
      </c>
      <c r="E270" s="558" t="s">
        <v>154</v>
      </c>
      <c r="F270" s="558" t="s">
        <v>47</v>
      </c>
      <c r="G270" s="471">
        <f>G271</f>
        <v>0</v>
      </c>
      <c r="H270" s="471"/>
      <c r="I270" s="583">
        <f>I271</f>
        <v>0</v>
      </c>
    </row>
    <row r="271" spans="1:9" ht="64.5" customHeight="1" hidden="1">
      <c r="A271" s="24" t="s">
        <v>217</v>
      </c>
      <c r="B271" s="703" t="s">
        <v>145</v>
      </c>
      <c r="C271" s="558" t="s">
        <v>48</v>
      </c>
      <c r="D271" s="558" t="s">
        <v>146</v>
      </c>
      <c r="E271" s="558" t="s">
        <v>154</v>
      </c>
      <c r="F271" s="558" t="s">
        <v>47</v>
      </c>
      <c r="G271" s="471">
        <f>G272</f>
        <v>0</v>
      </c>
      <c r="H271" s="471"/>
      <c r="I271" s="583">
        <f>I272</f>
        <v>0</v>
      </c>
    </row>
    <row r="272" spans="1:9" ht="26.25" customHeight="1" hidden="1">
      <c r="A272" s="38" t="s">
        <v>136</v>
      </c>
      <c r="B272" s="703" t="s">
        <v>145</v>
      </c>
      <c r="C272" s="558" t="s">
        <v>48</v>
      </c>
      <c r="D272" s="558" t="s">
        <v>146</v>
      </c>
      <c r="E272" s="558" t="s">
        <v>154</v>
      </c>
      <c r="F272" s="558" t="s">
        <v>137</v>
      </c>
      <c r="G272" s="471">
        <v>0</v>
      </c>
      <c r="H272" s="471"/>
      <c r="I272" s="583">
        <v>0</v>
      </c>
    </row>
    <row r="273" spans="1:9" ht="26.25" customHeight="1">
      <c r="A273" s="733" t="s">
        <v>464</v>
      </c>
      <c r="B273" s="703" t="s">
        <v>145</v>
      </c>
      <c r="C273" s="558" t="s">
        <v>48</v>
      </c>
      <c r="D273" s="558" t="s">
        <v>410</v>
      </c>
      <c r="E273" s="558" t="s">
        <v>153</v>
      </c>
      <c r="F273" s="558" t="s">
        <v>463</v>
      </c>
      <c r="G273" s="471"/>
      <c r="H273" s="471"/>
      <c r="I273" s="583">
        <v>3.2</v>
      </c>
    </row>
    <row r="274" spans="1:9" ht="26.25" customHeight="1">
      <c r="A274" s="733" t="s">
        <v>472</v>
      </c>
      <c r="B274" s="703" t="s">
        <v>145</v>
      </c>
      <c r="C274" s="558" t="s">
        <v>48</v>
      </c>
      <c r="D274" s="558" t="s">
        <v>410</v>
      </c>
      <c r="E274" s="558" t="s">
        <v>153</v>
      </c>
      <c r="F274" s="558" t="s">
        <v>471</v>
      </c>
      <c r="G274" s="471"/>
      <c r="H274" s="471"/>
      <c r="I274" s="583">
        <v>0.2</v>
      </c>
    </row>
    <row r="275" spans="1:9" ht="53.25" customHeight="1">
      <c r="A275" s="17" t="s">
        <v>422</v>
      </c>
      <c r="B275" s="684" t="s">
        <v>155</v>
      </c>
      <c r="C275" s="387" t="s">
        <v>57</v>
      </c>
      <c r="D275" s="387" t="s">
        <v>57</v>
      </c>
      <c r="E275" s="387" t="s">
        <v>76</v>
      </c>
      <c r="F275" s="387" t="s">
        <v>47</v>
      </c>
      <c r="G275" s="473" t="e">
        <f>G276+G282</f>
        <v>#REF!</v>
      </c>
      <c r="H275" s="473" t="e">
        <f>H276+H282</f>
        <v>#REF!</v>
      </c>
      <c r="I275" s="584">
        <f>I276+I282</f>
        <v>8836.1</v>
      </c>
    </row>
    <row r="276" spans="1:9" ht="18" customHeight="1">
      <c r="A276" s="18" t="s">
        <v>134</v>
      </c>
      <c r="B276" s="705" t="s">
        <v>155</v>
      </c>
      <c r="C276" s="474" t="s">
        <v>51</v>
      </c>
      <c r="D276" s="474" t="s">
        <v>57</v>
      </c>
      <c r="E276" s="474" t="s">
        <v>76</v>
      </c>
      <c r="F276" s="474" t="s">
        <v>47</v>
      </c>
      <c r="G276" s="475">
        <f aca="true" t="shared" si="11" ref="G276:I279">G277</f>
        <v>0</v>
      </c>
      <c r="H276" s="475">
        <f t="shared" si="11"/>
        <v>2073</v>
      </c>
      <c r="I276" s="585">
        <f t="shared" si="11"/>
        <v>3000</v>
      </c>
    </row>
    <row r="277" spans="1:9" ht="22.5" customHeight="1">
      <c r="A277" s="9" t="s">
        <v>52</v>
      </c>
      <c r="B277" s="706" t="s">
        <v>155</v>
      </c>
      <c r="C277" s="248" t="s">
        <v>51</v>
      </c>
      <c r="D277" s="248" t="s">
        <v>57</v>
      </c>
      <c r="E277" s="248" t="s">
        <v>76</v>
      </c>
      <c r="F277" s="248" t="s">
        <v>47</v>
      </c>
      <c r="G277" s="476">
        <f t="shared" si="11"/>
        <v>0</v>
      </c>
      <c r="H277" s="476">
        <f t="shared" si="11"/>
        <v>2073</v>
      </c>
      <c r="I277" s="586">
        <f t="shared" si="11"/>
        <v>3000</v>
      </c>
    </row>
    <row r="278" spans="1:9" ht="14.25" customHeight="1">
      <c r="A278" s="1" t="s">
        <v>53</v>
      </c>
      <c r="B278" s="692" t="s">
        <v>155</v>
      </c>
      <c r="C278" s="161" t="s">
        <v>51</v>
      </c>
      <c r="D278" s="161" t="s">
        <v>50</v>
      </c>
      <c r="E278" s="161" t="s">
        <v>76</v>
      </c>
      <c r="F278" s="161" t="s">
        <v>47</v>
      </c>
      <c r="G278" s="422">
        <f t="shared" si="11"/>
        <v>0</v>
      </c>
      <c r="H278" s="422">
        <f t="shared" si="11"/>
        <v>2073</v>
      </c>
      <c r="I278" s="587">
        <f t="shared" si="11"/>
        <v>3000</v>
      </c>
    </row>
    <row r="279" spans="1:9" ht="22.5" customHeight="1">
      <c r="A279" s="63" t="s">
        <v>54</v>
      </c>
      <c r="B279" s="707" t="s">
        <v>155</v>
      </c>
      <c r="C279" s="477" t="s">
        <v>51</v>
      </c>
      <c r="D279" s="477" t="s">
        <v>50</v>
      </c>
      <c r="E279" s="159">
        <v>4230000</v>
      </c>
      <c r="F279" s="477" t="s">
        <v>47</v>
      </c>
      <c r="G279" s="443">
        <f t="shared" si="11"/>
        <v>0</v>
      </c>
      <c r="H279" s="443">
        <f t="shared" si="11"/>
        <v>2073</v>
      </c>
      <c r="I279" s="588">
        <f t="shared" si="11"/>
        <v>3000</v>
      </c>
    </row>
    <row r="280" spans="1:9" ht="30" customHeight="1">
      <c r="A280" s="63" t="s">
        <v>63</v>
      </c>
      <c r="B280" s="707" t="s">
        <v>155</v>
      </c>
      <c r="C280" s="477" t="s">
        <v>51</v>
      </c>
      <c r="D280" s="477" t="s">
        <v>50</v>
      </c>
      <c r="E280" s="159">
        <v>4239900</v>
      </c>
      <c r="F280" s="477" t="s">
        <v>47</v>
      </c>
      <c r="G280" s="443">
        <f>G281</f>
        <v>0</v>
      </c>
      <c r="H280" s="443">
        <f>H281</f>
        <v>2073</v>
      </c>
      <c r="I280" s="588">
        <f>I281</f>
        <v>3000</v>
      </c>
    </row>
    <row r="281" spans="1:9" ht="45.75" customHeight="1">
      <c r="A281" s="736" t="s">
        <v>550</v>
      </c>
      <c r="B281" s="707" t="s">
        <v>155</v>
      </c>
      <c r="C281" s="477" t="s">
        <v>51</v>
      </c>
      <c r="D281" s="477" t="s">
        <v>50</v>
      </c>
      <c r="E281" s="159">
        <v>4239900</v>
      </c>
      <c r="F281" s="477" t="s">
        <v>478</v>
      </c>
      <c r="G281" s="422"/>
      <c r="H281" s="422">
        <v>2073</v>
      </c>
      <c r="I281" s="587">
        <v>3000</v>
      </c>
    </row>
    <row r="282" spans="1:9" ht="24" customHeight="1">
      <c r="A282" s="5" t="s">
        <v>415</v>
      </c>
      <c r="B282" s="699" t="s">
        <v>155</v>
      </c>
      <c r="C282" s="467" t="s">
        <v>107</v>
      </c>
      <c r="D282" s="467" t="s">
        <v>57</v>
      </c>
      <c r="E282" s="467" t="s">
        <v>76</v>
      </c>
      <c r="F282" s="467" t="s">
        <v>47</v>
      </c>
      <c r="G282" s="478" t="e">
        <f>G283+G318</f>
        <v>#REF!</v>
      </c>
      <c r="H282" s="478" t="e">
        <f>H283+H318+H296++H289</f>
        <v>#REF!</v>
      </c>
      <c r="I282" s="586">
        <f>I283+I318</f>
        <v>5836.1</v>
      </c>
    </row>
    <row r="283" spans="1:9" ht="15.75" customHeight="1">
      <c r="A283" s="62" t="s">
        <v>157</v>
      </c>
      <c r="B283" s="704" t="s">
        <v>155</v>
      </c>
      <c r="C283" s="559" t="s">
        <v>107</v>
      </c>
      <c r="D283" s="559" t="s">
        <v>48</v>
      </c>
      <c r="E283" s="559" t="s">
        <v>76</v>
      </c>
      <c r="F283" s="559" t="s">
        <v>47</v>
      </c>
      <c r="G283" s="479" t="e">
        <f>G284+G289+G296</f>
        <v>#REF!</v>
      </c>
      <c r="H283" s="480" t="e">
        <f>H284</f>
        <v>#REF!</v>
      </c>
      <c r="I283" s="585">
        <f>I284+I289+I296</f>
        <v>5325.1</v>
      </c>
    </row>
    <row r="284" spans="1:9" ht="18" customHeight="1">
      <c r="A284" s="64" t="s">
        <v>418</v>
      </c>
      <c r="B284" s="703" t="s">
        <v>155</v>
      </c>
      <c r="C284" s="558" t="s">
        <v>107</v>
      </c>
      <c r="D284" s="558" t="s">
        <v>48</v>
      </c>
      <c r="E284" s="558" t="s">
        <v>109</v>
      </c>
      <c r="F284" s="558" t="s">
        <v>47</v>
      </c>
      <c r="G284" s="482" t="e">
        <f>G285</f>
        <v>#REF!</v>
      </c>
      <c r="H284" s="482" t="e">
        <f>H285</f>
        <v>#REF!</v>
      </c>
      <c r="I284" s="589">
        <f>I285</f>
        <v>2838</v>
      </c>
    </row>
    <row r="285" spans="1:9" ht="32.25" customHeight="1">
      <c r="A285" s="21" t="s">
        <v>159</v>
      </c>
      <c r="B285" s="703" t="s">
        <v>155</v>
      </c>
      <c r="C285" s="558" t="s">
        <v>107</v>
      </c>
      <c r="D285" s="558" t="s">
        <v>48</v>
      </c>
      <c r="E285" s="558" t="s">
        <v>160</v>
      </c>
      <c r="F285" s="558" t="s">
        <v>47</v>
      </c>
      <c r="G285" s="482" t="e">
        <f>#REF!</f>
        <v>#REF!</v>
      </c>
      <c r="H285" s="482" t="e">
        <f>#REF!</f>
        <v>#REF!</v>
      </c>
      <c r="I285" s="589">
        <f>I286+I287</f>
        <v>2838</v>
      </c>
    </row>
    <row r="286" spans="1:9" ht="32.25" customHeight="1">
      <c r="A286" s="734" t="s">
        <v>466</v>
      </c>
      <c r="B286" s="703" t="s">
        <v>155</v>
      </c>
      <c r="C286" s="558" t="s">
        <v>107</v>
      </c>
      <c r="D286" s="558" t="s">
        <v>48</v>
      </c>
      <c r="E286" s="558" t="s">
        <v>160</v>
      </c>
      <c r="F286" s="558" t="s">
        <v>470</v>
      </c>
      <c r="G286" s="482"/>
      <c r="H286" s="482"/>
      <c r="I286" s="589">
        <v>22</v>
      </c>
    </row>
    <row r="287" spans="1:9" ht="41.25" customHeight="1">
      <c r="A287" s="734" t="s">
        <v>506</v>
      </c>
      <c r="B287" s="703" t="s">
        <v>155</v>
      </c>
      <c r="C287" s="558" t="s">
        <v>107</v>
      </c>
      <c r="D287" s="558" t="s">
        <v>48</v>
      </c>
      <c r="E287" s="558" t="s">
        <v>160</v>
      </c>
      <c r="F287" s="558" t="s">
        <v>478</v>
      </c>
      <c r="G287" s="482"/>
      <c r="H287" s="482"/>
      <c r="I287" s="589">
        <v>2816</v>
      </c>
    </row>
    <row r="288" spans="1:9" ht="25.5" customHeight="1" hidden="1">
      <c r="A288" s="87" t="s">
        <v>257</v>
      </c>
      <c r="B288" s="703" t="s">
        <v>155</v>
      </c>
      <c r="C288" s="558" t="s">
        <v>107</v>
      </c>
      <c r="D288" s="558" t="s">
        <v>48</v>
      </c>
      <c r="E288" s="558" t="s">
        <v>160</v>
      </c>
      <c r="F288" s="558" t="s">
        <v>150</v>
      </c>
      <c r="G288" s="483">
        <v>10</v>
      </c>
      <c r="H288" s="483"/>
      <c r="I288" s="590"/>
    </row>
    <row r="289" spans="1:9" ht="18" customHeight="1">
      <c r="A289" s="64" t="s">
        <v>237</v>
      </c>
      <c r="B289" s="703" t="s">
        <v>155</v>
      </c>
      <c r="C289" s="558" t="s">
        <v>107</v>
      </c>
      <c r="D289" s="558" t="s">
        <v>48</v>
      </c>
      <c r="E289" s="558" t="s">
        <v>239</v>
      </c>
      <c r="F289" s="558" t="s">
        <v>47</v>
      </c>
      <c r="G289" s="482">
        <f>G290</f>
        <v>0</v>
      </c>
      <c r="H289" s="484">
        <f>H290</f>
        <v>215</v>
      </c>
      <c r="I289" s="591">
        <f>I290</f>
        <v>314</v>
      </c>
    </row>
    <row r="290" spans="1:9" ht="30" customHeight="1">
      <c r="A290" s="21" t="s">
        <v>63</v>
      </c>
      <c r="B290" s="703" t="s">
        <v>155</v>
      </c>
      <c r="C290" s="558" t="s">
        <v>107</v>
      </c>
      <c r="D290" s="558" t="s">
        <v>48</v>
      </c>
      <c r="E290" s="558" t="s">
        <v>238</v>
      </c>
      <c r="F290" s="558" t="s">
        <v>47</v>
      </c>
      <c r="G290" s="482">
        <f>G295</f>
        <v>0</v>
      </c>
      <c r="H290" s="482">
        <f>H295</f>
        <v>215</v>
      </c>
      <c r="I290" s="589">
        <f>I291+I292+I293+I294+I295</f>
        <v>314</v>
      </c>
    </row>
    <row r="291" spans="1:9" ht="27" customHeight="1">
      <c r="A291" s="733" t="s">
        <v>467</v>
      </c>
      <c r="B291" s="703" t="s">
        <v>155</v>
      </c>
      <c r="C291" s="558" t="s">
        <v>107</v>
      </c>
      <c r="D291" s="558" t="s">
        <v>48</v>
      </c>
      <c r="E291" s="558" t="s">
        <v>238</v>
      </c>
      <c r="F291" s="558" t="s">
        <v>469</v>
      </c>
      <c r="G291" s="482"/>
      <c r="H291" s="482"/>
      <c r="I291" s="589">
        <v>200.5</v>
      </c>
    </row>
    <row r="292" spans="1:9" ht="0.75" customHeight="1">
      <c r="A292" s="734" t="s">
        <v>466</v>
      </c>
      <c r="B292" s="703" t="s">
        <v>155</v>
      </c>
      <c r="C292" s="558" t="s">
        <v>107</v>
      </c>
      <c r="D292" s="558" t="s">
        <v>48</v>
      </c>
      <c r="E292" s="558" t="s">
        <v>238</v>
      </c>
      <c r="F292" s="558" t="s">
        <v>470</v>
      </c>
      <c r="G292" s="482"/>
      <c r="H292" s="482"/>
      <c r="I292" s="589"/>
    </row>
    <row r="293" spans="1:9" ht="27" customHeight="1">
      <c r="A293" s="734" t="s">
        <v>481</v>
      </c>
      <c r="B293" s="703" t="s">
        <v>155</v>
      </c>
      <c r="C293" s="558" t="s">
        <v>107</v>
      </c>
      <c r="D293" s="558" t="s">
        <v>48</v>
      </c>
      <c r="E293" s="558" t="s">
        <v>238</v>
      </c>
      <c r="F293" s="558" t="s">
        <v>462</v>
      </c>
      <c r="G293" s="482"/>
      <c r="H293" s="482"/>
      <c r="I293" s="589">
        <v>113.5</v>
      </c>
    </row>
    <row r="294" spans="1:9" ht="0.75" customHeight="1">
      <c r="A294" s="733" t="s">
        <v>464</v>
      </c>
      <c r="B294" s="703" t="s">
        <v>155</v>
      </c>
      <c r="C294" s="558" t="s">
        <v>107</v>
      </c>
      <c r="D294" s="558" t="s">
        <v>48</v>
      </c>
      <c r="E294" s="558" t="s">
        <v>238</v>
      </c>
      <c r="F294" s="558" t="s">
        <v>463</v>
      </c>
      <c r="G294" s="482"/>
      <c r="H294" s="482"/>
      <c r="I294" s="589"/>
    </row>
    <row r="295" spans="1:9" ht="24" customHeight="1" hidden="1">
      <c r="A295" s="733" t="s">
        <v>472</v>
      </c>
      <c r="B295" s="703" t="s">
        <v>155</v>
      </c>
      <c r="C295" s="558" t="s">
        <v>107</v>
      </c>
      <c r="D295" s="558" t="s">
        <v>48</v>
      </c>
      <c r="E295" s="558" t="s">
        <v>238</v>
      </c>
      <c r="F295" s="558" t="s">
        <v>471</v>
      </c>
      <c r="G295" s="482"/>
      <c r="H295" s="482">
        <v>215</v>
      </c>
      <c r="I295" s="589"/>
    </row>
    <row r="296" spans="1:9" ht="19.5" customHeight="1">
      <c r="A296" s="64" t="s">
        <v>110</v>
      </c>
      <c r="B296" s="703" t="s">
        <v>155</v>
      </c>
      <c r="C296" s="558" t="s">
        <v>107</v>
      </c>
      <c r="D296" s="558" t="s">
        <v>48</v>
      </c>
      <c r="E296" s="558" t="s">
        <v>76</v>
      </c>
      <c r="F296" s="558" t="s">
        <v>101</v>
      </c>
      <c r="G296" s="482">
        <f>G303+G308</f>
        <v>0</v>
      </c>
      <c r="H296" s="484">
        <f>H303</f>
        <v>1300</v>
      </c>
      <c r="I296" s="591">
        <f>I303+I310+I314+I312+I316</f>
        <v>2173.1</v>
      </c>
    </row>
    <row r="297" spans="1:9" ht="26.25" customHeight="1" hidden="1">
      <c r="A297" s="21" t="s">
        <v>159</v>
      </c>
      <c r="B297" s="703" t="s">
        <v>161</v>
      </c>
      <c r="C297" s="558" t="s">
        <v>107</v>
      </c>
      <c r="D297" s="558" t="s">
        <v>48</v>
      </c>
      <c r="E297" s="558" t="s">
        <v>162</v>
      </c>
      <c r="F297" s="558"/>
      <c r="G297" s="482"/>
      <c r="H297" s="482"/>
      <c r="I297" s="589"/>
    </row>
    <row r="298" spans="1:9" ht="41.25" customHeight="1" hidden="1">
      <c r="A298" s="21" t="s">
        <v>149</v>
      </c>
      <c r="B298" s="703" t="s">
        <v>161</v>
      </c>
      <c r="C298" s="558" t="s">
        <v>107</v>
      </c>
      <c r="D298" s="558" t="s">
        <v>48</v>
      </c>
      <c r="E298" s="558" t="s">
        <v>162</v>
      </c>
      <c r="F298" s="558" t="s">
        <v>150</v>
      </c>
      <c r="G298" s="482"/>
      <c r="H298" s="482"/>
      <c r="I298" s="589"/>
    </row>
    <row r="299" spans="1:9" ht="35.25" customHeight="1" hidden="1">
      <c r="A299" s="16" t="s">
        <v>115</v>
      </c>
      <c r="B299" s="700" t="s">
        <v>62</v>
      </c>
      <c r="C299" s="463" t="s">
        <v>107</v>
      </c>
      <c r="D299" s="463" t="s">
        <v>50</v>
      </c>
      <c r="E299" s="463" t="s">
        <v>114</v>
      </c>
      <c r="F299" s="463" t="s">
        <v>116</v>
      </c>
      <c r="G299" s="485"/>
      <c r="H299" s="485"/>
      <c r="I299" s="589"/>
    </row>
    <row r="300" spans="1:9" ht="27" customHeight="1" hidden="1">
      <c r="A300" s="15" t="s">
        <v>112</v>
      </c>
      <c r="B300" s="708" t="s">
        <v>62</v>
      </c>
      <c r="C300" s="545" t="s">
        <v>107</v>
      </c>
      <c r="D300" s="545" t="s">
        <v>50</v>
      </c>
      <c r="E300" s="545" t="s">
        <v>76</v>
      </c>
      <c r="F300" s="545" t="s">
        <v>47</v>
      </c>
      <c r="G300" s="487"/>
      <c r="H300" s="487"/>
      <c r="I300" s="592"/>
    </row>
    <row r="301" spans="1:9" ht="40.5" customHeight="1" hidden="1">
      <c r="A301" s="16" t="s">
        <v>113</v>
      </c>
      <c r="B301" s="700" t="s">
        <v>62</v>
      </c>
      <c r="C301" s="463" t="s">
        <v>107</v>
      </c>
      <c r="D301" s="463" t="s">
        <v>50</v>
      </c>
      <c r="E301" s="463" t="s">
        <v>114</v>
      </c>
      <c r="F301" s="463" t="s">
        <v>47</v>
      </c>
      <c r="G301" s="485"/>
      <c r="H301" s="485"/>
      <c r="I301" s="589"/>
    </row>
    <row r="302" spans="1:9" ht="38.25" customHeight="1" hidden="1">
      <c r="A302" s="16" t="s">
        <v>115</v>
      </c>
      <c r="B302" s="700" t="s">
        <v>62</v>
      </c>
      <c r="C302" s="463" t="s">
        <v>107</v>
      </c>
      <c r="D302" s="463" t="s">
        <v>50</v>
      </c>
      <c r="E302" s="463" t="s">
        <v>114</v>
      </c>
      <c r="F302" s="463" t="s">
        <v>116</v>
      </c>
      <c r="G302" s="485"/>
      <c r="H302" s="485"/>
      <c r="I302" s="589"/>
    </row>
    <row r="303" spans="1:9" ht="31.5" customHeight="1">
      <c r="A303" s="21" t="s">
        <v>159</v>
      </c>
      <c r="B303" s="703" t="s">
        <v>155</v>
      </c>
      <c r="C303" s="558" t="s">
        <v>107</v>
      </c>
      <c r="D303" s="558" t="s">
        <v>48</v>
      </c>
      <c r="E303" s="558" t="s">
        <v>162</v>
      </c>
      <c r="F303" s="558" t="s">
        <v>47</v>
      </c>
      <c r="G303" s="482">
        <f>G307</f>
        <v>0</v>
      </c>
      <c r="H303" s="482">
        <f>H307</f>
        <v>1300</v>
      </c>
      <c r="I303" s="589">
        <f>I304+I305+I306+I307</f>
        <v>1367</v>
      </c>
    </row>
    <row r="304" spans="1:9" ht="31.5" customHeight="1">
      <c r="A304" s="733" t="s">
        <v>467</v>
      </c>
      <c r="B304" s="703" t="s">
        <v>155</v>
      </c>
      <c r="C304" s="558" t="s">
        <v>107</v>
      </c>
      <c r="D304" s="558" t="s">
        <v>48</v>
      </c>
      <c r="E304" s="558" t="s">
        <v>162</v>
      </c>
      <c r="F304" s="558" t="s">
        <v>469</v>
      </c>
      <c r="G304" s="482"/>
      <c r="H304" s="482"/>
      <c r="I304" s="589">
        <f>1094-200</f>
        <v>894</v>
      </c>
    </row>
    <row r="305" spans="1:9" ht="31.5" customHeight="1">
      <c r="A305" s="734" t="s">
        <v>466</v>
      </c>
      <c r="B305" s="703" t="s">
        <v>155</v>
      </c>
      <c r="C305" s="558" t="s">
        <v>107</v>
      </c>
      <c r="D305" s="558" t="s">
        <v>48</v>
      </c>
      <c r="E305" s="558" t="s">
        <v>162</v>
      </c>
      <c r="F305" s="558" t="s">
        <v>470</v>
      </c>
      <c r="G305" s="482"/>
      <c r="H305" s="482"/>
      <c r="I305" s="589">
        <v>24</v>
      </c>
    </row>
    <row r="306" spans="1:9" ht="31.5" customHeight="1">
      <c r="A306" s="734" t="s">
        <v>481</v>
      </c>
      <c r="B306" s="703" t="s">
        <v>155</v>
      </c>
      <c r="C306" s="558" t="s">
        <v>107</v>
      </c>
      <c r="D306" s="558" t="s">
        <v>48</v>
      </c>
      <c r="E306" s="558" t="s">
        <v>162</v>
      </c>
      <c r="F306" s="558" t="s">
        <v>462</v>
      </c>
      <c r="G306" s="482"/>
      <c r="H306" s="482"/>
      <c r="I306" s="589">
        <f>449</f>
        <v>449</v>
      </c>
    </row>
    <row r="307" spans="1:9" ht="28.5" customHeight="1" hidden="1">
      <c r="A307" s="733" t="s">
        <v>472</v>
      </c>
      <c r="B307" s="703" t="s">
        <v>155</v>
      </c>
      <c r="C307" s="558" t="s">
        <v>107</v>
      </c>
      <c r="D307" s="558" t="s">
        <v>48</v>
      </c>
      <c r="E307" s="558" t="s">
        <v>162</v>
      </c>
      <c r="F307" s="558" t="s">
        <v>471</v>
      </c>
      <c r="G307" s="482"/>
      <c r="H307" s="482">
        <v>1300</v>
      </c>
      <c r="I307" s="589"/>
    </row>
    <row r="308" spans="1:9" ht="30.75" customHeight="1" hidden="1">
      <c r="A308" s="377" t="s">
        <v>387</v>
      </c>
      <c r="B308" s="546" t="s">
        <v>155</v>
      </c>
      <c r="C308" s="560" t="s">
        <v>107</v>
      </c>
      <c r="D308" s="560" t="s">
        <v>48</v>
      </c>
      <c r="E308" s="560" t="s">
        <v>295</v>
      </c>
      <c r="F308" s="560" t="s">
        <v>47</v>
      </c>
      <c r="G308" s="488"/>
      <c r="H308" s="488"/>
      <c r="I308" s="593"/>
    </row>
    <row r="309" spans="1:9" ht="18.75" customHeight="1" hidden="1">
      <c r="A309" s="381" t="s">
        <v>149</v>
      </c>
      <c r="B309" s="546" t="s">
        <v>155</v>
      </c>
      <c r="C309" s="560" t="s">
        <v>107</v>
      </c>
      <c r="D309" s="560" t="s">
        <v>48</v>
      </c>
      <c r="E309" s="560" t="s">
        <v>295</v>
      </c>
      <c r="F309" s="560" t="s">
        <v>150</v>
      </c>
      <c r="G309" s="489"/>
      <c r="H309" s="489"/>
      <c r="I309" s="594"/>
    </row>
    <row r="310" spans="1:9" ht="42" customHeight="1">
      <c r="A310" s="734" t="s">
        <v>499</v>
      </c>
      <c r="B310" s="746" t="s">
        <v>155</v>
      </c>
      <c r="C310" s="65" t="s">
        <v>107</v>
      </c>
      <c r="D310" s="65" t="s">
        <v>48</v>
      </c>
      <c r="E310" s="65" t="s">
        <v>501</v>
      </c>
      <c r="F310" s="554" t="s">
        <v>47</v>
      </c>
      <c r="G310" s="482"/>
      <c r="H310" s="482"/>
      <c r="I310" s="589">
        <f>I311</f>
        <v>90.8</v>
      </c>
    </row>
    <row r="311" spans="1:9" ht="29.25" customHeight="1">
      <c r="A311" s="123" t="s">
        <v>504</v>
      </c>
      <c r="B311" s="746" t="s">
        <v>155</v>
      </c>
      <c r="C311" s="65" t="s">
        <v>107</v>
      </c>
      <c r="D311" s="65" t="s">
        <v>48</v>
      </c>
      <c r="E311" s="65" t="s">
        <v>501</v>
      </c>
      <c r="F311" s="554" t="s">
        <v>192</v>
      </c>
      <c r="G311" s="482"/>
      <c r="H311" s="482"/>
      <c r="I311" s="589">
        <v>90.8</v>
      </c>
    </row>
    <row r="312" spans="1:9" ht="29.25" customHeight="1">
      <c r="A312" s="734" t="s">
        <v>551</v>
      </c>
      <c r="B312" s="746" t="s">
        <v>155</v>
      </c>
      <c r="C312" s="65" t="s">
        <v>107</v>
      </c>
      <c r="D312" s="65" t="s">
        <v>48</v>
      </c>
      <c r="E312" s="65" t="s">
        <v>555</v>
      </c>
      <c r="F312" s="554" t="s">
        <v>47</v>
      </c>
      <c r="G312" s="482"/>
      <c r="H312" s="482"/>
      <c r="I312" s="589">
        <f>I313</f>
        <v>200</v>
      </c>
    </row>
    <row r="313" spans="1:9" ht="29.25" customHeight="1">
      <c r="A313" s="733" t="s">
        <v>467</v>
      </c>
      <c r="B313" s="746" t="s">
        <v>155</v>
      </c>
      <c r="C313" s="65" t="s">
        <v>107</v>
      </c>
      <c r="D313" s="65" t="s">
        <v>48</v>
      </c>
      <c r="E313" s="65" t="s">
        <v>555</v>
      </c>
      <c r="F313" s="554" t="s">
        <v>469</v>
      </c>
      <c r="G313" s="482"/>
      <c r="H313" s="482"/>
      <c r="I313" s="589">
        <v>200</v>
      </c>
    </row>
    <row r="314" spans="1:9" ht="30" customHeight="1">
      <c r="A314" s="734" t="s">
        <v>498</v>
      </c>
      <c r="B314" s="540" t="s">
        <v>155</v>
      </c>
      <c r="C314" s="554" t="s">
        <v>107</v>
      </c>
      <c r="D314" s="554" t="s">
        <v>48</v>
      </c>
      <c r="E314" s="554" t="s">
        <v>500</v>
      </c>
      <c r="F314" s="554" t="s">
        <v>47</v>
      </c>
      <c r="G314" s="482"/>
      <c r="H314" s="482"/>
      <c r="I314" s="589">
        <f>I315</f>
        <v>15.3</v>
      </c>
    </row>
    <row r="315" spans="1:9" ht="30.75" customHeight="1">
      <c r="A315" s="123" t="s">
        <v>504</v>
      </c>
      <c r="B315" s="540" t="s">
        <v>155</v>
      </c>
      <c r="C315" s="554" t="s">
        <v>107</v>
      </c>
      <c r="D315" s="554" t="s">
        <v>48</v>
      </c>
      <c r="E315" s="554" t="s">
        <v>500</v>
      </c>
      <c r="F315" s="554" t="s">
        <v>192</v>
      </c>
      <c r="G315" s="482"/>
      <c r="H315" s="482"/>
      <c r="I315" s="589">
        <v>15.3</v>
      </c>
    </row>
    <row r="316" spans="1:9" ht="44.25" customHeight="1">
      <c r="A316" s="762" t="s">
        <v>32</v>
      </c>
      <c r="B316" s="540" t="s">
        <v>155</v>
      </c>
      <c r="C316" s="554" t="s">
        <v>107</v>
      </c>
      <c r="D316" s="554" t="s">
        <v>48</v>
      </c>
      <c r="E316" s="554" t="s">
        <v>30</v>
      </c>
      <c r="F316" s="554" t="s">
        <v>47</v>
      </c>
      <c r="G316" s="482"/>
      <c r="H316" s="482"/>
      <c r="I316" s="589">
        <f>I317</f>
        <v>500</v>
      </c>
    </row>
    <row r="317" spans="1:9" ht="43.5" customHeight="1">
      <c r="A317" s="762" t="s">
        <v>548</v>
      </c>
      <c r="B317" s="540" t="s">
        <v>155</v>
      </c>
      <c r="C317" s="554" t="s">
        <v>107</v>
      </c>
      <c r="D317" s="554" t="s">
        <v>48</v>
      </c>
      <c r="E317" s="554" t="s">
        <v>30</v>
      </c>
      <c r="F317" s="554" t="s">
        <v>547</v>
      </c>
      <c r="G317" s="482"/>
      <c r="H317" s="482"/>
      <c r="I317" s="589">
        <v>500</v>
      </c>
    </row>
    <row r="318" spans="1:9" ht="27" customHeight="1">
      <c r="A318" s="231" t="s">
        <v>417</v>
      </c>
      <c r="B318" s="685" t="s">
        <v>155</v>
      </c>
      <c r="C318" s="388" t="s">
        <v>107</v>
      </c>
      <c r="D318" s="388" t="s">
        <v>55</v>
      </c>
      <c r="E318" s="388" t="s">
        <v>76</v>
      </c>
      <c r="F318" s="388" t="s">
        <v>47</v>
      </c>
      <c r="G318" s="490">
        <f aca="true" t="shared" si="12" ref="G318:I319">G319</f>
        <v>0</v>
      </c>
      <c r="H318" s="490">
        <f t="shared" si="12"/>
        <v>416</v>
      </c>
      <c r="I318" s="591">
        <f t="shared" si="12"/>
        <v>511</v>
      </c>
    </row>
    <row r="319" spans="1:9" ht="63" customHeight="1">
      <c r="A319" s="22" t="s">
        <v>139</v>
      </c>
      <c r="B319" s="709" t="s">
        <v>155</v>
      </c>
      <c r="C319" s="463" t="s">
        <v>107</v>
      </c>
      <c r="D319" s="463" t="s">
        <v>55</v>
      </c>
      <c r="E319" s="463" t="s">
        <v>152</v>
      </c>
      <c r="F319" s="463" t="s">
        <v>47</v>
      </c>
      <c r="G319" s="479">
        <f t="shared" si="12"/>
        <v>0</v>
      </c>
      <c r="H319" s="479">
        <f t="shared" si="12"/>
        <v>416</v>
      </c>
      <c r="I319" s="595">
        <f t="shared" si="12"/>
        <v>511</v>
      </c>
    </row>
    <row r="320" spans="1:9" ht="30" customHeight="1">
      <c r="A320" s="22" t="s">
        <v>59</v>
      </c>
      <c r="B320" s="709" t="s">
        <v>155</v>
      </c>
      <c r="C320" s="463" t="s">
        <v>107</v>
      </c>
      <c r="D320" s="463" t="s">
        <v>55</v>
      </c>
      <c r="E320" s="463" t="s">
        <v>153</v>
      </c>
      <c r="F320" s="463" t="s">
        <v>47</v>
      </c>
      <c r="G320" s="479">
        <f>G327</f>
        <v>0</v>
      </c>
      <c r="H320" s="479">
        <f>H327</f>
        <v>416</v>
      </c>
      <c r="I320" s="595">
        <f>I323+I324+I325+I326+I327</f>
        <v>511</v>
      </c>
    </row>
    <row r="321" spans="1:9" ht="0.75" customHeight="1" hidden="1">
      <c r="A321" s="23" t="s">
        <v>163</v>
      </c>
      <c r="B321" s="709" t="s">
        <v>161</v>
      </c>
      <c r="C321" s="463" t="s">
        <v>107</v>
      </c>
      <c r="D321" s="463" t="s">
        <v>49</v>
      </c>
      <c r="E321" s="463" t="s">
        <v>153</v>
      </c>
      <c r="F321" s="463" t="s">
        <v>137</v>
      </c>
      <c r="G321" s="479"/>
      <c r="H321" s="479"/>
      <c r="I321" s="595"/>
    </row>
    <row r="322" spans="1:9" ht="10.5" customHeight="1" hidden="1">
      <c r="A322" s="8" t="s">
        <v>63</v>
      </c>
      <c r="B322" s="710" t="s">
        <v>62</v>
      </c>
      <c r="C322" s="463" t="s">
        <v>107</v>
      </c>
      <c r="D322" s="463" t="s">
        <v>48</v>
      </c>
      <c r="E322" s="463" t="s">
        <v>79</v>
      </c>
      <c r="F322" s="463" t="s">
        <v>78</v>
      </c>
      <c r="G322" s="492"/>
      <c r="H322" s="492"/>
      <c r="I322" s="595"/>
    </row>
    <row r="323" spans="1:9" ht="23.25" customHeight="1">
      <c r="A323" s="733" t="s">
        <v>467</v>
      </c>
      <c r="B323" s="709" t="s">
        <v>155</v>
      </c>
      <c r="C323" s="463" t="s">
        <v>107</v>
      </c>
      <c r="D323" s="463" t="s">
        <v>55</v>
      </c>
      <c r="E323" s="463" t="s">
        <v>153</v>
      </c>
      <c r="F323" s="737" t="s">
        <v>460</v>
      </c>
      <c r="G323" s="492"/>
      <c r="H323" s="492"/>
      <c r="I323" s="595">
        <v>372</v>
      </c>
    </row>
    <row r="324" spans="1:9" ht="0.75" customHeight="1">
      <c r="A324" s="734" t="s">
        <v>466</v>
      </c>
      <c r="B324" s="709" t="s">
        <v>155</v>
      </c>
      <c r="C324" s="463" t="s">
        <v>107</v>
      </c>
      <c r="D324" s="463" t="s">
        <v>55</v>
      </c>
      <c r="E324" s="463" t="s">
        <v>153</v>
      </c>
      <c r="F324" s="737" t="s">
        <v>461</v>
      </c>
      <c r="G324" s="492"/>
      <c r="H324" s="492"/>
      <c r="I324" s="595"/>
    </row>
    <row r="325" spans="1:9" ht="30" customHeight="1">
      <c r="A325" s="734" t="s">
        <v>481</v>
      </c>
      <c r="B325" s="709" t="s">
        <v>155</v>
      </c>
      <c r="C325" s="463" t="s">
        <v>107</v>
      </c>
      <c r="D325" s="463" t="s">
        <v>55</v>
      </c>
      <c r="E325" s="463" t="s">
        <v>153</v>
      </c>
      <c r="F325" s="737" t="s">
        <v>462</v>
      </c>
      <c r="G325" s="492"/>
      <c r="H325" s="492"/>
      <c r="I325" s="595">
        <v>139</v>
      </c>
    </row>
    <row r="326" spans="1:9" ht="30.75" customHeight="1" hidden="1">
      <c r="A326" s="733" t="s">
        <v>464</v>
      </c>
      <c r="B326" s="709" t="s">
        <v>155</v>
      </c>
      <c r="C326" s="463" t="s">
        <v>107</v>
      </c>
      <c r="D326" s="463" t="s">
        <v>55</v>
      </c>
      <c r="E326" s="463" t="s">
        <v>153</v>
      </c>
      <c r="F326" s="737" t="s">
        <v>463</v>
      </c>
      <c r="G326" s="492"/>
      <c r="H326" s="492"/>
      <c r="I326" s="595"/>
    </row>
    <row r="327" spans="1:9" ht="28.5" customHeight="1" hidden="1">
      <c r="A327" s="733" t="s">
        <v>472</v>
      </c>
      <c r="B327" s="709" t="s">
        <v>155</v>
      </c>
      <c r="C327" s="463" t="s">
        <v>107</v>
      </c>
      <c r="D327" s="463" t="s">
        <v>55</v>
      </c>
      <c r="E327" s="463" t="s">
        <v>153</v>
      </c>
      <c r="F327" s="737" t="s">
        <v>471</v>
      </c>
      <c r="G327" s="479"/>
      <c r="H327" s="479">
        <v>416</v>
      </c>
      <c r="I327" s="595"/>
    </row>
    <row r="328" spans="1:9" ht="48.75" customHeight="1">
      <c r="A328" s="17" t="s">
        <v>292</v>
      </c>
      <c r="B328" s="684" t="s">
        <v>171</v>
      </c>
      <c r="C328" s="387" t="s">
        <v>57</v>
      </c>
      <c r="D328" s="387" t="s">
        <v>57</v>
      </c>
      <c r="E328" s="387" t="s">
        <v>76</v>
      </c>
      <c r="F328" s="387" t="s">
        <v>47</v>
      </c>
      <c r="G328" s="498" t="e">
        <f>G329+G458+#REF!</f>
        <v>#REF!</v>
      </c>
      <c r="H328" s="498">
        <v>35429</v>
      </c>
      <c r="I328" s="575">
        <f>I329+I458</f>
        <v>120835.09999999998</v>
      </c>
    </row>
    <row r="329" spans="1:9" ht="18.75" customHeight="1">
      <c r="A329" s="283" t="s">
        <v>52</v>
      </c>
      <c r="B329" s="706" t="s">
        <v>171</v>
      </c>
      <c r="C329" s="248" t="s">
        <v>51</v>
      </c>
      <c r="D329" s="248" t="s">
        <v>72</v>
      </c>
      <c r="E329" s="248" t="s">
        <v>76</v>
      </c>
      <c r="F329" s="248" t="s">
        <v>47</v>
      </c>
      <c r="G329" s="475" t="e">
        <f>G330+G350+G412+G399</f>
        <v>#REF!</v>
      </c>
      <c r="H329" s="475" t="e">
        <f>H330+H350+H412+H399</f>
        <v>#REF!</v>
      </c>
      <c r="I329" s="576">
        <f>I330+I350+I399+I412</f>
        <v>102037.29999999999</v>
      </c>
    </row>
    <row r="330" spans="1:9" ht="15.75">
      <c r="A330" s="10" t="s">
        <v>89</v>
      </c>
      <c r="B330" s="706" t="s">
        <v>171</v>
      </c>
      <c r="C330" s="248" t="s">
        <v>51</v>
      </c>
      <c r="D330" s="248" t="s">
        <v>48</v>
      </c>
      <c r="E330" s="248" t="s">
        <v>76</v>
      </c>
      <c r="F330" s="248" t="s">
        <v>47</v>
      </c>
      <c r="G330" s="490" t="e">
        <f>G331</f>
        <v>#REF!</v>
      </c>
      <c r="H330" s="490" t="e">
        <f>H331</f>
        <v>#REF!</v>
      </c>
      <c r="I330" s="591">
        <f>I331+I339+I343</f>
        <v>15185.199999999999</v>
      </c>
    </row>
    <row r="331" spans="1:9" ht="13.5" customHeight="1">
      <c r="A331" s="2" t="s">
        <v>90</v>
      </c>
      <c r="B331" s="706" t="s">
        <v>171</v>
      </c>
      <c r="C331" s="248" t="s">
        <v>51</v>
      </c>
      <c r="D331" s="248" t="s">
        <v>48</v>
      </c>
      <c r="E331" s="248" t="s">
        <v>91</v>
      </c>
      <c r="F331" s="248" t="s">
        <v>47</v>
      </c>
      <c r="G331" s="422" t="e">
        <f>G332+#REF!</f>
        <v>#REF!</v>
      </c>
      <c r="H331" s="422" t="e">
        <f>H332+#REF!</f>
        <v>#REF!</v>
      </c>
      <c r="I331" s="589">
        <f>I332</f>
        <v>7249.5</v>
      </c>
    </row>
    <row r="332" spans="1:9" ht="25.5" customHeight="1">
      <c r="A332" s="241" t="s">
        <v>63</v>
      </c>
      <c r="B332" s="689" t="s">
        <v>171</v>
      </c>
      <c r="C332" s="399" t="s">
        <v>51</v>
      </c>
      <c r="D332" s="399" t="s">
        <v>48</v>
      </c>
      <c r="E332" s="399" t="s">
        <v>172</v>
      </c>
      <c r="F332" s="399" t="s">
        <v>47</v>
      </c>
      <c r="G332" s="428">
        <f>G333</f>
        <v>0</v>
      </c>
      <c r="H332" s="428">
        <f>H333</f>
        <v>14355.6</v>
      </c>
      <c r="I332" s="589">
        <f>I333+I334+I335+I336+I337+I338</f>
        <v>7249.5</v>
      </c>
    </row>
    <row r="333" spans="1:11" ht="20.25" customHeight="1">
      <c r="A333" s="733" t="s">
        <v>467</v>
      </c>
      <c r="B333" s="689" t="s">
        <v>171</v>
      </c>
      <c r="C333" s="399" t="s">
        <v>51</v>
      </c>
      <c r="D333" s="399" t="s">
        <v>48</v>
      </c>
      <c r="E333" s="399" t="s">
        <v>172</v>
      </c>
      <c r="F333" s="558" t="s">
        <v>469</v>
      </c>
      <c r="G333" s="428"/>
      <c r="H333" s="428">
        <v>14355.6</v>
      </c>
      <c r="I333" s="589">
        <f>267.5+617.9+100</f>
        <v>985.4</v>
      </c>
      <c r="K333" t="s">
        <v>16</v>
      </c>
    </row>
    <row r="334" spans="1:9" ht="27" customHeight="1">
      <c r="A334" s="734" t="s">
        <v>466</v>
      </c>
      <c r="B334" s="689" t="s">
        <v>171</v>
      </c>
      <c r="C334" s="399" t="s">
        <v>51</v>
      </c>
      <c r="D334" s="399" t="s">
        <v>48</v>
      </c>
      <c r="E334" s="399" t="s">
        <v>172</v>
      </c>
      <c r="F334" s="558" t="s">
        <v>470</v>
      </c>
      <c r="G334" s="428"/>
      <c r="H334" s="428"/>
      <c r="I334" s="589">
        <v>14.4</v>
      </c>
    </row>
    <row r="335" spans="1:11" ht="27" customHeight="1">
      <c r="A335" s="734" t="s">
        <v>481</v>
      </c>
      <c r="B335" s="689" t="s">
        <v>171</v>
      </c>
      <c r="C335" s="399" t="s">
        <v>51</v>
      </c>
      <c r="D335" s="399" t="s">
        <v>48</v>
      </c>
      <c r="E335" s="399" t="s">
        <v>172</v>
      </c>
      <c r="F335" s="558" t="s">
        <v>462</v>
      </c>
      <c r="G335" s="428"/>
      <c r="H335" s="428"/>
      <c r="I335" s="589">
        <f>655.8-64.3+11.9+145+30</f>
        <v>778.4</v>
      </c>
      <c r="K335" t="s">
        <v>22</v>
      </c>
    </row>
    <row r="336" spans="1:11" ht="38.25" customHeight="1">
      <c r="A336" s="734" t="s">
        <v>506</v>
      </c>
      <c r="B336" s="689" t="s">
        <v>171</v>
      </c>
      <c r="C336" s="399" t="s">
        <v>51</v>
      </c>
      <c r="D336" s="399" t="s">
        <v>48</v>
      </c>
      <c r="E336" s="399" t="s">
        <v>172</v>
      </c>
      <c r="F336" s="558" t="s">
        <v>478</v>
      </c>
      <c r="G336" s="428"/>
      <c r="H336" s="428"/>
      <c r="I336" s="589">
        <f>5379.5-199.5+230</f>
        <v>5410</v>
      </c>
      <c r="K336" t="s">
        <v>11</v>
      </c>
    </row>
    <row r="337" spans="1:9" ht="29.25" customHeight="1">
      <c r="A337" s="733" t="s">
        <v>464</v>
      </c>
      <c r="B337" s="689" t="s">
        <v>171</v>
      </c>
      <c r="C337" s="399" t="s">
        <v>51</v>
      </c>
      <c r="D337" s="399" t="s">
        <v>48</v>
      </c>
      <c r="E337" s="399" t="s">
        <v>172</v>
      </c>
      <c r="F337" s="737" t="s">
        <v>463</v>
      </c>
      <c r="G337" s="428"/>
      <c r="H337" s="428"/>
      <c r="I337" s="589">
        <f>46+15.3</f>
        <v>61.3</v>
      </c>
    </row>
    <row r="338" spans="1:9" ht="32.25" customHeight="1" hidden="1">
      <c r="A338" s="733" t="s">
        <v>472</v>
      </c>
      <c r="B338" s="689" t="s">
        <v>171</v>
      </c>
      <c r="C338" s="399" t="s">
        <v>51</v>
      </c>
      <c r="D338" s="399" t="s">
        <v>48</v>
      </c>
      <c r="E338" s="399" t="s">
        <v>172</v>
      </c>
      <c r="F338" s="737" t="s">
        <v>471</v>
      </c>
      <c r="G338" s="428"/>
      <c r="H338" s="428"/>
      <c r="I338" s="589"/>
    </row>
    <row r="339" spans="1:9" ht="39" customHeight="1">
      <c r="A339" s="750" t="s">
        <v>551</v>
      </c>
      <c r="B339" s="408">
        <v>574</v>
      </c>
      <c r="C339" s="611" t="s">
        <v>51</v>
      </c>
      <c r="D339" s="611" t="s">
        <v>48</v>
      </c>
      <c r="E339" s="611" t="s">
        <v>555</v>
      </c>
      <c r="F339" s="611" t="s">
        <v>47</v>
      </c>
      <c r="G339" s="428"/>
      <c r="H339" s="428"/>
      <c r="I339" s="589">
        <f>I340+I341+I342</f>
        <v>7843.699999999999</v>
      </c>
    </row>
    <row r="340" spans="1:9" ht="32.25" customHeight="1">
      <c r="A340" s="733" t="s">
        <v>467</v>
      </c>
      <c r="B340" s="408">
        <v>574</v>
      </c>
      <c r="C340" s="611" t="s">
        <v>51</v>
      </c>
      <c r="D340" s="611" t="s">
        <v>48</v>
      </c>
      <c r="E340" s="611" t="s">
        <v>555</v>
      </c>
      <c r="F340" s="611" t="s">
        <v>469</v>
      </c>
      <c r="G340" s="428"/>
      <c r="H340" s="428"/>
      <c r="I340" s="589">
        <v>2322.7</v>
      </c>
    </row>
    <row r="341" spans="1:9" ht="32.25" customHeight="1">
      <c r="A341" s="734" t="s">
        <v>481</v>
      </c>
      <c r="B341" s="408">
        <v>574</v>
      </c>
      <c r="C341" s="611" t="s">
        <v>51</v>
      </c>
      <c r="D341" s="611" t="s">
        <v>48</v>
      </c>
      <c r="E341" s="611" t="s">
        <v>555</v>
      </c>
      <c r="F341" s="611" t="s">
        <v>462</v>
      </c>
      <c r="G341" s="428"/>
      <c r="H341" s="428"/>
      <c r="I341" s="589">
        <v>793.1</v>
      </c>
    </row>
    <row r="342" spans="1:9" ht="51" customHeight="1">
      <c r="A342" s="734" t="s">
        <v>506</v>
      </c>
      <c r="B342" s="408">
        <v>574</v>
      </c>
      <c r="C342" s="611" t="s">
        <v>51</v>
      </c>
      <c r="D342" s="611" t="s">
        <v>48</v>
      </c>
      <c r="E342" s="611" t="s">
        <v>555</v>
      </c>
      <c r="F342" s="611" t="s">
        <v>478</v>
      </c>
      <c r="G342" s="428"/>
      <c r="H342" s="428"/>
      <c r="I342" s="589">
        <v>4727.9</v>
      </c>
    </row>
    <row r="343" spans="1:9" ht="77.25" customHeight="1">
      <c r="A343" s="742" t="s">
        <v>486</v>
      </c>
      <c r="B343" s="743" t="s">
        <v>171</v>
      </c>
      <c r="C343" s="611" t="s">
        <v>51</v>
      </c>
      <c r="D343" s="611" t="s">
        <v>48</v>
      </c>
      <c r="E343" s="611" t="s">
        <v>231</v>
      </c>
      <c r="F343" s="737" t="s">
        <v>47</v>
      </c>
      <c r="G343" s="428"/>
      <c r="H343" s="428"/>
      <c r="I343" s="589">
        <f>I344+I347</f>
        <v>92</v>
      </c>
    </row>
    <row r="344" spans="1:9" ht="44.25" customHeight="1">
      <c r="A344" s="742" t="s">
        <v>188</v>
      </c>
      <c r="B344" s="743" t="s">
        <v>171</v>
      </c>
      <c r="C344" s="611" t="s">
        <v>51</v>
      </c>
      <c r="D344" s="611" t="s">
        <v>48</v>
      </c>
      <c r="E344" s="611" t="s">
        <v>487</v>
      </c>
      <c r="F344" s="737" t="s">
        <v>47</v>
      </c>
      <c r="G344" s="428"/>
      <c r="H344" s="428"/>
      <c r="I344" s="589">
        <f>I345+I346</f>
        <v>67.2</v>
      </c>
    </row>
    <row r="345" spans="1:9" ht="32.25" customHeight="1">
      <c r="A345" s="734" t="s">
        <v>481</v>
      </c>
      <c r="B345" s="743" t="s">
        <v>171</v>
      </c>
      <c r="C345" s="611" t="s">
        <v>51</v>
      </c>
      <c r="D345" s="611" t="s">
        <v>48</v>
      </c>
      <c r="E345" s="611" t="s">
        <v>487</v>
      </c>
      <c r="F345" s="737" t="s">
        <v>462</v>
      </c>
      <c r="G345" s="428"/>
      <c r="H345" s="428"/>
      <c r="I345" s="589">
        <v>33.6</v>
      </c>
    </row>
    <row r="346" spans="1:9" ht="45" customHeight="1">
      <c r="A346" s="734" t="s">
        <v>506</v>
      </c>
      <c r="B346" s="743" t="s">
        <v>171</v>
      </c>
      <c r="C346" s="611" t="s">
        <v>51</v>
      </c>
      <c r="D346" s="611" t="s">
        <v>48</v>
      </c>
      <c r="E346" s="611" t="s">
        <v>487</v>
      </c>
      <c r="F346" s="737" t="s">
        <v>478</v>
      </c>
      <c r="G346" s="428"/>
      <c r="H346" s="428"/>
      <c r="I346" s="589">
        <v>33.6</v>
      </c>
    </row>
    <row r="347" spans="1:9" ht="43.5" customHeight="1">
      <c r="A347" s="734" t="s">
        <v>34</v>
      </c>
      <c r="B347" s="743" t="s">
        <v>171</v>
      </c>
      <c r="C347" s="611" t="s">
        <v>51</v>
      </c>
      <c r="D347" s="611" t="s">
        <v>48</v>
      </c>
      <c r="E347" s="611" t="s">
        <v>35</v>
      </c>
      <c r="F347" s="737" t="s">
        <v>47</v>
      </c>
      <c r="G347" s="428"/>
      <c r="H347" s="428"/>
      <c r="I347" s="589">
        <f>I348+I349</f>
        <v>24.8</v>
      </c>
    </row>
    <row r="348" spans="1:9" ht="15" customHeight="1">
      <c r="A348" s="734" t="s">
        <v>514</v>
      </c>
      <c r="B348" s="743" t="s">
        <v>171</v>
      </c>
      <c r="C348" s="611" t="s">
        <v>51</v>
      </c>
      <c r="D348" s="611" t="s">
        <v>48</v>
      </c>
      <c r="E348" s="611" t="s">
        <v>35</v>
      </c>
      <c r="F348" s="737" t="s">
        <v>513</v>
      </c>
      <c r="G348" s="428"/>
      <c r="H348" s="428"/>
      <c r="I348" s="589">
        <v>3.1</v>
      </c>
    </row>
    <row r="349" spans="1:9" ht="51" customHeight="1">
      <c r="A349" s="734" t="s">
        <v>506</v>
      </c>
      <c r="B349" s="743" t="s">
        <v>171</v>
      </c>
      <c r="C349" s="611" t="s">
        <v>51</v>
      </c>
      <c r="D349" s="611" t="s">
        <v>48</v>
      </c>
      <c r="E349" s="611" t="s">
        <v>35</v>
      </c>
      <c r="F349" s="737" t="s">
        <v>478</v>
      </c>
      <c r="G349" s="428"/>
      <c r="H349" s="428"/>
      <c r="I349" s="589">
        <v>21.7</v>
      </c>
    </row>
    <row r="350" spans="1:10" ht="15.75">
      <c r="A350" s="284" t="s">
        <v>53</v>
      </c>
      <c r="B350" s="689" t="s">
        <v>171</v>
      </c>
      <c r="C350" s="399" t="s">
        <v>51</v>
      </c>
      <c r="D350" s="399" t="s">
        <v>50</v>
      </c>
      <c r="E350" s="399" t="s">
        <v>76</v>
      </c>
      <c r="F350" s="399" t="s">
        <v>47</v>
      </c>
      <c r="G350" s="424" t="e">
        <f>G353+G360+G365+G377+G380+G368</f>
        <v>#REF!</v>
      </c>
      <c r="H350" s="424" t="e">
        <f>H353+H360+H365+H377+H380+H368</f>
        <v>#REF!</v>
      </c>
      <c r="I350" s="591">
        <f>I352+I353+I360+I380+I377+I371+I373</f>
        <v>83637.4</v>
      </c>
      <c r="J350" s="208"/>
    </row>
    <row r="351" spans="1:10" ht="24">
      <c r="A351" s="767" t="s">
        <v>36</v>
      </c>
      <c r="B351" s="743" t="s">
        <v>171</v>
      </c>
      <c r="C351" s="611" t="s">
        <v>51</v>
      </c>
      <c r="D351" s="611" t="s">
        <v>50</v>
      </c>
      <c r="E351" s="611" t="s">
        <v>37</v>
      </c>
      <c r="F351" s="611" t="s">
        <v>47</v>
      </c>
      <c r="G351" s="424"/>
      <c r="H351" s="424"/>
      <c r="I351" s="589">
        <f>I352</f>
        <v>1341.3</v>
      </c>
      <c r="J351" s="769"/>
    </row>
    <row r="352" spans="1:10" ht="47.25">
      <c r="A352" s="762" t="s">
        <v>548</v>
      </c>
      <c r="B352" s="743" t="s">
        <v>171</v>
      </c>
      <c r="C352" s="611" t="s">
        <v>51</v>
      </c>
      <c r="D352" s="611" t="s">
        <v>50</v>
      </c>
      <c r="E352" s="611" t="s">
        <v>37</v>
      </c>
      <c r="F352" s="611" t="s">
        <v>547</v>
      </c>
      <c r="G352" s="424"/>
      <c r="H352" s="424"/>
      <c r="I352" s="589">
        <v>1341.3</v>
      </c>
      <c r="J352" s="769"/>
    </row>
    <row r="353" spans="1:9" ht="30" customHeight="1">
      <c r="A353" s="243" t="s">
        <v>92</v>
      </c>
      <c r="B353" s="689" t="s">
        <v>171</v>
      </c>
      <c r="C353" s="399" t="s">
        <v>51</v>
      </c>
      <c r="D353" s="399" t="s">
        <v>50</v>
      </c>
      <c r="E353" s="399" t="s">
        <v>93</v>
      </c>
      <c r="F353" s="399" t="s">
        <v>47</v>
      </c>
      <c r="G353" s="428">
        <f>G354</f>
        <v>0</v>
      </c>
      <c r="H353" s="428">
        <f>H354</f>
        <v>16672.2</v>
      </c>
      <c r="I353" s="591">
        <f>I354</f>
        <v>10338.300000000001</v>
      </c>
    </row>
    <row r="354" spans="1:9" ht="28.5" customHeight="1">
      <c r="A354" s="244" t="s">
        <v>63</v>
      </c>
      <c r="B354" s="540" t="s">
        <v>171</v>
      </c>
      <c r="C354" s="554" t="s">
        <v>51</v>
      </c>
      <c r="D354" s="554" t="s">
        <v>50</v>
      </c>
      <c r="E354" s="632" t="s">
        <v>173</v>
      </c>
      <c r="F354" s="632" t="s">
        <v>47</v>
      </c>
      <c r="G354" s="482">
        <f>G359</f>
        <v>0</v>
      </c>
      <c r="H354" s="482">
        <f>H359</f>
        <v>16672.2</v>
      </c>
      <c r="I354" s="589">
        <f>I355+I356+I357+I358+I359</f>
        <v>10338.300000000001</v>
      </c>
    </row>
    <row r="355" spans="1:9" ht="28.5" customHeight="1">
      <c r="A355" s="733" t="s">
        <v>467</v>
      </c>
      <c r="B355" s="540" t="s">
        <v>171</v>
      </c>
      <c r="C355" s="554" t="s">
        <v>51</v>
      </c>
      <c r="D355" s="554" t="s">
        <v>50</v>
      </c>
      <c r="E355" s="632" t="s">
        <v>173</v>
      </c>
      <c r="F355" s="558" t="s">
        <v>469</v>
      </c>
      <c r="G355" s="482"/>
      <c r="H355" s="482"/>
      <c r="I355" s="589">
        <f>368.3+206.4</f>
        <v>574.7</v>
      </c>
    </row>
    <row r="356" spans="1:9" ht="28.5" customHeight="1">
      <c r="A356" s="734" t="s">
        <v>481</v>
      </c>
      <c r="B356" s="540" t="s">
        <v>171</v>
      </c>
      <c r="C356" s="554" t="s">
        <v>51</v>
      </c>
      <c r="D356" s="554" t="s">
        <v>50</v>
      </c>
      <c r="E356" s="632" t="s">
        <v>173</v>
      </c>
      <c r="F356" s="558" t="s">
        <v>462</v>
      </c>
      <c r="G356" s="482"/>
      <c r="H356" s="482"/>
      <c r="I356" s="589">
        <f>5483.8+188.8</f>
        <v>5672.6</v>
      </c>
    </row>
    <row r="357" spans="1:11" ht="38.25" customHeight="1">
      <c r="A357" s="734" t="s">
        <v>506</v>
      </c>
      <c r="B357" s="540" t="s">
        <v>171</v>
      </c>
      <c r="C357" s="554" t="s">
        <v>51</v>
      </c>
      <c r="D357" s="554" t="s">
        <v>50</v>
      </c>
      <c r="E357" s="632" t="s">
        <v>173</v>
      </c>
      <c r="F357" s="558" t="s">
        <v>478</v>
      </c>
      <c r="G357" s="482"/>
      <c r="H357" s="482"/>
      <c r="I357" s="589">
        <f>3184.3+60-86.2</f>
        <v>3158.1000000000004</v>
      </c>
      <c r="K357" t="s">
        <v>530</v>
      </c>
    </row>
    <row r="358" spans="1:11" ht="28.5" customHeight="1">
      <c r="A358" s="733" t="s">
        <v>464</v>
      </c>
      <c r="B358" s="540" t="s">
        <v>171</v>
      </c>
      <c r="C358" s="554" t="s">
        <v>51</v>
      </c>
      <c r="D358" s="554" t="s">
        <v>50</v>
      </c>
      <c r="E358" s="632" t="s">
        <v>173</v>
      </c>
      <c r="F358" s="737" t="s">
        <v>463</v>
      </c>
      <c r="G358" s="482"/>
      <c r="H358" s="482"/>
      <c r="I358" s="589">
        <f>794.1+28.8+100</f>
        <v>922.9</v>
      </c>
      <c r="K358" t="s">
        <v>18</v>
      </c>
    </row>
    <row r="359" spans="1:9" ht="30" customHeight="1">
      <c r="A359" s="733" t="s">
        <v>472</v>
      </c>
      <c r="B359" s="540" t="s">
        <v>171</v>
      </c>
      <c r="C359" s="554" t="s">
        <v>51</v>
      </c>
      <c r="D359" s="554" t="s">
        <v>50</v>
      </c>
      <c r="E359" s="632" t="s">
        <v>173</v>
      </c>
      <c r="F359" s="737" t="s">
        <v>471</v>
      </c>
      <c r="G359" s="482"/>
      <c r="H359" s="482">
        <v>16672.2</v>
      </c>
      <c r="I359" s="589">
        <f>10</f>
        <v>10</v>
      </c>
    </row>
    <row r="360" spans="1:9" ht="17.25" customHeight="1">
      <c r="A360" s="6" t="s">
        <v>54</v>
      </c>
      <c r="B360" s="692" t="s">
        <v>171</v>
      </c>
      <c r="C360" s="161" t="s">
        <v>51</v>
      </c>
      <c r="D360" s="161" t="s">
        <v>50</v>
      </c>
      <c r="E360" s="161" t="s">
        <v>88</v>
      </c>
      <c r="F360" s="161" t="s">
        <v>47</v>
      </c>
      <c r="G360" s="478" t="e">
        <f>G361</f>
        <v>#REF!</v>
      </c>
      <c r="H360" s="478" t="e">
        <f>H361</f>
        <v>#REF!</v>
      </c>
      <c r="I360" s="591">
        <f>I361</f>
        <v>1604.8</v>
      </c>
    </row>
    <row r="361" spans="1:9" ht="26.25" customHeight="1">
      <c r="A361" s="1" t="s">
        <v>63</v>
      </c>
      <c r="B361" s="692" t="s">
        <v>171</v>
      </c>
      <c r="C361" s="161" t="s">
        <v>51</v>
      </c>
      <c r="D361" s="161" t="s">
        <v>50</v>
      </c>
      <c r="E361" s="161" t="s">
        <v>156</v>
      </c>
      <c r="F361" s="161" t="s">
        <v>47</v>
      </c>
      <c r="G361" s="495" t="e">
        <f>#REF!</f>
        <v>#REF!</v>
      </c>
      <c r="H361" s="495" t="e">
        <f>#REF!</f>
        <v>#REF!</v>
      </c>
      <c r="I361" s="591">
        <f>I362</f>
        <v>1604.8</v>
      </c>
    </row>
    <row r="362" spans="1:11" ht="44.25" customHeight="1">
      <c r="A362" s="734" t="s">
        <v>506</v>
      </c>
      <c r="B362" s="692" t="s">
        <v>171</v>
      </c>
      <c r="C362" s="161" t="s">
        <v>51</v>
      </c>
      <c r="D362" s="161" t="s">
        <v>50</v>
      </c>
      <c r="E362" s="161" t="s">
        <v>156</v>
      </c>
      <c r="F362" s="558" t="s">
        <v>478</v>
      </c>
      <c r="G362" s="495"/>
      <c r="H362" s="495"/>
      <c r="I362" s="589">
        <f>1230.8+40+334</f>
        <v>1604.8</v>
      </c>
      <c r="K362" t="s">
        <v>531</v>
      </c>
    </row>
    <row r="363" spans="1:9" ht="1.5" customHeight="1" hidden="1">
      <c r="A363" s="87" t="s">
        <v>263</v>
      </c>
      <c r="B363" s="692"/>
      <c r="C363" s="161"/>
      <c r="D363" s="161"/>
      <c r="E363" s="161"/>
      <c r="F363" s="161"/>
      <c r="G363" s="495"/>
      <c r="H363" s="495"/>
      <c r="I363" s="591">
        <f aca="true" t="shared" si="13" ref="I363:I370">G363+H363</f>
        <v>0</v>
      </c>
    </row>
    <row r="364" spans="1:9" ht="39" customHeight="1" hidden="1">
      <c r="A364" s="87" t="s">
        <v>264</v>
      </c>
      <c r="B364" s="692"/>
      <c r="C364" s="161"/>
      <c r="D364" s="161"/>
      <c r="E364" s="161"/>
      <c r="F364" s="161"/>
      <c r="G364" s="495"/>
      <c r="H364" s="495"/>
      <c r="I364" s="591">
        <f t="shared" si="13"/>
        <v>0</v>
      </c>
    </row>
    <row r="365" spans="1:9" ht="3" customHeight="1" hidden="1">
      <c r="A365" s="20" t="s">
        <v>130</v>
      </c>
      <c r="B365" s="713" t="s">
        <v>171</v>
      </c>
      <c r="C365" s="561" t="s">
        <v>51</v>
      </c>
      <c r="D365" s="561" t="s">
        <v>50</v>
      </c>
      <c r="E365" s="561" t="s">
        <v>122</v>
      </c>
      <c r="F365" s="561" t="s">
        <v>47</v>
      </c>
      <c r="G365" s="480">
        <f>G366</f>
        <v>0</v>
      </c>
      <c r="H365" s="480"/>
      <c r="I365" s="591">
        <f t="shared" si="13"/>
        <v>0</v>
      </c>
    </row>
    <row r="366" spans="1:9" ht="36" customHeight="1" hidden="1">
      <c r="A366" s="26" t="s">
        <v>174</v>
      </c>
      <c r="B366" s="713" t="s">
        <v>171</v>
      </c>
      <c r="C366" s="561" t="s">
        <v>51</v>
      </c>
      <c r="D366" s="561" t="s">
        <v>50</v>
      </c>
      <c r="E366" s="561" t="s">
        <v>175</v>
      </c>
      <c r="F366" s="561" t="s">
        <v>47</v>
      </c>
      <c r="G366" s="499">
        <f>G367</f>
        <v>0</v>
      </c>
      <c r="H366" s="499"/>
      <c r="I366" s="591">
        <f t="shared" si="13"/>
        <v>0</v>
      </c>
    </row>
    <row r="367" spans="1:9" ht="18.75" customHeight="1" hidden="1">
      <c r="A367" s="26" t="s">
        <v>149</v>
      </c>
      <c r="B367" s="713" t="s">
        <v>171</v>
      </c>
      <c r="C367" s="561" t="s">
        <v>51</v>
      </c>
      <c r="D367" s="561" t="s">
        <v>50</v>
      </c>
      <c r="E367" s="561" t="s">
        <v>175</v>
      </c>
      <c r="F367" s="561" t="s">
        <v>150</v>
      </c>
      <c r="G367" s="499">
        <v>0</v>
      </c>
      <c r="H367" s="499"/>
      <c r="I367" s="591">
        <f t="shared" si="13"/>
        <v>0</v>
      </c>
    </row>
    <row r="368" spans="1:9" ht="18.75" customHeight="1" hidden="1">
      <c r="A368" s="337" t="s">
        <v>357</v>
      </c>
      <c r="B368" s="714" t="s">
        <v>171</v>
      </c>
      <c r="C368" s="562" t="s">
        <v>51</v>
      </c>
      <c r="D368" s="562" t="s">
        <v>50</v>
      </c>
      <c r="E368" s="562" t="s">
        <v>358</v>
      </c>
      <c r="F368" s="562" t="s">
        <v>47</v>
      </c>
      <c r="G368" s="500">
        <f>G369</f>
        <v>0</v>
      </c>
      <c r="H368" s="500"/>
      <c r="I368" s="589">
        <f t="shared" si="13"/>
        <v>0</v>
      </c>
    </row>
    <row r="369" spans="1:9" ht="45" customHeight="1" hidden="1">
      <c r="A369" s="242" t="s">
        <v>359</v>
      </c>
      <c r="B369" s="714" t="s">
        <v>171</v>
      </c>
      <c r="C369" s="562" t="s">
        <v>51</v>
      </c>
      <c r="D369" s="562" t="s">
        <v>50</v>
      </c>
      <c r="E369" s="562" t="s">
        <v>360</v>
      </c>
      <c r="F369" s="562" t="s">
        <v>47</v>
      </c>
      <c r="G369" s="500">
        <f>G370</f>
        <v>0</v>
      </c>
      <c r="H369" s="500"/>
      <c r="I369" s="589">
        <f t="shared" si="13"/>
        <v>0</v>
      </c>
    </row>
    <row r="370" spans="1:9" ht="18" customHeight="1" hidden="1">
      <c r="A370" s="242" t="s">
        <v>149</v>
      </c>
      <c r="B370" s="714" t="s">
        <v>171</v>
      </c>
      <c r="C370" s="562" t="s">
        <v>51</v>
      </c>
      <c r="D370" s="562" t="s">
        <v>50</v>
      </c>
      <c r="E370" s="562" t="s">
        <v>360</v>
      </c>
      <c r="F370" s="562" t="s">
        <v>150</v>
      </c>
      <c r="G370" s="500"/>
      <c r="H370" s="500"/>
      <c r="I370" s="589">
        <f t="shared" si="13"/>
        <v>0</v>
      </c>
    </row>
    <row r="371" spans="1:9" ht="18" customHeight="1">
      <c r="A371" s="770" t="s">
        <v>38</v>
      </c>
      <c r="B371" s="714" t="s">
        <v>171</v>
      </c>
      <c r="C371" s="562" t="s">
        <v>51</v>
      </c>
      <c r="D371" s="562" t="s">
        <v>50</v>
      </c>
      <c r="E371" s="562" t="s">
        <v>39</v>
      </c>
      <c r="F371" s="562" t="s">
        <v>47</v>
      </c>
      <c r="G371" s="500"/>
      <c r="H371" s="500"/>
      <c r="I371" s="589">
        <f>I372</f>
        <v>5440.3</v>
      </c>
    </row>
    <row r="372" spans="1:9" ht="18" customHeight="1">
      <c r="A372" s="734" t="s">
        <v>514</v>
      </c>
      <c r="B372" s="714" t="s">
        <v>171</v>
      </c>
      <c r="C372" s="562" t="s">
        <v>51</v>
      </c>
      <c r="D372" s="562" t="s">
        <v>50</v>
      </c>
      <c r="E372" s="562" t="s">
        <v>39</v>
      </c>
      <c r="F372" s="562" t="s">
        <v>513</v>
      </c>
      <c r="G372" s="500"/>
      <c r="H372" s="500"/>
      <c r="I372" s="589">
        <v>5440.3</v>
      </c>
    </row>
    <row r="373" spans="1:9" ht="37.5" customHeight="1">
      <c r="A373" s="750" t="s">
        <v>551</v>
      </c>
      <c r="B373" s="714" t="s">
        <v>171</v>
      </c>
      <c r="C373" s="562" t="s">
        <v>51</v>
      </c>
      <c r="D373" s="562" t="s">
        <v>50</v>
      </c>
      <c r="E373" s="562" t="s">
        <v>33</v>
      </c>
      <c r="F373" s="562" t="s">
        <v>47</v>
      </c>
      <c r="G373" s="500"/>
      <c r="H373" s="500"/>
      <c r="I373" s="589">
        <f>I374+I375+I376</f>
        <v>10755.2</v>
      </c>
    </row>
    <row r="374" spans="1:9" ht="18" customHeight="1">
      <c r="A374" s="733" t="s">
        <v>467</v>
      </c>
      <c r="B374" s="714" t="s">
        <v>171</v>
      </c>
      <c r="C374" s="562" t="s">
        <v>51</v>
      </c>
      <c r="D374" s="562" t="s">
        <v>50</v>
      </c>
      <c r="E374" s="562" t="s">
        <v>33</v>
      </c>
      <c r="F374" s="562" t="s">
        <v>469</v>
      </c>
      <c r="G374" s="500"/>
      <c r="H374" s="500"/>
      <c r="I374" s="589">
        <v>3981.1</v>
      </c>
    </row>
    <row r="375" spans="1:9" ht="33" customHeight="1">
      <c r="A375" s="734" t="s">
        <v>481</v>
      </c>
      <c r="B375" s="714" t="s">
        <v>171</v>
      </c>
      <c r="C375" s="562" t="s">
        <v>51</v>
      </c>
      <c r="D375" s="562" t="s">
        <v>50</v>
      </c>
      <c r="E375" s="562" t="s">
        <v>33</v>
      </c>
      <c r="F375" s="562" t="s">
        <v>462</v>
      </c>
      <c r="G375" s="500"/>
      <c r="H375" s="500"/>
      <c r="I375" s="589">
        <v>2706.4</v>
      </c>
    </row>
    <row r="376" spans="1:9" ht="42.75" customHeight="1">
      <c r="A376" s="734" t="s">
        <v>506</v>
      </c>
      <c r="B376" s="714" t="s">
        <v>171</v>
      </c>
      <c r="C376" s="562" t="s">
        <v>51</v>
      </c>
      <c r="D376" s="562" t="s">
        <v>50</v>
      </c>
      <c r="E376" s="562" t="s">
        <v>33</v>
      </c>
      <c r="F376" s="562" t="s">
        <v>478</v>
      </c>
      <c r="G376" s="500"/>
      <c r="H376" s="500"/>
      <c r="I376" s="589">
        <v>4067.7</v>
      </c>
    </row>
    <row r="377" spans="1:9" ht="18.75" customHeight="1">
      <c r="A377" s="214" t="s">
        <v>130</v>
      </c>
      <c r="B377" s="715" t="s">
        <v>171</v>
      </c>
      <c r="C377" s="638" t="s">
        <v>51</v>
      </c>
      <c r="D377" s="638" t="s">
        <v>50</v>
      </c>
      <c r="E377" s="638" t="s">
        <v>122</v>
      </c>
      <c r="F377" s="638" t="s">
        <v>47</v>
      </c>
      <c r="G377" s="479">
        <f>G378</f>
        <v>364.3</v>
      </c>
      <c r="H377" s="479"/>
      <c r="I377" s="591">
        <f>I378</f>
        <v>1117.2</v>
      </c>
    </row>
    <row r="378" spans="1:9" ht="33" customHeight="1">
      <c r="A378" s="26" t="s">
        <v>567</v>
      </c>
      <c r="B378" s="716" t="s">
        <v>171</v>
      </c>
      <c r="C378" s="631" t="s">
        <v>51</v>
      </c>
      <c r="D378" s="631" t="s">
        <v>50</v>
      </c>
      <c r="E378" s="631" t="s">
        <v>175</v>
      </c>
      <c r="F378" s="631" t="s">
        <v>47</v>
      </c>
      <c r="G378" s="499">
        <f>G379</f>
        <v>364.3</v>
      </c>
      <c r="H378" s="499"/>
      <c r="I378" s="589">
        <f>I379</f>
        <v>1117.2</v>
      </c>
    </row>
    <row r="379" spans="1:9" ht="22.5" customHeight="1">
      <c r="A379" s="733" t="s">
        <v>467</v>
      </c>
      <c r="B379" s="716" t="s">
        <v>171</v>
      </c>
      <c r="C379" s="631" t="s">
        <v>51</v>
      </c>
      <c r="D379" s="631" t="s">
        <v>50</v>
      </c>
      <c r="E379" s="631" t="s">
        <v>175</v>
      </c>
      <c r="F379" s="631" t="s">
        <v>469</v>
      </c>
      <c r="G379" s="499">
        <v>364.3</v>
      </c>
      <c r="H379" s="499"/>
      <c r="I379" s="589">
        <f>355.5+761.7</f>
        <v>1117.2</v>
      </c>
    </row>
    <row r="380" spans="1:9" ht="18.75" customHeight="1">
      <c r="A380" s="40" t="s">
        <v>102</v>
      </c>
      <c r="B380" s="717" t="s">
        <v>171</v>
      </c>
      <c r="C380" s="630" t="s">
        <v>51</v>
      </c>
      <c r="D380" s="630" t="s">
        <v>50</v>
      </c>
      <c r="E380" s="630" t="s">
        <v>231</v>
      </c>
      <c r="F380" s="631" t="s">
        <v>47</v>
      </c>
      <c r="G380" s="499" t="e">
        <f>G381+#REF!+G386+G389+G391</f>
        <v>#REF!</v>
      </c>
      <c r="H380" s="499"/>
      <c r="I380" s="591">
        <f>I381+I389+I391+I394+I396</f>
        <v>53040.3</v>
      </c>
    </row>
    <row r="381" spans="1:9" ht="89.25" customHeight="1">
      <c r="A381" s="62" t="s">
        <v>232</v>
      </c>
      <c r="B381" s="717" t="s">
        <v>171</v>
      </c>
      <c r="C381" s="630" t="s">
        <v>51</v>
      </c>
      <c r="D381" s="630" t="s">
        <v>50</v>
      </c>
      <c r="E381" s="630" t="s">
        <v>495</v>
      </c>
      <c r="F381" s="631" t="s">
        <v>47</v>
      </c>
      <c r="G381" s="499">
        <v>42102.9</v>
      </c>
      <c r="H381" s="499"/>
      <c r="I381" s="591">
        <f>I382</f>
        <v>52599.4</v>
      </c>
    </row>
    <row r="382" spans="1:9" ht="46.5" customHeight="1">
      <c r="A382" s="732" t="s">
        <v>311</v>
      </c>
      <c r="B382" s="717" t="s">
        <v>171</v>
      </c>
      <c r="C382" s="630" t="s">
        <v>51</v>
      </c>
      <c r="D382" s="630" t="s">
        <v>50</v>
      </c>
      <c r="E382" s="630" t="s">
        <v>495</v>
      </c>
      <c r="F382" s="631" t="s">
        <v>47</v>
      </c>
      <c r="G382" s="499"/>
      <c r="H382" s="499"/>
      <c r="I382" s="591">
        <f>I383+I384+I385+I388</f>
        <v>52599.4</v>
      </c>
    </row>
    <row r="383" spans="1:9" ht="29.25" customHeight="1">
      <c r="A383" s="733" t="s">
        <v>467</v>
      </c>
      <c r="B383" s="717" t="s">
        <v>171</v>
      </c>
      <c r="C383" s="630" t="s">
        <v>51</v>
      </c>
      <c r="D383" s="630" t="s">
        <v>50</v>
      </c>
      <c r="E383" s="630" t="s">
        <v>495</v>
      </c>
      <c r="F383" s="631" t="s">
        <v>469</v>
      </c>
      <c r="G383" s="499"/>
      <c r="H383" s="499"/>
      <c r="I383" s="589">
        <f>31246.8+1302</f>
        <v>32548.8</v>
      </c>
    </row>
    <row r="384" spans="1:9" ht="27.75" customHeight="1">
      <c r="A384" s="734" t="s">
        <v>466</v>
      </c>
      <c r="B384" s="717" t="s">
        <v>171</v>
      </c>
      <c r="C384" s="630" t="s">
        <v>51</v>
      </c>
      <c r="D384" s="630" t="s">
        <v>50</v>
      </c>
      <c r="E384" s="630" t="s">
        <v>495</v>
      </c>
      <c r="F384" s="631" t="s">
        <v>470</v>
      </c>
      <c r="G384" s="499"/>
      <c r="H384" s="499"/>
      <c r="I384" s="589">
        <f>182+35.7</f>
        <v>217.7</v>
      </c>
    </row>
    <row r="385" spans="1:9" ht="27" customHeight="1">
      <c r="A385" s="734" t="s">
        <v>481</v>
      </c>
      <c r="B385" s="717" t="s">
        <v>171</v>
      </c>
      <c r="C385" s="630" t="s">
        <v>51</v>
      </c>
      <c r="D385" s="630" t="s">
        <v>50</v>
      </c>
      <c r="E385" s="630" t="s">
        <v>495</v>
      </c>
      <c r="F385" s="631" t="s">
        <v>462</v>
      </c>
      <c r="G385" s="499"/>
      <c r="H385" s="499"/>
      <c r="I385" s="589">
        <f>1375.4+864.6</f>
        <v>2240</v>
      </c>
    </row>
    <row r="386" spans="1:9" ht="45" customHeight="1" hidden="1">
      <c r="A386" s="274" t="s">
        <v>311</v>
      </c>
      <c r="B386" s="540" t="s">
        <v>171</v>
      </c>
      <c r="C386" s="554" t="s">
        <v>51</v>
      </c>
      <c r="D386" s="554" t="s">
        <v>50</v>
      </c>
      <c r="E386" s="554" t="s">
        <v>312</v>
      </c>
      <c r="F386" s="554" t="s">
        <v>47</v>
      </c>
      <c r="G386" s="482">
        <f>G387</f>
        <v>0</v>
      </c>
      <c r="H386" s="482"/>
      <c r="I386" s="591">
        <f>G386+H386</f>
        <v>0</v>
      </c>
    </row>
    <row r="387" spans="1:9" ht="21" customHeight="1" hidden="1">
      <c r="A387" s="242" t="s">
        <v>149</v>
      </c>
      <c r="B387" s="540" t="s">
        <v>171</v>
      </c>
      <c r="C387" s="554" t="s">
        <v>51</v>
      </c>
      <c r="D387" s="554" t="s">
        <v>50</v>
      </c>
      <c r="E387" s="554" t="s">
        <v>312</v>
      </c>
      <c r="F387" s="554" t="s">
        <v>150</v>
      </c>
      <c r="G387" s="482"/>
      <c r="H387" s="482"/>
      <c r="I387" s="589">
        <f>G387+H387</f>
        <v>0</v>
      </c>
    </row>
    <row r="388" spans="1:9" ht="41.25" customHeight="1">
      <c r="A388" s="734" t="s">
        <v>506</v>
      </c>
      <c r="B388" s="717" t="s">
        <v>171</v>
      </c>
      <c r="C388" s="630" t="s">
        <v>51</v>
      </c>
      <c r="D388" s="630" t="s">
        <v>50</v>
      </c>
      <c r="E388" s="630" t="s">
        <v>495</v>
      </c>
      <c r="F388" s="554" t="s">
        <v>478</v>
      </c>
      <c r="G388" s="482"/>
      <c r="H388" s="482"/>
      <c r="I388" s="589">
        <f>16517.4+1075.5</f>
        <v>17592.9</v>
      </c>
    </row>
    <row r="389" spans="1:11" ht="44.25" customHeight="1">
      <c r="A389" s="242" t="s">
        <v>394</v>
      </c>
      <c r="B389" s="439" t="s">
        <v>171</v>
      </c>
      <c r="C389" s="630" t="s">
        <v>51</v>
      </c>
      <c r="D389" s="630" t="s">
        <v>50</v>
      </c>
      <c r="E389" s="630" t="s">
        <v>496</v>
      </c>
      <c r="F389" s="630" t="s">
        <v>47</v>
      </c>
      <c r="G389" s="501">
        <f>G390</f>
        <v>48.5</v>
      </c>
      <c r="H389" s="501"/>
      <c r="I389" s="591">
        <f>I390</f>
        <v>46.9</v>
      </c>
      <c r="J389" s="102"/>
      <c r="K389" s="102"/>
    </row>
    <row r="390" spans="1:11" ht="18" customHeight="1">
      <c r="A390" s="733" t="s">
        <v>467</v>
      </c>
      <c r="B390" s="439" t="s">
        <v>171</v>
      </c>
      <c r="C390" s="630" t="s">
        <v>51</v>
      </c>
      <c r="D390" s="630" t="s">
        <v>50</v>
      </c>
      <c r="E390" s="630" t="s">
        <v>496</v>
      </c>
      <c r="F390" s="630" t="s">
        <v>469</v>
      </c>
      <c r="G390" s="501">
        <v>48.5</v>
      </c>
      <c r="H390" s="501"/>
      <c r="I390" s="589">
        <f>47.1-0.2</f>
        <v>46.9</v>
      </c>
      <c r="J390" s="103"/>
      <c r="K390" s="103"/>
    </row>
    <row r="391" spans="1:11" ht="93.75" customHeight="1">
      <c r="A391" s="274" t="s">
        <v>299</v>
      </c>
      <c r="B391" s="439" t="s">
        <v>171</v>
      </c>
      <c r="C391" s="630" t="s">
        <v>51</v>
      </c>
      <c r="D391" s="630" t="s">
        <v>50</v>
      </c>
      <c r="E391" s="630" t="s">
        <v>497</v>
      </c>
      <c r="F391" s="630" t="s">
        <v>47</v>
      </c>
      <c r="G391" s="501">
        <f>G393</f>
        <v>100.5</v>
      </c>
      <c r="H391" s="501"/>
      <c r="I391" s="591">
        <f>I392+I393</f>
        <v>100</v>
      </c>
      <c r="J391" s="103"/>
      <c r="K391" s="103"/>
    </row>
    <row r="392" spans="1:11" ht="30" customHeight="1">
      <c r="A392" s="734" t="s">
        <v>481</v>
      </c>
      <c r="B392" s="439" t="s">
        <v>171</v>
      </c>
      <c r="C392" s="630" t="s">
        <v>51</v>
      </c>
      <c r="D392" s="630" t="s">
        <v>50</v>
      </c>
      <c r="E392" s="630" t="s">
        <v>497</v>
      </c>
      <c r="F392" s="630" t="s">
        <v>462</v>
      </c>
      <c r="G392" s="501"/>
      <c r="H392" s="501"/>
      <c r="I392" s="589">
        <v>40</v>
      </c>
      <c r="J392" s="103"/>
      <c r="K392" s="103"/>
    </row>
    <row r="393" spans="1:11" ht="38.25" customHeight="1">
      <c r="A393" s="738" t="s">
        <v>479</v>
      </c>
      <c r="B393" s="439" t="s">
        <v>171</v>
      </c>
      <c r="C393" s="630" t="s">
        <v>51</v>
      </c>
      <c r="D393" s="630" t="s">
        <v>50</v>
      </c>
      <c r="E393" s="630" t="s">
        <v>497</v>
      </c>
      <c r="F393" s="630" t="s">
        <v>480</v>
      </c>
      <c r="G393" s="501">
        <v>100.5</v>
      </c>
      <c r="H393" s="501"/>
      <c r="I393" s="589">
        <v>60</v>
      </c>
      <c r="J393" s="103"/>
      <c r="K393" s="103"/>
    </row>
    <row r="394" spans="1:11" ht="63.75" customHeight="1">
      <c r="A394" s="738" t="s">
        <v>482</v>
      </c>
      <c r="B394" s="439" t="s">
        <v>171</v>
      </c>
      <c r="C394" s="630" t="s">
        <v>51</v>
      </c>
      <c r="D394" s="630" t="s">
        <v>50</v>
      </c>
      <c r="E394" s="630" t="s">
        <v>483</v>
      </c>
      <c r="F394" s="630" t="s">
        <v>47</v>
      </c>
      <c r="G394" s="501"/>
      <c r="H394" s="501"/>
      <c r="I394" s="589">
        <f>I395</f>
        <v>236</v>
      </c>
      <c r="J394" s="103"/>
      <c r="K394" s="103"/>
    </row>
    <row r="395" spans="1:11" ht="23.25" customHeight="1">
      <c r="A395" s="738" t="s">
        <v>484</v>
      </c>
      <c r="B395" s="439" t="s">
        <v>171</v>
      </c>
      <c r="C395" s="630" t="s">
        <v>51</v>
      </c>
      <c r="D395" s="630" t="s">
        <v>50</v>
      </c>
      <c r="E395" s="630" t="s">
        <v>483</v>
      </c>
      <c r="F395" s="630" t="s">
        <v>485</v>
      </c>
      <c r="G395" s="501"/>
      <c r="H395" s="501"/>
      <c r="I395" s="589">
        <v>236</v>
      </c>
      <c r="J395" s="103"/>
      <c r="K395" s="103"/>
    </row>
    <row r="396" spans="1:11" ht="23.25" customHeight="1">
      <c r="A396" s="734" t="s">
        <v>34</v>
      </c>
      <c r="B396" s="743" t="s">
        <v>171</v>
      </c>
      <c r="C396" s="611" t="s">
        <v>51</v>
      </c>
      <c r="D396" s="611" t="s">
        <v>50</v>
      </c>
      <c r="E396" s="611" t="s">
        <v>35</v>
      </c>
      <c r="F396" s="737" t="s">
        <v>47</v>
      </c>
      <c r="G396" s="501"/>
      <c r="H396" s="501"/>
      <c r="I396" s="589">
        <f>I397+I398</f>
        <v>58</v>
      </c>
      <c r="J396" s="103"/>
      <c r="K396" s="103"/>
    </row>
    <row r="397" spans="1:11" ht="23.25" customHeight="1">
      <c r="A397" s="734" t="s">
        <v>514</v>
      </c>
      <c r="B397" s="743" t="s">
        <v>171</v>
      </c>
      <c r="C397" s="611" t="s">
        <v>51</v>
      </c>
      <c r="D397" s="611" t="s">
        <v>50</v>
      </c>
      <c r="E397" s="611" t="s">
        <v>35</v>
      </c>
      <c r="F397" s="737" t="s">
        <v>513</v>
      </c>
      <c r="G397" s="501"/>
      <c r="H397" s="501"/>
      <c r="I397" s="589">
        <v>16.6</v>
      </c>
      <c r="J397" s="103"/>
      <c r="K397" s="103"/>
    </row>
    <row r="398" spans="1:11" ht="23.25" customHeight="1">
      <c r="A398" s="734" t="s">
        <v>506</v>
      </c>
      <c r="B398" s="743" t="s">
        <v>171</v>
      </c>
      <c r="C398" s="611" t="s">
        <v>51</v>
      </c>
      <c r="D398" s="611" t="s">
        <v>50</v>
      </c>
      <c r="E398" s="611" t="s">
        <v>35</v>
      </c>
      <c r="F398" s="737" t="s">
        <v>478</v>
      </c>
      <c r="G398" s="501"/>
      <c r="H398" s="501"/>
      <c r="I398" s="589">
        <v>41.4</v>
      </c>
      <c r="J398" s="103"/>
      <c r="K398" s="103"/>
    </row>
    <row r="399" spans="1:11" ht="18" customHeight="1">
      <c r="A399" s="285" t="s">
        <v>73</v>
      </c>
      <c r="B399" s="699" t="s">
        <v>171</v>
      </c>
      <c r="C399" s="559" t="s">
        <v>51</v>
      </c>
      <c r="D399" s="248" t="s">
        <v>51</v>
      </c>
      <c r="E399" s="248" t="s">
        <v>132</v>
      </c>
      <c r="F399" s="248" t="s">
        <v>47</v>
      </c>
      <c r="G399" s="480">
        <f>G400+G403+G406</f>
        <v>1016.3</v>
      </c>
      <c r="H399" s="480"/>
      <c r="I399" s="576">
        <f>I406</f>
        <v>1136.9</v>
      </c>
      <c r="J399" s="103"/>
      <c r="K399" s="103"/>
    </row>
    <row r="400" spans="1:11" ht="51" customHeight="1" hidden="1">
      <c r="A400" s="44" t="s">
        <v>139</v>
      </c>
      <c r="B400" s="718" t="s">
        <v>171</v>
      </c>
      <c r="C400" s="558" t="s">
        <v>51</v>
      </c>
      <c r="D400" s="502" t="s">
        <v>51</v>
      </c>
      <c r="E400" s="502" t="s">
        <v>132</v>
      </c>
      <c r="F400" s="502" t="s">
        <v>47</v>
      </c>
      <c r="G400" s="480">
        <f>G401</f>
        <v>0</v>
      </c>
      <c r="H400" s="480"/>
      <c r="I400" s="591">
        <f aca="true" t="shared" si="14" ref="I400:I405">G400+H400</f>
        <v>0</v>
      </c>
      <c r="J400" s="103"/>
      <c r="K400" s="103"/>
    </row>
    <row r="401" spans="1:11" ht="19.5" customHeight="1" hidden="1">
      <c r="A401" s="11" t="s">
        <v>59</v>
      </c>
      <c r="B401" s="718" t="s">
        <v>171</v>
      </c>
      <c r="C401" s="558" t="s">
        <v>51</v>
      </c>
      <c r="D401" s="502" t="s">
        <v>51</v>
      </c>
      <c r="E401" s="502" t="s">
        <v>140</v>
      </c>
      <c r="F401" s="502" t="s">
        <v>47</v>
      </c>
      <c r="G401" s="499">
        <f>G402</f>
        <v>0</v>
      </c>
      <c r="H401" s="499"/>
      <c r="I401" s="591">
        <f t="shared" si="14"/>
        <v>0</v>
      </c>
      <c r="J401" s="103"/>
      <c r="K401" s="103"/>
    </row>
    <row r="402" spans="1:11" ht="25.5" customHeight="1" hidden="1">
      <c r="A402" s="36" t="s">
        <v>136</v>
      </c>
      <c r="B402" s="718" t="s">
        <v>171</v>
      </c>
      <c r="C402" s="456" t="s">
        <v>51</v>
      </c>
      <c r="D402" s="456" t="s">
        <v>51</v>
      </c>
      <c r="E402" s="456" t="s">
        <v>141</v>
      </c>
      <c r="F402" s="456" t="s">
        <v>137</v>
      </c>
      <c r="G402" s="499"/>
      <c r="H402" s="499"/>
      <c r="I402" s="591">
        <f t="shared" si="14"/>
        <v>0</v>
      </c>
      <c r="J402" s="103"/>
      <c r="K402" s="103"/>
    </row>
    <row r="403" spans="1:11" ht="0.75" customHeight="1" hidden="1">
      <c r="A403" s="37" t="s">
        <v>84</v>
      </c>
      <c r="B403" s="718" t="s">
        <v>171</v>
      </c>
      <c r="C403" s="456" t="s">
        <v>51</v>
      </c>
      <c r="D403" s="456" t="s">
        <v>51</v>
      </c>
      <c r="E403" s="456" t="s">
        <v>220</v>
      </c>
      <c r="F403" s="456" t="s">
        <v>47</v>
      </c>
      <c r="G403" s="480">
        <f>G404</f>
        <v>0</v>
      </c>
      <c r="H403" s="480"/>
      <c r="I403" s="591">
        <f t="shared" si="14"/>
        <v>0</v>
      </c>
      <c r="J403" s="103"/>
      <c r="K403" s="103"/>
    </row>
    <row r="404" spans="1:11" ht="17.25" customHeight="1" hidden="1">
      <c r="A404" s="31" t="s">
        <v>94</v>
      </c>
      <c r="B404" s="718" t="s">
        <v>171</v>
      </c>
      <c r="C404" s="456" t="s">
        <v>51</v>
      </c>
      <c r="D404" s="456" t="s">
        <v>51</v>
      </c>
      <c r="E404" s="456" t="s">
        <v>221</v>
      </c>
      <c r="F404" s="456" t="s">
        <v>47</v>
      </c>
      <c r="G404" s="499">
        <f>G405</f>
        <v>0</v>
      </c>
      <c r="H404" s="499"/>
      <c r="I404" s="591">
        <f t="shared" si="14"/>
        <v>0</v>
      </c>
      <c r="J404" s="103"/>
      <c r="K404" s="103"/>
    </row>
    <row r="405" spans="1:11" ht="15" customHeight="1" hidden="1">
      <c r="A405" s="25" t="s">
        <v>149</v>
      </c>
      <c r="B405" s="718" t="s">
        <v>171</v>
      </c>
      <c r="C405" s="456" t="s">
        <v>51</v>
      </c>
      <c r="D405" s="456" t="s">
        <v>51</v>
      </c>
      <c r="E405" s="456" t="s">
        <v>221</v>
      </c>
      <c r="F405" s="456" t="s">
        <v>150</v>
      </c>
      <c r="G405" s="499"/>
      <c r="H405" s="499"/>
      <c r="I405" s="591">
        <f t="shared" si="14"/>
        <v>0</v>
      </c>
      <c r="J405" s="103"/>
      <c r="K405" s="103"/>
    </row>
    <row r="406" spans="1:11" ht="28.5" customHeight="1">
      <c r="A406" s="40" t="s">
        <v>361</v>
      </c>
      <c r="B406" s="701" t="s">
        <v>171</v>
      </c>
      <c r="C406" s="468" t="s">
        <v>51</v>
      </c>
      <c r="D406" s="468" t="s">
        <v>51</v>
      </c>
      <c r="E406" s="468" t="s">
        <v>362</v>
      </c>
      <c r="F406" s="468" t="s">
        <v>47</v>
      </c>
      <c r="G406" s="503">
        <f>G407+G409+G410</f>
        <v>1016.3</v>
      </c>
      <c r="H406" s="503"/>
      <c r="I406" s="576">
        <f>I409+I407</f>
        <v>1136.9</v>
      </c>
      <c r="J406" s="103"/>
      <c r="K406" s="103"/>
    </row>
    <row r="407" spans="1:11" ht="78.75" customHeight="1">
      <c r="A407" s="340" t="s">
        <v>388</v>
      </c>
      <c r="B407" s="439" t="s">
        <v>171</v>
      </c>
      <c r="C407" s="438" t="s">
        <v>51</v>
      </c>
      <c r="D407" s="438" t="s">
        <v>51</v>
      </c>
      <c r="E407" s="776" t="s">
        <v>363</v>
      </c>
      <c r="F407" s="447" t="s">
        <v>47</v>
      </c>
      <c r="G407" s="504">
        <v>165.5</v>
      </c>
      <c r="H407" s="504"/>
      <c r="I407" s="578">
        <f>I408</f>
        <v>236</v>
      </c>
      <c r="J407" s="103"/>
      <c r="K407" s="103"/>
    </row>
    <row r="408" spans="1:11" ht="32.25" customHeight="1">
      <c r="A408" s="738" t="s">
        <v>479</v>
      </c>
      <c r="B408" s="439" t="s">
        <v>171</v>
      </c>
      <c r="C408" s="438" t="s">
        <v>51</v>
      </c>
      <c r="D408" s="438" t="s">
        <v>51</v>
      </c>
      <c r="E408" s="776" t="s">
        <v>363</v>
      </c>
      <c r="F408" s="447" t="s">
        <v>480</v>
      </c>
      <c r="G408" s="504"/>
      <c r="H408" s="504"/>
      <c r="I408" s="578">
        <v>236</v>
      </c>
      <c r="J408" s="103"/>
      <c r="K408" s="103"/>
    </row>
    <row r="409" spans="1:11" ht="82.5" customHeight="1">
      <c r="A409" s="340" t="s">
        <v>389</v>
      </c>
      <c r="B409" s="439" t="s">
        <v>171</v>
      </c>
      <c r="C409" s="438" t="s">
        <v>51</v>
      </c>
      <c r="D409" s="438" t="s">
        <v>51</v>
      </c>
      <c r="E409" s="447" t="s">
        <v>364</v>
      </c>
      <c r="F409" s="447" t="s">
        <v>47</v>
      </c>
      <c r="G409" s="505">
        <v>850.8</v>
      </c>
      <c r="H409" s="505"/>
      <c r="I409" s="589">
        <f>I411</f>
        <v>900.9</v>
      </c>
      <c r="J409" s="103"/>
      <c r="K409" s="103"/>
    </row>
    <row r="410" spans="1:11" ht="42.75" customHeight="1" hidden="1">
      <c r="A410" s="340" t="s">
        <v>390</v>
      </c>
      <c r="B410" s="439" t="s">
        <v>171</v>
      </c>
      <c r="C410" s="438" t="s">
        <v>51</v>
      </c>
      <c r="D410" s="438" t="s">
        <v>51</v>
      </c>
      <c r="E410" s="447" t="s">
        <v>371</v>
      </c>
      <c r="F410" s="447" t="s">
        <v>150</v>
      </c>
      <c r="G410" s="505"/>
      <c r="H410" s="505"/>
      <c r="I410" s="591">
        <f>G410+H410</f>
        <v>0</v>
      </c>
      <c r="J410" s="103"/>
      <c r="K410" s="103"/>
    </row>
    <row r="411" spans="1:11" ht="27.75" customHeight="1">
      <c r="A411" s="734" t="s">
        <v>481</v>
      </c>
      <c r="B411" s="439" t="s">
        <v>171</v>
      </c>
      <c r="C411" s="438" t="s">
        <v>51</v>
      </c>
      <c r="D411" s="438" t="s">
        <v>51</v>
      </c>
      <c r="E411" s="447" t="s">
        <v>364</v>
      </c>
      <c r="F411" s="447" t="s">
        <v>462</v>
      </c>
      <c r="G411" s="505"/>
      <c r="H411" s="505"/>
      <c r="I411" s="589">
        <v>900.9</v>
      </c>
      <c r="J411" s="103"/>
      <c r="K411" s="103"/>
    </row>
    <row r="412" spans="1:11" ht="21" customHeight="1">
      <c r="A412" s="10" t="s">
        <v>95</v>
      </c>
      <c r="B412" s="699" t="s">
        <v>171</v>
      </c>
      <c r="C412" s="467" t="s">
        <v>51</v>
      </c>
      <c r="D412" s="467" t="s">
        <v>67</v>
      </c>
      <c r="E412" s="467" t="s">
        <v>76</v>
      </c>
      <c r="F412" s="467" t="s">
        <v>47</v>
      </c>
      <c r="G412" s="506" t="e">
        <f>G413+G422+#REF!+#REF!+#REF!+#REF!+#REF!+#REF!+#REF!+#REF!+#REF!+#REF!+#REF!+#REF!</f>
        <v>#REF!</v>
      </c>
      <c r="H412" s="506" t="e">
        <f>H413+H423</f>
        <v>#REF!</v>
      </c>
      <c r="I412" s="576">
        <f>I413+I417+I422+I428+I433+I420</f>
        <v>2077.7999999999997</v>
      </c>
      <c r="J412" s="104"/>
      <c r="K412" s="104"/>
    </row>
    <row r="413" spans="1:11" ht="52.5" customHeight="1">
      <c r="A413" s="38" t="s">
        <v>139</v>
      </c>
      <c r="B413" s="692" t="s">
        <v>171</v>
      </c>
      <c r="C413" s="161" t="s">
        <v>51</v>
      </c>
      <c r="D413" s="161" t="s">
        <v>67</v>
      </c>
      <c r="E413" s="161" t="s">
        <v>152</v>
      </c>
      <c r="F413" s="161" t="s">
        <v>47</v>
      </c>
      <c r="G413" s="495" t="e">
        <f>G414</f>
        <v>#REF!</v>
      </c>
      <c r="H413" s="495" t="e">
        <f>H414</f>
        <v>#REF!</v>
      </c>
      <c r="I413" s="591">
        <f>I414</f>
        <v>675.8</v>
      </c>
      <c r="J413" s="101"/>
      <c r="K413" s="101"/>
    </row>
    <row r="414" spans="1:11" ht="17.25" customHeight="1">
      <c r="A414" s="11" t="s">
        <v>59</v>
      </c>
      <c r="B414" s="692" t="s">
        <v>171</v>
      </c>
      <c r="C414" s="161" t="s">
        <v>51</v>
      </c>
      <c r="D414" s="161" t="s">
        <v>67</v>
      </c>
      <c r="E414" s="161" t="s">
        <v>153</v>
      </c>
      <c r="F414" s="161" t="s">
        <v>47</v>
      </c>
      <c r="G414" s="495" t="e">
        <f>#REF!</f>
        <v>#REF!</v>
      </c>
      <c r="H414" s="495" t="e">
        <f>#REF!</f>
        <v>#REF!</v>
      </c>
      <c r="I414" s="589">
        <f>I415+I416</f>
        <v>675.8</v>
      </c>
      <c r="J414" s="101"/>
      <c r="K414" s="101"/>
    </row>
    <row r="415" spans="1:11" ht="17.25" customHeight="1">
      <c r="A415" s="733" t="s">
        <v>467</v>
      </c>
      <c r="B415" s="692" t="s">
        <v>171</v>
      </c>
      <c r="C415" s="161" t="s">
        <v>51</v>
      </c>
      <c r="D415" s="161" t="s">
        <v>67</v>
      </c>
      <c r="E415" s="161" t="s">
        <v>153</v>
      </c>
      <c r="F415" s="737" t="s">
        <v>460</v>
      </c>
      <c r="G415" s="495"/>
      <c r="H415" s="495"/>
      <c r="I415" s="589">
        <v>538.8</v>
      </c>
      <c r="J415" s="101"/>
      <c r="K415" s="101"/>
    </row>
    <row r="416" spans="1:11" ht="27.75" customHeight="1">
      <c r="A416" s="734" t="s">
        <v>481</v>
      </c>
      <c r="B416" s="692" t="s">
        <v>171</v>
      </c>
      <c r="C416" s="161" t="s">
        <v>51</v>
      </c>
      <c r="D416" s="161" t="s">
        <v>67</v>
      </c>
      <c r="E416" s="161" t="s">
        <v>153</v>
      </c>
      <c r="F416" s="737" t="s">
        <v>462</v>
      </c>
      <c r="G416" s="495"/>
      <c r="H416" s="495"/>
      <c r="I416" s="589">
        <v>137</v>
      </c>
      <c r="J416" s="101"/>
      <c r="K416" s="101"/>
    </row>
    <row r="417" spans="1:11" ht="27.75" customHeight="1">
      <c r="A417" s="751" t="s">
        <v>361</v>
      </c>
      <c r="B417" s="753" t="s">
        <v>171</v>
      </c>
      <c r="C417" s="627" t="s">
        <v>51</v>
      </c>
      <c r="D417" s="627" t="s">
        <v>67</v>
      </c>
      <c r="E417" s="627" t="s">
        <v>521</v>
      </c>
      <c r="F417" s="737" t="s">
        <v>47</v>
      </c>
      <c r="G417" s="495"/>
      <c r="H417" s="495"/>
      <c r="I417" s="589">
        <f>I418+I419</f>
        <v>10.9</v>
      </c>
      <c r="J417" s="101"/>
      <c r="K417" s="101"/>
    </row>
    <row r="418" spans="1:11" ht="103.5" customHeight="1">
      <c r="A418" s="752" t="s">
        <v>388</v>
      </c>
      <c r="B418" s="753" t="s">
        <v>171</v>
      </c>
      <c r="C418" s="627" t="s">
        <v>51</v>
      </c>
      <c r="D418" s="627" t="s">
        <v>67</v>
      </c>
      <c r="E418" s="627" t="s">
        <v>520</v>
      </c>
      <c r="F418" s="737" t="s">
        <v>462</v>
      </c>
      <c r="G418" s="495"/>
      <c r="H418" s="495"/>
      <c r="I418" s="589">
        <v>1.9</v>
      </c>
      <c r="J418" s="101"/>
      <c r="K418" s="101"/>
    </row>
    <row r="419" spans="1:11" ht="102" customHeight="1">
      <c r="A419" s="752" t="s">
        <v>389</v>
      </c>
      <c r="B419" s="753" t="s">
        <v>171</v>
      </c>
      <c r="C419" s="627" t="s">
        <v>51</v>
      </c>
      <c r="D419" s="627" t="s">
        <v>67</v>
      </c>
      <c r="E419" s="627" t="s">
        <v>522</v>
      </c>
      <c r="F419" s="737" t="s">
        <v>462</v>
      </c>
      <c r="G419" s="495"/>
      <c r="H419" s="495"/>
      <c r="I419" s="589">
        <v>9</v>
      </c>
      <c r="J419" s="101"/>
      <c r="K419" s="101"/>
    </row>
    <row r="420" spans="1:11" ht="27" customHeight="1">
      <c r="A420" s="770" t="s">
        <v>38</v>
      </c>
      <c r="B420" s="753" t="s">
        <v>171</v>
      </c>
      <c r="C420" s="627" t="s">
        <v>51</v>
      </c>
      <c r="D420" s="627" t="s">
        <v>67</v>
      </c>
      <c r="E420" s="627" t="s">
        <v>39</v>
      </c>
      <c r="F420" s="737" t="s">
        <v>47</v>
      </c>
      <c r="G420" s="495"/>
      <c r="H420" s="495"/>
      <c r="I420" s="589">
        <f>I421</f>
        <v>5.4</v>
      </c>
      <c r="J420" s="101"/>
      <c r="K420" s="101"/>
    </row>
    <row r="421" spans="1:11" ht="27" customHeight="1">
      <c r="A421" s="734" t="s">
        <v>481</v>
      </c>
      <c r="B421" s="753" t="s">
        <v>171</v>
      </c>
      <c r="C421" s="627" t="s">
        <v>51</v>
      </c>
      <c r="D421" s="627" t="s">
        <v>67</v>
      </c>
      <c r="E421" s="627" t="s">
        <v>39</v>
      </c>
      <c r="F421" s="737" t="s">
        <v>462</v>
      </c>
      <c r="G421" s="495"/>
      <c r="H421" s="495"/>
      <c r="I421" s="589">
        <v>5.4</v>
      </c>
      <c r="J421" s="101"/>
      <c r="K421" s="101"/>
    </row>
    <row r="422" spans="1:9" ht="45.75" customHeight="1">
      <c r="A422" s="130" t="s">
        <v>64</v>
      </c>
      <c r="B422" s="692" t="s">
        <v>171</v>
      </c>
      <c r="C422" s="161" t="s">
        <v>51</v>
      </c>
      <c r="D422" s="161" t="s">
        <v>67</v>
      </c>
      <c r="E422" s="161" t="s">
        <v>79</v>
      </c>
      <c r="F422" s="161" t="s">
        <v>47</v>
      </c>
      <c r="G422" s="495" t="e">
        <f>G423</f>
        <v>#REF!</v>
      </c>
      <c r="H422" s="495"/>
      <c r="I422" s="591">
        <f>I423</f>
        <v>251.9</v>
      </c>
    </row>
    <row r="423" spans="1:9" ht="26.25" customHeight="1">
      <c r="A423" s="1" t="s">
        <v>63</v>
      </c>
      <c r="B423" s="692" t="s">
        <v>171</v>
      </c>
      <c r="C423" s="161" t="s">
        <v>51</v>
      </c>
      <c r="D423" s="161" t="s">
        <v>67</v>
      </c>
      <c r="E423" s="161" t="s">
        <v>176</v>
      </c>
      <c r="F423" s="161" t="s">
        <v>47</v>
      </c>
      <c r="G423" s="495" t="e">
        <f>#REF!</f>
        <v>#REF!</v>
      </c>
      <c r="H423" s="495">
        <v>860</v>
      </c>
      <c r="I423" s="589">
        <f>I424+I425+I426+I427</f>
        <v>251.9</v>
      </c>
    </row>
    <row r="424" spans="1:9" ht="26.25" customHeight="1">
      <c r="A424" s="733" t="s">
        <v>467</v>
      </c>
      <c r="B424" s="692" t="s">
        <v>171</v>
      </c>
      <c r="C424" s="161" t="s">
        <v>51</v>
      </c>
      <c r="D424" s="161" t="s">
        <v>67</v>
      </c>
      <c r="E424" s="161" t="s">
        <v>176</v>
      </c>
      <c r="F424" s="558" t="s">
        <v>469</v>
      </c>
      <c r="G424" s="495"/>
      <c r="H424" s="495"/>
      <c r="I424" s="589">
        <f>59.4+15</f>
        <v>74.4</v>
      </c>
    </row>
    <row r="425" spans="1:9" ht="27.75" customHeight="1">
      <c r="A425" s="734" t="s">
        <v>481</v>
      </c>
      <c r="B425" s="692" t="s">
        <v>171</v>
      </c>
      <c r="C425" s="161" t="s">
        <v>51</v>
      </c>
      <c r="D425" s="161" t="s">
        <v>67</v>
      </c>
      <c r="E425" s="161" t="s">
        <v>176</v>
      </c>
      <c r="F425" s="558" t="s">
        <v>462</v>
      </c>
      <c r="G425" s="495"/>
      <c r="H425" s="495"/>
      <c r="I425" s="589">
        <f>162.5-11</f>
        <v>151.5</v>
      </c>
    </row>
    <row r="426" spans="1:9" ht="24" customHeight="1">
      <c r="A426" s="733" t="s">
        <v>464</v>
      </c>
      <c r="B426" s="692" t="s">
        <v>171</v>
      </c>
      <c r="C426" s="161" t="s">
        <v>51</v>
      </c>
      <c r="D426" s="161" t="s">
        <v>67</v>
      </c>
      <c r="E426" s="161" t="s">
        <v>176</v>
      </c>
      <c r="F426" s="737" t="s">
        <v>463</v>
      </c>
      <c r="G426" s="495"/>
      <c r="H426" s="495"/>
      <c r="I426" s="589">
        <f>15+7.4</f>
        <v>22.4</v>
      </c>
    </row>
    <row r="427" spans="1:9" ht="24" customHeight="1">
      <c r="A427" s="733" t="s">
        <v>472</v>
      </c>
      <c r="B427" s="692" t="s">
        <v>171</v>
      </c>
      <c r="C427" s="161" t="s">
        <v>51</v>
      </c>
      <c r="D427" s="161" t="s">
        <v>67</v>
      </c>
      <c r="E427" s="161" t="s">
        <v>176</v>
      </c>
      <c r="F427" s="737" t="s">
        <v>471</v>
      </c>
      <c r="G427" s="495"/>
      <c r="H427" s="495"/>
      <c r="I427" s="589">
        <v>3.6</v>
      </c>
    </row>
    <row r="428" spans="1:9" ht="51" customHeight="1">
      <c r="A428" s="38" t="s">
        <v>178</v>
      </c>
      <c r="B428" s="753" t="s">
        <v>171</v>
      </c>
      <c r="C428" s="627" t="s">
        <v>51</v>
      </c>
      <c r="D428" s="627" t="s">
        <v>67</v>
      </c>
      <c r="E428" s="627" t="s">
        <v>40</v>
      </c>
      <c r="F428" s="737" t="s">
        <v>47</v>
      </c>
      <c r="G428" s="495"/>
      <c r="H428" s="495"/>
      <c r="I428" s="589">
        <f>I429</f>
        <v>26</v>
      </c>
    </row>
    <row r="429" spans="1:9" ht="30.75" customHeight="1">
      <c r="A429" s="734" t="s">
        <v>481</v>
      </c>
      <c r="B429" s="753" t="s">
        <v>171</v>
      </c>
      <c r="C429" s="627" t="s">
        <v>51</v>
      </c>
      <c r="D429" s="627" t="s">
        <v>67</v>
      </c>
      <c r="E429" s="627" t="s">
        <v>40</v>
      </c>
      <c r="F429" s="737" t="s">
        <v>462</v>
      </c>
      <c r="G429" s="495"/>
      <c r="H429" s="495"/>
      <c r="I429" s="589">
        <v>26</v>
      </c>
    </row>
    <row r="430" spans="1:9" ht="30.75" customHeight="1">
      <c r="A430" s="756" t="s">
        <v>130</v>
      </c>
      <c r="B430" s="753" t="s">
        <v>171</v>
      </c>
      <c r="C430" s="627" t="s">
        <v>51</v>
      </c>
      <c r="D430" s="627" t="s">
        <v>67</v>
      </c>
      <c r="E430" s="627" t="s">
        <v>122</v>
      </c>
      <c r="F430" s="737" t="s">
        <v>47</v>
      </c>
      <c r="G430" s="495"/>
      <c r="H430" s="495"/>
      <c r="I430" s="589">
        <f>I431</f>
        <v>5.6</v>
      </c>
    </row>
    <row r="431" spans="1:9" ht="30.75" customHeight="1">
      <c r="A431" s="756" t="s">
        <v>9</v>
      </c>
      <c r="B431" s="753" t="s">
        <v>171</v>
      </c>
      <c r="C431" s="627" t="s">
        <v>51</v>
      </c>
      <c r="D431" s="627" t="s">
        <v>67</v>
      </c>
      <c r="E431" s="627" t="s">
        <v>175</v>
      </c>
      <c r="F431" s="737" t="s">
        <v>47</v>
      </c>
      <c r="G431" s="495"/>
      <c r="H431" s="495"/>
      <c r="I431" s="589">
        <f>I432</f>
        <v>5.6</v>
      </c>
    </row>
    <row r="432" spans="1:9" ht="30.75" customHeight="1">
      <c r="A432" s="734" t="s">
        <v>481</v>
      </c>
      <c r="B432" s="753" t="s">
        <v>171</v>
      </c>
      <c r="C432" s="627" t="s">
        <v>51</v>
      </c>
      <c r="D432" s="627" t="s">
        <v>67</v>
      </c>
      <c r="E432" s="627" t="s">
        <v>175</v>
      </c>
      <c r="F432" s="737" t="s">
        <v>462</v>
      </c>
      <c r="G432" s="495"/>
      <c r="H432" s="495"/>
      <c r="I432" s="589">
        <v>5.6</v>
      </c>
    </row>
    <row r="433" spans="1:9" ht="74.25" customHeight="1">
      <c r="A433" s="781" t="s">
        <v>486</v>
      </c>
      <c r="B433" s="753" t="s">
        <v>171</v>
      </c>
      <c r="C433" s="627" t="s">
        <v>51</v>
      </c>
      <c r="D433" s="627" t="s">
        <v>67</v>
      </c>
      <c r="E433" s="627" t="s">
        <v>231</v>
      </c>
      <c r="F433" s="737" t="s">
        <v>47</v>
      </c>
      <c r="G433" s="495"/>
      <c r="H433" s="495"/>
      <c r="I433" s="589">
        <f>I434+I437+I439+I441+I445+I448+I450+I452+I454+I456</f>
        <v>1107.8</v>
      </c>
    </row>
    <row r="434" spans="1:9" ht="30.75" customHeight="1">
      <c r="A434" s="734" t="s">
        <v>551</v>
      </c>
      <c r="B434" s="717" t="s">
        <v>171</v>
      </c>
      <c r="C434" s="630" t="s">
        <v>51</v>
      </c>
      <c r="D434" s="630" t="s">
        <v>67</v>
      </c>
      <c r="E434" s="630" t="s">
        <v>519</v>
      </c>
      <c r="F434" s="737" t="s">
        <v>47</v>
      </c>
      <c r="G434" s="495"/>
      <c r="H434" s="495"/>
      <c r="I434" s="589">
        <f>I435+I436</f>
        <v>735.1</v>
      </c>
    </row>
    <row r="435" spans="1:9" ht="30.75" customHeight="1">
      <c r="A435" s="733" t="s">
        <v>467</v>
      </c>
      <c r="B435" s="717" t="s">
        <v>171</v>
      </c>
      <c r="C435" s="630" t="s">
        <v>51</v>
      </c>
      <c r="D435" s="630" t="s">
        <v>67</v>
      </c>
      <c r="E435" s="630" t="s">
        <v>519</v>
      </c>
      <c r="F435" s="737" t="s">
        <v>469</v>
      </c>
      <c r="G435" s="495"/>
      <c r="H435" s="495"/>
      <c r="I435" s="589">
        <v>639.1</v>
      </c>
    </row>
    <row r="436" spans="1:9" ht="30.75" customHeight="1">
      <c r="A436" s="734" t="s">
        <v>481</v>
      </c>
      <c r="B436" s="717" t="s">
        <v>171</v>
      </c>
      <c r="C436" s="630" t="s">
        <v>51</v>
      </c>
      <c r="D436" s="630" t="s">
        <v>67</v>
      </c>
      <c r="E436" s="630" t="s">
        <v>519</v>
      </c>
      <c r="F436" s="737" t="s">
        <v>462</v>
      </c>
      <c r="G436" s="495"/>
      <c r="H436" s="495"/>
      <c r="I436" s="589">
        <v>96</v>
      </c>
    </row>
    <row r="437" spans="1:9" ht="45.75" customHeight="1">
      <c r="A437" s="742" t="s">
        <v>188</v>
      </c>
      <c r="B437" s="753" t="s">
        <v>171</v>
      </c>
      <c r="C437" s="627" t="s">
        <v>51</v>
      </c>
      <c r="D437" s="627" t="s">
        <v>67</v>
      </c>
      <c r="E437" s="627" t="s">
        <v>487</v>
      </c>
      <c r="F437" s="737" t="s">
        <v>47</v>
      </c>
      <c r="G437" s="495"/>
      <c r="H437" s="495"/>
      <c r="I437" s="589">
        <f>I438</f>
        <v>0.3</v>
      </c>
    </row>
    <row r="438" spans="1:9" ht="29.25" customHeight="1">
      <c r="A438" s="734" t="s">
        <v>481</v>
      </c>
      <c r="B438" s="753" t="s">
        <v>171</v>
      </c>
      <c r="C438" s="627" t="s">
        <v>51</v>
      </c>
      <c r="D438" s="627" t="s">
        <v>67</v>
      </c>
      <c r="E438" s="627" t="s">
        <v>487</v>
      </c>
      <c r="F438" s="737" t="s">
        <v>462</v>
      </c>
      <c r="G438" s="495"/>
      <c r="H438" s="495"/>
      <c r="I438" s="589">
        <v>0.3</v>
      </c>
    </row>
    <row r="439" spans="1:9" ht="98.25" customHeight="1">
      <c r="A439" s="755" t="s">
        <v>402</v>
      </c>
      <c r="B439" s="227" t="s">
        <v>171</v>
      </c>
      <c r="C439" s="630" t="s">
        <v>51</v>
      </c>
      <c r="D439" s="632" t="s">
        <v>67</v>
      </c>
      <c r="E439" s="632" t="s">
        <v>187</v>
      </c>
      <c r="F439" s="737" t="s">
        <v>47</v>
      </c>
      <c r="G439" s="495"/>
      <c r="H439" s="495"/>
      <c r="I439" s="589">
        <f>I440</f>
        <v>1.3</v>
      </c>
    </row>
    <row r="440" spans="1:9" ht="33" customHeight="1">
      <c r="A440" s="734" t="s">
        <v>481</v>
      </c>
      <c r="B440" s="227" t="s">
        <v>171</v>
      </c>
      <c r="C440" s="630" t="s">
        <v>51</v>
      </c>
      <c r="D440" s="632" t="s">
        <v>67</v>
      </c>
      <c r="E440" s="632" t="s">
        <v>187</v>
      </c>
      <c r="F440" s="737" t="s">
        <v>462</v>
      </c>
      <c r="G440" s="495"/>
      <c r="H440" s="495"/>
      <c r="I440" s="589">
        <v>1.3</v>
      </c>
    </row>
    <row r="441" spans="1:9" ht="48.75" customHeight="1">
      <c r="A441" s="732" t="s">
        <v>311</v>
      </c>
      <c r="B441" s="227" t="s">
        <v>171</v>
      </c>
      <c r="C441" s="630" t="s">
        <v>51</v>
      </c>
      <c r="D441" s="632" t="s">
        <v>67</v>
      </c>
      <c r="E441" s="632" t="s">
        <v>495</v>
      </c>
      <c r="F441" s="737" t="s">
        <v>47</v>
      </c>
      <c r="G441" s="495"/>
      <c r="H441" s="495"/>
      <c r="I441" s="589">
        <f>I442+I444+I443</f>
        <v>263</v>
      </c>
    </row>
    <row r="442" spans="1:9" ht="33" customHeight="1">
      <c r="A442" s="733" t="s">
        <v>467</v>
      </c>
      <c r="B442" s="227" t="s">
        <v>171</v>
      </c>
      <c r="C442" s="630" t="s">
        <v>51</v>
      </c>
      <c r="D442" s="632" t="s">
        <v>67</v>
      </c>
      <c r="E442" s="632" t="s">
        <v>495</v>
      </c>
      <c r="F442" s="737" t="s">
        <v>469</v>
      </c>
      <c r="G442" s="495"/>
      <c r="H442" s="495"/>
      <c r="I442" s="589">
        <f>171.9+14.4</f>
        <v>186.3</v>
      </c>
    </row>
    <row r="443" spans="1:9" ht="33" customHeight="1">
      <c r="A443" s="734" t="s">
        <v>466</v>
      </c>
      <c r="B443" s="227" t="s">
        <v>171</v>
      </c>
      <c r="C443" s="630" t="s">
        <v>51</v>
      </c>
      <c r="D443" s="632" t="s">
        <v>67</v>
      </c>
      <c r="E443" s="632" t="s">
        <v>495</v>
      </c>
      <c r="F443" s="737" t="s">
        <v>470</v>
      </c>
      <c r="G443" s="495"/>
      <c r="H443" s="495"/>
      <c r="I443" s="589">
        <v>4</v>
      </c>
    </row>
    <row r="444" spans="1:9" ht="33" customHeight="1">
      <c r="A444" s="734" t="s">
        <v>481</v>
      </c>
      <c r="B444" s="227" t="s">
        <v>171</v>
      </c>
      <c r="C444" s="630" t="s">
        <v>51</v>
      </c>
      <c r="D444" s="632" t="s">
        <v>67</v>
      </c>
      <c r="E444" s="632" t="s">
        <v>495</v>
      </c>
      <c r="F444" s="737" t="s">
        <v>462</v>
      </c>
      <c r="G444" s="495"/>
      <c r="H444" s="495"/>
      <c r="I444" s="589">
        <f>74.7-2</f>
        <v>72.7</v>
      </c>
    </row>
    <row r="445" spans="1:9" ht="33" customHeight="1">
      <c r="A445" s="754" t="s">
        <v>183</v>
      </c>
      <c r="B445" s="753" t="s">
        <v>171</v>
      </c>
      <c r="C445" s="627" t="s">
        <v>51</v>
      </c>
      <c r="D445" s="627" t="s">
        <v>67</v>
      </c>
      <c r="E445" s="627" t="s">
        <v>523</v>
      </c>
      <c r="F445" s="737" t="s">
        <v>47</v>
      </c>
      <c r="G445" s="495"/>
      <c r="H445" s="495"/>
      <c r="I445" s="589">
        <f>I446+I448</f>
        <v>74.9</v>
      </c>
    </row>
    <row r="446" spans="1:9" ht="33" customHeight="1">
      <c r="A446" s="754" t="s">
        <v>185</v>
      </c>
      <c r="B446" s="753" t="s">
        <v>171</v>
      </c>
      <c r="C446" s="627" t="s">
        <v>51</v>
      </c>
      <c r="D446" s="627" t="s">
        <v>67</v>
      </c>
      <c r="E446" s="627" t="s">
        <v>524</v>
      </c>
      <c r="F446" s="737" t="s">
        <v>47</v>
      </c>
      <c r="G446" s="495"/>
      <c r="H446" s="495"/>
      <c r="I446" s="589">
        <f>I447</f>
        <v>44.9</v>
      </c>
    </row>
    <row r="447" spans="1:9" ht="33" customHeight="1">
      <c r="A447" s="734" t="s">
        <v>481</v>
      </c>
      <c r="B447" s="753" t="s">
        <v>171</v>
      </c>
      <c r="C447" s="627" t="s">
        <v>51</v>
      </c>
      <c r="D447" s="627" t="s">
        <v>67</v>
      </c>
      <c r="E447" s="627" t="s">
        <v>524</v>
      </c>
      <c r="F447" s="737" t="s">
        <v>462</v>
      </c>
      <c r="G447" s="495"/>
      <c r="H447" s="495"/>
      <c r="I447" s="589">
        <f>44.9</f>
        <v>44.9</v>
      </c>
    </row>
    <row r="448" spans="1:9" ht="33" customHeight="1">
      <c r="A448" s="754" t="s">
        <v>135</v>
      </c>
      <c r="B448" s="753" t="s">
        <v>171</v>
      </c>
      <c r="C448" s="627" t="s">
        <v>51</v>
      </c>
      <c r="D448" s="627" t="s">
        <v>67</v>
      </c>
      <c r="E448" s="627" t="s">
        <v>525</v>
      </c>
      <c r="F448" s="737" t="s">
        <v>47</v>
      </c>
      <c r="G448" s="495"/>
      <c r="H448" s="495"/>
      <c r="I448" s="589">
        <f>I449</f>
        <v>30</v>
      </c>
    </row>
    <row r="449" spans="1:9" ht="33" customHeight="1">
      <c r="A449" s="734" t="s">
        <v>481</v>
      </c>
      <c r="B449" s="753" t="s">
        <v>171</v>
      </c>
      <c r="C449" s="627" t="s">
        <v>51</v>
      </c>
      <c r="D449" s="627" t="s">
        <v>67</v>
      </c>
      <c r="E449" s="627" t="s">
        <v>525</v>
      </c>
      <c r="F449" s="737" t="s">
        <v>462</v>
      </c>
      <c r="G449" s="495"/>
      <c r="H449" s="495"/>
      <c r="I449" s="589">
        <v>30</v>
      </c>
    </row>
    <row r="450" spans="1:9" ht="33" customHeight="1">
      <c r="A450" s="242" t="s">
        <v>394</v>
      </c>
      <c r="B450" s="439" t="s">
        <v>171</v>
      </c>
      <c r="C450" s="630" t="s">
        <v>51</v>
      </c>
      <c r="D450" s="630" t="s">
        <v>50</v>
      </c>
      <c r="E450" s="630" t="s">
        <v>496</v>
      </c>
      <c r="F450" s="630" t="s">
        <v>47</v>
      </c>
      <c r="G450" s="495"/>
      <c r="H450" s="495"/>
      <c r="I450" s="589">
        <f>I451</f>
        <v>0.2</v>
      </c>
    </row>
    <row r="451" spans="1:9" ht="33" customHeight="1">
      <c r="A451" s="734" t="s">
        <v>481</v>
      </c>
      <c r="B451" s="439" t="s">
        <v>171</v>
      </c>
      <c r="C451" s="630" t="s">
        <v>51</v>
      </c>
      <c r="D451" s="630" t="s">
        <v>50</v>
      </c>
      <c r="E451" s="630" t="s">
        <v>496</v>
      </c>
      <c r="F451" s="737" t="s">
        <v>462</v>
      </c>
      <c r="G451" s="495"/>
      <c r="H451" s="495"/>
      <c r="I451" s="589">
        <v>0.2</v>
      </c>
    </row>
    <row r="452" spans="1:9" ht="78.75" customHeight="1">
      <c r="A452" s="274" t="s">
        <v>299</v>
      </c>
      <c r="B452" s="439" t="s">
        <v>171</v>
      </c>
      <c r="C452" s="630" t="s">
        <v>51</v>
      </c>
      <c r="D452" s="630" t="s">
        <v>50</v>
      </c>
      <c r="E452" s="630" t="s">
        <v>497</v>
      </c>
      <c r="F452" s="737" t="s">
        <v>47</v>
      </c>
      <c r="G452" s="495"/>
      <c r="H452" s="495"/>
      <c r="I452" s="589">
        <f>I453</f>
        <v>0.5</v>
      </c>
    </row>
    <row r="453" spans="1:9" ht="32.25" customHeight="1">
      <c r="A453" s="734" t="s">
        <v>481</v>
      </c>
      <c r="B453" s="439" t="s">
        <v>171</v>
      </c>
      <c r="C453" s="630" t="s">
        <v>51</v>
      </c>
      <c r="D453" s="630" t="s">
        <v>50</v>
      </c>
      <c r="E453" s="630" t="s">
        <v>497</v>
      </c>
      <c r="F453" s="737" t="s">
        <v>462</v>
      </c>
      <c r="G453" s="495"/>
      <c r="H453" s="495"/>
      <c r="I453" s="589">
        <v>0.5</v>
      </c>
    </row>
    <row r="454" spans="1:9" ht="70.5" customHeight="1">
      <c r="A454" s="754" t="s">
        <v>182</v>
      </c>
      <c r="B454" s="439" t="s">
        <v>171</v>
      </c>
      <c r="C454" s="630" t="s">
        <v>51</v>
      </c>
      <c r="D454" s="630" t="s">
        <v>67</v>
      </c>
      <c r="E454" s="630" t="s">
        <v>526</v>
      </c>
      <c r="F454" s="737" t="s">
        <v>47</v>
      </c>
      <c r="G454" s="495"/>
      <c r="H454" s="495"/>
      <c r="I454" s="589">
        <f>I455</f>
        <v>2.1</v>
      </c>
    </row>
    <row r="455" spans="1:9" ht="30.75" customHeight="1">
      <c r="A455" s="734" t="s">
        <v>481</v>
      </c>
      <c r="B455" s="439" t="s">
        <v>171</v>
      </c>
      <c r="C455" s="630" t="s">
        <v>51</v>
      </c>
      <c r="D455" s="630" t="s">
        <v>67</v>
      </c>
      <c r="E455" s="630" t="s">
        <v>526</v>
      </c>
      <c r="F455" s="737" t="s">
        <v>462</v>
      </c>
      <c r="G455" s="495"/>
      <c r="H455" s="495"/>
      <c r="I455" s="589">
        <v>2.1</v>
      </c>
    </row>
    <row r="456" spans="1:9" ht="42" customHeight="1">
      <c r="A456" s="734" t="s">
        <v>34</v>
      </c>
      <c r="B456" s="439" t="s">
        <v>171</v>
      </c>
      <c r="C456" s="630" t="s">
        <v>51</v>
      </c>
      <c r="D456" s="630" t="s">
        <v>67</v>
      </c>
      <c r="E456" s="630" t="s">
        <v>35</v>
      </c>
      <c r="F456" s="737" t="s">
        <v>47</v>
      </c>
      <c r="G456" s="495"/>
      <c r="H456" s="495"/>
      <c r="I456" s="589">
        <f>I457</f>
        <v>0.4</v>
      </c>
    </row>
    <row r="457" spans="1:9" ht="30.75" customHeight="1">
      <c r="A457" s="734" t="s">
        <v>481</v>
      </c>
      <c r="B457" s="439" t="s">
        <v>171</v>
      </c>
      <c r="C457" s="630" t="s">
        <v>51</v>
      </c>
      <c r="D457" s="630" t="s">
        <v>67</v>
      </c>
      <c r="E457" s="630" t="s">
        <v>35</v>
      </c>
      <c r="F457" s="737" t="s">
        <v>462</v>
      </c>
      <c r="G457" s="495"/>
      <c r="H457" s="495"/>
      <c r="I457" s="589">
        <v>0.4</v>
      </c>
    </row>
    <row r="458" spans="1:9" ht="21.75" customHeight="1">
      <c r="A458" s="283" t="s">
        <v>96</v>
      </c>
      <c r="B458" s="719" t="s">
        <v>171</v>
      </c>
      <c r="C458" s="636" t="s">
        <v>68</v>
      </c>
      <c r="D458" s="636" t="s">
        <v>57</v>
      </c>
      <c r="E458" s="635" t="s">
        <v>76</v>
      </c>
      <c r="F458" s="636" t="s">
        <v>47</v>
      </c>
      <c r="G458" s="637" t="e">
        <f>G463+#REF!+G480</f>
        <v>#REF!</v>
      </c>
      <c r="H458" s="637"/>
      <c r="I458" s="591">
        <f>I463+I459</f>
        <v>18797.799999999996</v>
      </c>
    </row>
    <row r="459" spans="1:9" ht="21.75" customHeight="1">
      <c r="A459" s="324" t="s">
        <v>97</v>
      </c>
      <c r="B459" s="719" t="s">
        <v>171</v>
      </c>
      <c r="C459" s="636" t="s">
        <v>68</v>
      </c>
      <c r="D459" s="636" t="s">
        <v>69</v>
      </c>
      <c r="E459" s="635" t="s">
        <v>76</v>
      </c>
      <c r="F459" s="636" t="s">
        <v>47</v>
      </c>
      <c r="G459" s="637"/>
      <c r="H459" s="637"/>
      <c r="I459" s="591">
        <f>I461</f>
        <v>33.8</v>
      </c>
    </row>
    <row r="460" spans="1:9" ht="21.75" customHeight="1">
      <c r="A460" s="521" t="s">
        <v>177</v>
      </c>
      <c r="B460" s="719" t="s">
        <v>568</v>
      </c>
      <c r="C460" s="636" t="s">
        <v>68</v>
      </c>
      <c r="D460" s="636" t="s">
        <v>69</v>
      </c>
      <c r="E460" s="635" t="s">
        <v>123</v>
      </c>
      <c r="F460" s="636" t="s">
        <v>47</v>
      </c>
      <c r="G460" s="637"/>
      <c r="H460" s="637"/>
      <c r="I460" s="591">
        <v>33.8</v>
      </c>
    </row>
    <row r="461" spans="1:9" ht="34.5" customHeight="1">
      <c r="A461" s="775" t="s">
        <v>557</v>
      </c>
      <c r="B461" s="771" t="s">
        <v>171</v>
      </c>
      <c r="C461" s="772" t="s">
        <v>68</v>
      </c>
      <c r="D461" s="772" t="s">
        <v>69</v>
      </c>
      <c r="E461" s="773" t="s">
        <v>31</v>
      </c>
      <c r="F461" s="772" t="s">
        <v>47</v>
      </c>
      <c r="G461" s="774"/>
      <c r="H461" s="774"/>
      <c r="I461" s="589">
        <f>I462</f>
        <v>33.8</v>
      </c>
    </row>
    <row r="462" spans="1:9" ht="53.25" customHeight="1">
      <c r="A462" s="762" t="s">
        <v>548</v>
      </c>
      <c r="B462" s="771" t="s">
        <v>171</v>
      </c>
      <c r="C462" s="772" t="s">
        <v>68</v>
      </c>
      <c r="D462" s="772" t="s">
        <v>69</v>
      </c>
      <c r="E462" s="773" t="s">
        <v>31</v>
      </c>
      <c r="F462" s="772" t="s">
        <v>547</v>
      </c>
      <c r="G462" s="774"/>
      <c r="H462" s="774"/>
      <c r="I462" s="589">
        <v>33.8</v>
      </c>
    </row>
    <row r="463" spans="1:9" ht="15.75" customHeight="1">
      <c r="A463" s="683" t="s">
        <v>180</v>
      </c>
      <c r="B463" s="720" t="s">
        <v>171</v>
      </c>
      <c r="C463" s="635" t="s">
        <v>68</v>
      </c>
      <c r="D463" s="635" t="s">
        <v>55</v>
      </c>
      <c r="E463" s="635" t="s">
        <v>76</v>
      </c>
      <c r="F463" s="635" t="s">
        <v>47</v>
      </c>
      <c r="G463" s="422" t="e">
        <f>#REF!</f>
        <v>#REF!</v>
      </c>
      <c r="H463" s="422"/>
      <c r="I463" s="591">
        <f>I464+I467+I476+I480+I495</f>
        <v>18763.999999999996</v>
      </c>
    </row>
    <row r="464" spans="1:9" ht="20.25" customHeight="1">
      <c r="A464" s="2" t="s">
        <v>177</v>
      </c>
      <c r="B464" s="692" t="s">
        <v>171</v>
      </c>
      <c r="C464" s="248" t="s">
        <v>68</v>
      </c>
      <c r="D464" s="161" t="s">
        <v>55</v>
      </c>
      <c r="E464" s="248" t="s">
        <v>123</v>
      </c>
      <c r="F464" s="248" t="s">
        <v>47</v>
      </c>
      <c r="G464" s="422">
        <f>G465</f>
        <v>1129</v>
      </c>
      <c r="H464" s="422"/>
      <c r="I464" s="589">
        <f>I465</f>
        <v>2608.3</v>
      </c>
    </row>
    <row r="465" spans="1:9" ht="48.75" customHeight="1">
      <c r="A465" s="27" t="s">
        <v>178</v>
      </c>
      <c r="B465" s="706" t="s">
        <v>171</v>
      </c>
      <c r="C465" s="502" t="s">
        <v>68</v>
      </c>
      <c r="D465" s="161" t="s">
        <v>55</v>
      </c>
      <c r="E465" s="502" t="s">
        <v>8</v>
      </c>
      <c r="F465" s="502" t="s">
        <v>47</v>
      </c>
      <c r="G465" s="422">
        <f>G466</f>
        <v>1129</v>
      </c>
      <c r="H465" s="422"/>
      <c r="I465" s="589">
        <f>I466</f>
        <v>2608.3</v>
      </c>
    </row>
    <row r="466" spans="1:9" ht="38.25" customHeight="1">
      <c r="A466" s="738" t="s">
        <v>479</v>
      </c>
      <c r="B466" s="706" t="s">
        <v>171</v>
      </c>
      <c r="C466" s="502" t="s">
        <v>68</v>
      </c>
      <c r="D466" s="161" t="s">
        <v>55</v>
      </c>
      <c r="E466" s="502" t="s">
        <v>8</v>
      </c>
      <c r="F466" s="438" t="s">
        <v>480</v>
      </c>
      <c r="G466" s="508">
        <v>1129</v>
      </c>
      <c r="H466" s="508"/>
      <c r="I466" s="589">
        <f>2634.3-26</f>
        <v>2608.3</v>
      </c>
    </row>
    <row r="467" spans="1:9" ht="63.75" customHeight="1">
      <c r="A467" s="781" t="s">
        <v>486</v>
      </c>
      <c r="B467" s="718" t="s">
        <v>171</v>
      </c>
      <c r="C467" s="248" t="s">
        <v>68</v>
      </c>
      <c r="D467" s="248" t="s">
        <v>55</v>
      </c>
      <c r="E467" s="248" t="s">
        <v>231</v>
      </c>
      <c r="F467" s="248" t="s">
        <v>47</v>
      </c>
      <c r="G467" s="476" t="e">
        <f>#REF!+#REF!</f>
        <v>#REF!</v>
      </c>
      <c r="H467" s="476"/>
      <c r="I467" s="589">
        <f>I468</f>
        <v>14981.7</v>
      </c>
    </row>
    <row r="468" spans="1:9" ht="36" customHeight="1">
      <c r="A468" s="88" t="s">
        <v>183</v>
      </c>
      <c r="B468" s="692" t="s">
        <v>171</v>
      </c>
      <c r="C468" s="438" t="s">
        <v>68</v>
      </c>
      <c r="D468" s="438" t="s">
        <v>55</v>
      </c>
      <c r="E468" s="509" t="s">
        <v>523</v>
      </c>
      <c r="F468" s="438" t="s">
        <v>47</v>
      </c>
      <c r="G468" s="508"/>
      <c r="H468" s="508"/>
      <c r="I468" s="589">
        <f>I469+I474</f>
        <v>14981.7</v>
      </c>
    </row>
    <row r="469" spans="1:9" ht="36" customHeight="1">
      <c r="A469" s="88" t="s">
        <v>184</v>
      </c>
      <c r="B469" s="534">
        <v>574</v>
      </c>
      <c r="C469" s="438" t="s">
        <v>68</v>
      </c>
      <c r="D469" s="438" t="s">
        <v>55</v>
      </c>
      <c r="E469" s="509" t="s">
        <v>528</v>
      </c>
      <c r="F469" s="438" t="s">
        <v>47</v>
      </c>
      <c r="G469" s="508"/>
      <c r="H469" s="508"/>
      <c r="I469" s="589">
        <f>I470+I472</f>
        <v>9692.1</v>
      </c>
    </row>
    <row r="470" spans="1:9" ht="36" customHeight="1">
      <c r="A470" s="210" t="s">
        <v>266</v>
      </c>
      <c r="B470" s="534">
        <v>574</v>
      </c>
      <c r="C470" s="438" t="s">
        <v>68</v>
      </c>
      <c r="D470" s="438" t="s">
        <v>55</v>
      </c>
      <c r="E470" s="509" t="s">
        <v>527</v>
      </c>
      <c r="F470" s="438" t="s">
        <v>47</v>
      </c>
      <c r="G470" s="508"/>
      <c r="H470" s="508"/>
      <c r="I470" s="589">
        <f>I471</f>
        <v>3779.4</v>
      </c>
    </row>
    <row r="471" spans="1:9" ht="36" customHeight="1">
      <c r="A471" s="740" t="s">
        <v>479</v>
      </c>
      <c r="B471" s="534">
        <v>574</v>
      </c>
      <c r="C471" s="438" t="s">
        <v>68</v>
      </c>
      <c r="D471" s="438" t="s">
        <v>55</v>
      </c>
      <c r="E471" s="509" t="s">
        <v>527</v>
      </c>
      <c r="F471" s="438" t="s">
        <v>480</v>
      </c>
      <c r="G471" s="508"/>
      <c r="H471" s="508"/>
      <c r="I471" s="589">
        <f>3779.4-2744+2744</f>
        <v>3779.4</v>
      </c>
    </row>
    <row r="472" spans="1:9" ht="36" customHeight="1">
      <c r="A472" s="210" t="s">
        <v>185</v>
      </c>
      <c r="B472" s="439" t="s">
        <v>171</v>
      </c>
      <c r="C472" s="438" t="s">
        <v>68</v>
      </c>
      <c r="D472" s="438" t="s">
        <v>55</v>
      </c>
      <c r="E472" s="509" t="s">
        <v>524</v>
      </c>
      <c r="F472" s="438" t="s">
        <v>47</v>
      </c>
      <c r="G472" s="508"/>
      <c r="H472" s="508"/>
      <c r="I472" s="589">
        <f>I473</f>
        <v>5912.7</v>
      </c>
    </row>
    <row r="473" spans="1:9" ht="36" customHeight="1">
      <c r="A473" s="740" t="s">
        <v>479</v>
      </c>
      <c r="B473" s="439" t="s">
        <v>171</v>
      </c>
      <c r="C473" s="438" t="s">
        <v>68</v>
      </c>
      <c r="D473" s="438" t="s">
        <v>55</v>
      </c>
      <c r="E473" s="509" t="s">
        <v>524</v>
      </c>
      <c r="F473" s="447" t="s">
        <v>480</v>
      </c>
      <c r="G473" s="508"/>
      <c r="H473" s="508"/>
      <c r="I473" s="589">
        <f>5957.6-5530.1+5485.2</f>
        <v>5912.7</v>
      </c>
    </row>
    <row r="474" spans="1:9" ht="36" customHeight="1">
      <c r="A474" s="89" t="s">
        <v>135</v>
      </c>
      <c r="B474" s="439" t="s">
        <v>171</v>
      </c>
      <c r="C474" s="438" t="s">
        <v>68</v>
      </c>
      <c r="D474" s="438" t="s">
        <v>55</v>
      </c>
      <c r="E474" s="509" t="s">
        <v>525</v>
      </c>
      <c r="F474" s="438" t="s">
        <v>47</v>
      </c>
      <c r="G474" s="508"/>
      <c r="H474" s="508"/>
      <c r="I474" s="589">
        <f>I475</f>
        <v>5289.6</v>
      </c>
    </row>
    <row r="475" spans="1:9" ht="36" customHeight="1">
      <c r="A475" s="740" t="s">
        <v>479</v>
      </c>
      <c r="B475" s="439" t="s">
        <v>171</v>
      </c>
      <c r="C475" s="438" t="s">
        <v>68</v>
      </c>
      <c r="D475" s="438" t="s">
        <v>55</v>
      </c>
      <c r="E475" s="509" t="s">
        <v>525</v>
      </c>
      <c r="F475" s="438" t="s">
        <v>480</v>
      </c>
      <c r="G475" s="508"/>
      <c r="H475" s="508"/>
      <c r="I475" s="589">
        <f>5319.6-30</f>
        <v>5289.6</v>
      </c>
    </row>
    <row r="476" spans="1:9" ht="36" customHeight="1">
      <c r="A476" s="170" t="s">
        <v>102</v>
      </c>
      <c r="B476" s="685" t="s">
        <v>171</v>
      </c>
      <c r="C476" s="633" t="s">
        <v>68</v>
      </c>
      <c r="D476" s="633" t="s">
        <v>55</v>
      </c>
      <c r="E476" s="633" t="s">
        <v>231</v>
      </c>
      <c r="F476" s="634" t="s">
        <v>47</v>
      </c>
      <c r="G476" s="508"/>
      <c r="H476" s="508"/>
      <c r="I476" s="595">
        <f>I477</f>
        <v>261.09999999999997</v>
      </c>
    </row>
    <row r="477" spans="1:9" ht="65.25" customHeight="1">
      <c r="A477" s="741" t="s">
        <v>232</v>
      </c>
      <c r="B477" s="717" t="s">
        <v>171</v>
      </c>
      <c r="C477" s="630" t="s">
        <v>68</v>
      </c>
      <c r="D477" s="630" t="s">
        <v>55</v>
      </c>
      <c r="E477" s="630" t="s">
        <v>233</v>
      </c>
      <c r="F477" s="631" t="s">
        <v>47</v>
      </c>
      <c r="G477" s="508"/>
      <c r="H477" s="508"/>
      <c r="I477" s="595">
        <f>I478</f>
        <v>261.09999999999997</v>
      </c>
    </row>
    <row r="478" spans="1:9" ht="95.25" customHeight="1">
      <c r="A478" s="355" t="s">
        <v>402</v>
      </c>
      <c r="B478" s="227" t="s">
        <v>171</v>
      </c>
      <c r="C478" s="630" t="s">
        <v>68</v>
      </c>
      <c r="D478" s="632" t="s">
        <v>55</v>
      </c>
      <c r="E478" s="632" t="s">
        <v>187</v>
      </c>
      <c r="F478" s="632" t="s">
        <v>47</v>
      </c>
      <c r="G478" s="508"/>
      <c r="H478" s="508"/>
      <c r="I478" s="595">
        <f>I479</f>
        <v>261.09999999999997</v>
      </c>
    </row>
    <row r="479" spans="1:9" ht="36" customHeight="1">
      <c r="A479" s="740" t="s">
        <v>479</v>
      </c>
      <c r="B479" s="227" t="s">
        <v>171</v>
      </c>
      <c r="C479" s="630" t="s">
        <v>68</v>
      </c>
      <c r="D479" s="632" t="s">
        <v>55</v>
      </c>
      <c r="E479" s="632" t="s">
        <v>187</v>
      </c>
      <c r="F479" s="632" t="s">
        <v>480</v>
      </c>
      <c r="G479" s="508"/>
      <c r="H479" s="508"/>
      <c r="I479" s="595">
        <f>262.4-1.3</f>
        <v>261.09999999999997</v>
      </c>
    </row>
    <row r="480" spans="1:9" ht="30" customHeight="1">
      <c r="A480" s="43" t="s">
        <v>70</v>
      </c>
      <c r="B480" s="439" t="s">
        <v>171</v>
      </c>
      <c r="C480" s="248" t="s">
        <v>68</v>
      </c>
      <c r="D480" s="248" t="s">
        <v>55</v>
      </c>
      <c r="E480" s="248" t="s">
        <v>76</v>
      </c>
      <c r="F480" s="248" t="s">
        <v>47</v>
      </c>
      <c r="G480" s="478" t="e">
        <f>G481</f>
        <v>#REF!</v>
      </c>
      <c r="H480" s="478"/>
      <c r="I480" s="591">
        <f>I481</f>
        <v>499.6</v>
      </c>
    </row>
    <row r="481" spans="1:9" ht="35.25" customHeight="1">
      <c r="A481" s="26" t="s">
        <v>403</v>
      </c>
      <c r="B481" s="439" t="s">
        <v>171</v>
      </c>
      <c r="C481" s="561" t="s">
        <v>68</v>
      </c>
      <c r="D481" s="502" t="s">
        <v>55</v>
      </c>
      <c r="E481" s="562" t="s">
        <v>529</v>
      </c>
      <c r="F481" s="561" t="s">
        <v>47</v>
      </c>
      <c r="G481" s="499" t="e">
        <f>#REF!</f>
        <v>#REF!</v>
      </c>
      <c r="H481" s="499"/>
      <c r="I481" s="589">
        <f>I486+I487+I488+I494</f>
        <v>499.6</v>
      </c>
    </row>
    <row r="482" spans="1:9" ht="71.25" customHeight="1" hidden="1">
      <c r="A482" s="52" t="s">
        <v>188</v>
      </c>
      <c r="B482" s="439" t="s">
        <v>171</v>
      </c>
      <c r="C482" s="561" t="s">
        <v>68</v>
      </c>
      <c r="D482" s="561" t="s">
        <v>55</v>
      </c>
      <c r="E482" s="562" t="s">
        <v>224</v>
      </c>
      <c r="F482" s="512" t="s">
        <v>47</v>
      </c>
      <c r="G482" s="418"/>
      <c r="H482" s="418"/>
      <c r="I482" s="589">
        <f>G482+H482</f>
        <v>0</v>
      </c>
    </row>
    <row r="483" spans="1:9" ht="20.25" customHeight="1" hidden="1">
      <c r="A483" s="53" t="s">
        <v>170</v>
      </c>
      <c r="B483" s="706" t="s">
        <v>171</v>
      </c>
      <c r="C483" s="561" t="s">
        <v>68</v>
      </c>
      <c r="D483" s="561" t="s">
        <v>55</v>
      </c>
      <c r="E483" s="562" t="s">
        <v>224</v>
      </c>
      <c r="F483" s="512" t="s">
        <v>77</v>
      </c>
      <c r="G483" s="418"/>
      <c r="H483" s="418"/>
      <c r="I483" s="589">
        <f>G483+H483</f>
        <v>0</v>
      </c>
    </row>
    <row r="484" spans="1:9" ht="118.5" customHeight="1" hidden="1">
      <c r="A484" s="26" t="s">
        <v>186</v>
      </c>
      <c r="B484" s="721" t="s">
        <v>171</v>
      </c>
      <c r="C484" s="561" t="s">
        <v>68</v>
      </c>
      <c r="D484" s="561" t="s">
        <v>55</v>
      </c>
      <c r="E484" s="562" t="s">
        <v>187</v>
      </c>
      <c r="F484" s="512" t="s">
        <v>47</v>
      </c>
      <c r="G484" s="418"/>
      <c r="H484" s="418"/>
      <c r="I484" s="589">
        <f>G484+H484</f>
        <v>0</v>
      </c>
    </row>
    <row r="485" spans="1:9" ht="17.25" customHeight="1" hidden="1">
      <c r="A485" s="38" t="s">
        <v>170</v>
      </c>
      <c r="B485" s="713" t="s">
        <v>171</v>
      </c>
      <c r="C485" s="561" t="s">
        <v>68</v>
      </c>
      <c r="D485" s="561" t="s">
        <v>55</v>
      </c>
      <c r="E485" s="562" t="s">
        <v>187</v>
      </c>
      <c r="F485" s="512" t="s">
        <v>77</v>
      </c>
      <c r="G485" s="418"/>
      <c r="H485" s="418"/>
      <c r="I485" s="589">
        <f>G485+H485</f>
        <v>0</v>
      </c>
    </row>
    <row r="486" spans="1:9" ht="17.25" customHeight="1">
      <c r="A486" s="733" t="s">
        <v>467</v>
      </c>
      <c r="B486" s="713" t="s">
        <v>171</v>
      </c>
      <c r="C486" s="561" t="s">
        <v>68</v>
      </c>
      <c r="D486" s="502" t="s">
        <v>55</v>
      </c>
      <c r="E486" s="562" t="s">
        <v>529</v>
      </c>
      <c r="F486" s="512" t="s">
        <v>469</v>
      </c>
      <c r="G486" s="418"/>
      <c r="H486" s="418"/>
      <c r="I486" s="589">
        <f>479.1</f>
        <v>479.1</v>
      </c>
    </row>
    <row r="487" spans="1:9" ht="24.75" customHeight="1">
      <c r="A487" s="734" t="s">
        <v>466</v>
      </c>
      <c r="B487" s="713" t="s">
        <v>171</v>
      </c>
      <c r="C487" s="561" t="s">
        <v>68</v>
      </c>
      <c r="D487" s="502" t="s">
        <v>55</v>
      </c>
      <c r="E487" s="562" t="s">
        <v>529</v>
      </c>
      <c r="F487" s="512" t="s">
        <v>470</v>
      </c>
      <c r="G487" s="418"/>
      <c r="H487" s="418"/>
      <c r="I487" s="589">
        <v>3</v>
      </c>
    </row>
    <row r="488" spans="1:9" ht="29.25" customHeight="1">
      <c r="A488" s="734" t="s">
        <v>481</v>
      </c>
      <c r="B488" s="713" t="s">
        <v>171</v>
      </c>
      <c r="C488" s="512" t="s">
        <v>68</v>
      </c>
      <c r="D488" s="512" t="s">
        <v>55</v>
      </c>
      <c r="E488" s="562" t="s">
        <v>529</v>
      </c>
      <c r="F488" s="512" t="s">
        <v>462</v>
      </c>
      <c r="G488" s="511">
        <v>514.9</v>
      </c>
      <c r="H488" s="511"/>
      <c r="I488" s="589">
        <f>15.5</f>
        <v>15.5</v>
      </c>
    </row>
    <row r="489" spans="1:9" ht="25.5" customHeight="1" hidden="1">
      <c r="A489" s="2" t="s">
        <v>125</v>
      </c>
      <c r="B489" s="722">
        <v>585</v>
      </c>
      <c r="C489" s="161" t="s">
        <v>55</v>
      </c>
      <c r="D489" s="161" t="s">
        <v>104</v>
      </c>
      <c r="E489" s="161" t="s">
        <v>126</v>
      </c>
      <c r="F489" s="161" t="s">
        <v>47</v>
      </c>
      <c r="G489" s="422"/>
      <c r="H489" s="422"/>
      <c r="I489" s="597"/>
    </row>
    <row r="490" spans="1:9" ht="38.25" customHeight="1" hidden="1">
      <c r="A490" s="3" t="s">
        <v>127</v>
      </c>
      <c r="B490" s="722">
        <v>585</v>
      </c>
      <c r="C490" s="161" t="s">
        <v>55</v>
      </c>
      <c r="D490" s="161" t="s">
        <v>104</v>
      </c>
      <c r="E490" s="161" t="s">
        <v>128</v>
      </c>
      <c r="F490" s="161" t="s">
        <v>47</v>
      </c>
      <c r="G490" s="422"/>
      <c r="H490" s="422"/>
      <c r="I490" s="597"/>
    </row>
    <row r="491" spans="1:9" ht="25.5" customHeight="1" hidden="1">
      <c r="A491" s="1" t="s">
        <v>129</v>
      </c>
      <c r="B491" s="722">
        <v>585</v>
      </c>
      <c r="C491" s="248" t="s">
        <v>55</v>
      </c>
      <c r="D491" s="248" t="s">
        <v>104</v>
      </c>
      <c r="E491" s="161" t="s">
        <v>128</v>
      </c>
      <c r="F491" s="161" t="s">
        <v>124</v>
      </c>
      <c r="G491" s="422"/>
      <c r="H491" s="422"/>
      <c r="I491" s="597"/>
    </row>
    <row r="492" spans="1:9" ht="27" customHeight="1" hidden="1">
      <c r="A492" s="2" t="s">
        <v>125</v>
      </c>
      <c r="B492" s="692" t="s">
        <v>118</v>
      </c>
      <c r="C492" s="161" t="s">
        <v>55</v>
      </c>
      <c r="D492" s="161" t="s">
        <v>104</v>
      </c>
      <c r="E492" s="161" t="s">
        <v>126</v>
      </c>
      <c r="F492" s="161" t="s">
        <v>47</v>
      </c>
      <c r="G492" s="422"/>
      <c r="H492" s="422"/>
      <c r="I492" s="597"/>
    </row>
    <row r="493" spans="1:9" ht="42.75" customHeight="1" hidden="1">
      <c r="A493" s="3" t="s">
        <v>127</v>
      </c>
      <c r="B493" s="692" t="s">
        <v>118</v>
      </c>
      <c r="C493" s="161" t="s">
        <v>55</v>
      </c>
      <c r="D493" s="161" t="s">
        <v>104</v>
      </c>
      <c r="E493" s="161" t="s">
        <v>128</v>
      </c>
      <c r="F493" s="161" t="s">
        <v>47</v>
      </c>
      <c r="G493" s="422"/>
      <c r="H493" s="422"/>
      <c r="I493" s="597"/>
    </row>
    <row r="494" spans="1:9" ht="33" customHeight="1">
      <c r="A494" s="733" t="s">
        <v>472</v>
      </c>
      <c r="B494" s="753" t="s">
        <v>171</v>
      </c>
      <c r="C494" s="627" t="s">
        <v>68</v>
      </c>
      <c r="D494" s="627" t="s">
        <v>55</v>
      </c>
      <c r="E494" s="627" t="s">
        <v>529</v>
      </c>
      <c r="F494" s="627" t="s">
        <v>471</v>
      </c>
      <c r="G494" s="422"/>
      <c r="H494" s="422"/>
      <c r="I494" s="597">
        <v>2</v>
      </c>
    </row>
    <row r="495" spans="1:9" ht="70.5" customHeight="1">
      <c r="A495" s="754" t="s">
        <v>182</v>
      </c>
      <c r="B495" s="718" t="s">
        <v>171</v>
      </c>
      <c r="C495" s="438" t="s">
        <v>68</v>
      </c>
      <c r="D495" s="438" t="s">
        <v>55</v>
      </c>
      <c r="E495" s="509" t="s">
        <v>526</v>
      </c>
      <c r="F495" s="438" t="s">
        <v>47</v>
      </c>
      <c r="G495" s="510">
        <f>G496</f>
        <v>484.5</v>
      </c>
      <c r="H495" s="510"/>
      <c r="I495" s="589">
        <f>I496</f>
        <v>413.29999999999995</v>
      </c>
    </row>
    <row r="496" spans="1:9" ht="36" customHeight="1">
      <c r="A496" s="738" t="s">
        <v>479</v>
      </c>
      <c r="B496" s="706" t="s">
        <v>171</v>
      </c>
      <c r="C496" s="502" t="s">
        <v>68</v>
      </c>
      <c r="D496" s="502" t="s">
        <v>55</v>
      </c>
      <c r="E496" s="509" t="s">
        <v>526</v>
      </c>
      <c r="F496" s="438" t="s">
        <v>480</v>
      </c>
      <c r="G496" s="508">
        <v>484.5</v>
      </c>
      <c r="H496" s="508"/>
      <c r="I496" s="589">
        <f>415.4-2.1</f>
        <v>413.29999999999995</v>
      </c>
    </row>
    <row r="497" spans="1:9" ht="21.75" customHeight="1">
      <c r="A497" s="247" t="s">
        <v>133</v>
      </c>
      <c r="B497" s="723"/>
      <c r="C497" s="513"/>
      <c r="D497" s="513"/>
      <c r="E497" s="513"/>
      <c r="F497" s="513"/>
      <c r="G497" s="514" t="e">
        <f>G15+G197+G260+G275+#REF!+G328</f>
        <v>#REF!</v>
      </c>
      <c r="H497" s="514" t="e">
        <f>H15+H197+H260+H275+#REF!+H328</f>
        <v>#REF!</v>
      </c>
      <c r="I497" s="584">
        <f>I15+I197+I260+I275+I328</f>
        <v>189428.15699999998</v>
      </c>
    </row>
    <row r="499" spans="1:9" ht="31.5" customHeight="1">
      <c r="A499" s="829" t="s">
        <v>562</v>
      </c>
      <c r="B499" s="829"/>
      <c r="C499" s="829"/>
      <c r="D499" s="829"/>
      <c r="E499" s="829"/>
      <c r="F499" s="829"/>
      <c r="G499" s="829"/>
      <c r="H499" s="829"/>
      <c r="I499" s="829"/>
    </row>
  </sheetData>
  <sheetProtection/>
  <mergeCells count="15">
    <mergeCell ref="J140:K140"/>
    <mergeCell ref="G12:G13"/>
    <mergeCell ref="J29:O29"/>
    <mergeCell ref="H12:H13"/>
    <mergeCell ref="I12:I13"/>
    <mergeCell ref="A499:I499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1"/>
  <sheetViews>
    <sheetView tabSelected="1" view="pageBreakPreview" zoomScaleNormal="85" zoomScaleSheetLayoutView="100" zoomScalePageLayoutView="0" workbookViewId="0" topLeftCell="A177">
      <selection activeCell="A432" sqref="A432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16" t="s">
        <v>407</v>
      </c>
      <c r="D1" s="816"/>
      <c r="E1" s="816"/>
      <c r="F1" s="816"/>
      <c r="G1" s="816"/>
      <c r="H1" s="816"/>
      <c r="I1" s="816"/>
    </row>
    <row r="2" spans="2:9" ht="12.75" customHeight="1">
      <c r="B2" s="516"/>
      <c r="C2" s="517" t="s">
        <v>408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409</v>
      </c>
      <c r="D3" s="518"/>
      <c r="E3" s="518"/>
      <c r="F3" s="518"/>
      <c r="G3" s="518"/>
      <c r="H3" s="518"/>
      <c r="I3" s="518"/>
    </row>
    <row r="4" spans="2:9" ht="12.75" customHeight="1">
      <c r="B4" s="826" t="s">
        <v>507</v>
      </c>
      <c r="C4" s="826"/>
      <c r="D4" s="826"/>
      <c r="E4" s="826"/>
      <c r="F4" s="826"/>
      <c r="G4" s="826"/>
      <c r="H4" s="826"/>
      <c r="I4" s="826"/>
    </row>
    <row r="5" spans="2:9" ht="6.75" customHeight="1">
      <c r="B5" s="826"/>
      <c r="C5" s="826"/>
      <c r="D5" s="826"/>
      <c r="E5" s="826"/>
      <c r="F5" s="826"/>
      <c r="G5" s="826"/>
      <c r="H5" s="826"/>
      <c r="I5" s="826"/>
    </row>
    <row r="6" spans="2:9" ht="12.75" hidden="1">
      <c r="B6" s="826"/>
      <c r="C6" s="826"/>
      <c r="D6" s="826"/>
      <c r="E6" s="826"/>
      <c r="F6" s="826"/>
      <c r="G6" s="826"/>
      <c r="H6" s="826"/>
      <c r="I6" s="826"/>
    </row>
    <row r="7" spans="2:9" ht="14.25" customHeight="1">
      <c r="B7" s="826"/>
      <c r="C7" s="826"/>
      <c r="D7" s="826"/>
      <c r="E7" s="826"/>
      <c r="F7" s="826"/>
      <c r="G7" s="826"/>
      <c r="H7" s="826"/>
      <c r="I7" s="826"/>
    </row>
    <row r="9" spans="1:9" ht="12.75">
      <c r="A9" s="796" t="s">
        <v>508</v>
      </c>
      <c r="B9" s="796"/>
      <c r="C9" s="796"/>
      <c r="D9" s="796"/>
      <c r="E9" s="796"/>
      <c r="F9" s="796"/>
      <c r="G9" s="796"/>
      <c r="H9" s="796"/>
      <c r="I9" s="796"/>
    </row>
    <row r="10" spans="1:9" ht="12.75">
      <c r="A10" s="796"/>
      <c r="B10" s="796"/>
      <c r="C10" s="796"/>
      <c r="D10" s="796"/>
      <c r="E10" s="796"/>
      <c r="F10" s="796"/>
      <c r="G10" s="796"/>
      <c r="H10" s="796"/>
      <c r="I10" s="796"/>
    </row>
    <row r="11" spans="1:9" ht="27" customHeight="1">
      <c r="A11" s="797"/>
      <c r="B11" s="797"/>
      <c r="C11" s="797"/>
      <c r="D11" s="797"/>
      <c r="E11" s="797"/>
      <c r="F11" s="797"/>
      <c r="G11" s="797"/>
      <c r="H11" s="797"/>
      <c r="I11" s="797"/>
    </row>
    <row r="12" spans="1:9" ht="37.5" customHeight="1">
      <c r="A12" s="786" t="s">
        <v>41</v>
      </c>
      <c r="B12" s="783" t="s">
        <v>42</v>
      </c>
      <c r="C12" s="783" t="s">
        <v>43</v>
      </c>
      <c r="D12" s="783" t="s">
        <v>44</v>
      </c>
      <c r="E12" s="783" t="s">
        <v>45</v>
      </c>
      <c r="F12" s="783" t="s">
        <v>46</v>
      </c>
      <c r="G12" s="791" t="s">
        <v>397</v>
      </c>
      <c r="H12" s="791" t="s">
        <v>398</v>
      </c>
      <c r="I12" s="821" t="s">
        <v>399</v>
      </c>
    </row>
    <row r="13" spans="1:9" ht="24" customHeight="1">
      <c r="A13" s="787"/>
      <c r="B13" s="784"/>
      <c r="C13" s="784"/>
      <c r="D13" s="784"/>
      <c r="E13" s="784"/>
      <c r="F13" s="784"/>
      <c r="G13" s="823"/>
      <c r="H13" s="792"/>
      <c r="I13" s="822"/>
    </row>
    <row r="14" spans="1:9" ht="4.5" customHeight="1" hidden="1">
      <c r="A14" s="788"/>
      <c r="B14" s="785"/>
      <c r="C14" s="785"/>
      <c r="D14" s="785"/>
      <c r="E14" s="785"/>
      <c r="F14" s="785"/>
      <c r="G14" s="351"/>
      <c r="H14" s="351"/>
      <c r="I14" s="162"/>
    </row>
    <row r="15" spans="1:9" ht="30.75" customHeight="1">
      <c r="A15" s="17" t="s">
        <v>291</v>
      </c>
      <c r="B15" s="684" t="s">
        <v>117</v>
      </c>
      <c r="C15" s="387" t="s">
        <v>57</v>
      </c>
      <c r="D15" s="387" t="s">
        <v>57</v>
      </c>
      <c r="E15" s="387" t="s">
        <v>76</v>
      </c>
      <c r="F15" s="387" t="s">
        <v>47</v>
      </c>
      <c r="G15" s="356" t="e">
        <f>G16+G88+G196+G172+G111+G127+G150+G145</f>
        <v>#REF!</v>
      </c>
      <c r="H15" s="356" t="e">
        <f>H16+H88+H111+H127+H150+H196+H172</f>
        <v>#REF!</v>
      </c>
      <c r="I15" s="572">
        <f>I16+I88+I111+I161+I172+I196+I168+I164</f>
        <v>21297.407</v>
      </c>
    </row>
    <row r="16" spans="1:9" ht="17.25" customHeight="1">
      <c r="A16" s="524" t="s">
        <v>58</v>
      </c>
      <c r="B16" s="685" t="s">
        <v>117</v>
      </c>
      <c r="C16" s="388" t="s">
        <v>48</v>
      </c>
      <c r="D16" s="388" t="s">
        <v>57</v>
      </c>
      <c r="E16" s="388" t="s">
        <v>76</v>
      </c>
      <c r="F16" s="388" t="s">
        <v>47</v>
      </c>
      <c r="G16" s="357" t="e">
        <f>G17+G23+G40+G51</f>
        <v>#REF!</v>
      </c>
      <c r="H16" s="357" t="e">
        <f>H17+H23+H40+H51</f>
        <v>#REF!</v>
      </c>
      <c r="I16" s="573">
        <f>I17+I23+I36+I40+I51</f>
        <v>14560.372</v>
      </c>
    </row>
    <row r="17" spans="1:9" ht="55.5" customHeight="1">
      <c r="A17" s="294" t="s">
        <v>138</v>
      </c>
      <c r="B17" s="686">
        <v>503</v>
      </c>
      <c r="C17" s="438" t="s">
        <v>48</v>
      </c>
      <c r="D17" s="438" t="s">
        <v>69</v>
      </c>
      <c r="E17" s="438" t="s">
        <v>132</v>
      </c>
      <c r="F17" s="438" t="s">
        <v>47</v>
      </c>
      <c r="G17" s="389">
        <f>G18</f>
        <v>0</v>
      </c>
      <c r="H17" s="389">
        <f>H18</f>
        <v>607</v>
      </c>
      <c r="I17" s="573">
        <f>I18</f>
        <v>752</v>
      </c>
    </row>
    <row r="18" spans="1:9" ht="48.75" customHeight="1">
      <c r="A18" s="295" t="s">
        <v>139</v>
      </c>
      <c r="B18" s="686">
        <v>503</v>
      </c>
      <c r="C18" s="438" t="s">
        <v>48</v>
      </c>
      <c r="D18" s="438" t="s">
        <v>69</v>
      </c>
      <c r="E18" s="438" t="s">
        <v>140</v>
      </c>
      <c r="F18" s="438" t="s">
        <v>47</v>
      </c>
      <c r="G18" s="390"/>
      <c r="H18" s="390">
        <f>H19</f>
        <v>607</v>
      </c>
      <c r="I18" s="574">
        <f>I19</f>
        <v>752</v>
      </c>
    </row>
    <row r="19" spans="1:9" ht="15">
      <c r="A19" s="171" t="s">
        <v>59</v>
      </c>
      <c r="B19" s="686">
        <v>503</v>
      </c>
      <c r="C19" s="438" t="s">
        <v>48</v>
      </c>
      <c r="D19" s="438" t="s">
        <v>69</v>
      </c>
      <c r="E19" s="438" t="s">
        <v>141</v>
      </c>
      <c r="F19" s="438" t="s">
        <v>47</v>
      </c>
      <c r="G19" s="390"/>
      <c r="H19" s="390">
        <f>H22</f>
        <v>607</v>
      </c>
      <c r="I19" s="574">
        <f>I20+I21+I22</f>
        <v>752</v>
      </c>
    </row>
    <row r="20" spans="1:9" ht="15">
      <c r="A20" s="733" t="s">
        <v>467</v>
      </c>
      <c r="B20" s="686">
        <v>503</v>
      </c>
      <c r="C20" s="438" t="s">
        <v>48</v>
      </c>
      <c r="D20" s="438" t="s">
        <v>69</v>
      </c>
      <c r="E20" s="438" t="s">
        <v>141</v>
      </c>
      <c r="F20" s="438" t="s">
        <v>460</v>
      </c>
      <c r="G20" s="390"/>
      <c r="H20" s="390"/>
      <c r="I20" s="574">
        <v>610</v>
      </c>
    </row>
    <row r="21" spans="1:9" ht="27" customHeight="1">
      <c r="A21" s="734" t="s">
        <v>466</v>
      </c>
      <c r="B21" s="686">
        <v>503</v>
      </c>
      <c r="C21" s="438" t="s">
        <v>48</v>
      </c>
      <c r="D21" s="438" t="s">
        <v>69</v>
      </c>
      <c r="E21" s="438" t="s">
        <v>141</v>
      </c>
      <c r="F21" s="438" t="s">
        <v>461</v>
      </c>
      <c r="G21" s="390"/>
      <c r="H21" s="390"/>
      <c r="I21" s="574">
        <v>2</v>
      </c>
    </row>
    <row r="22" spans="1:11" ht="24" customHeight="1">
      <c r="A22" s="734" t="s">
        <v>481</v>
      </c>
      <c r="B22" s="686">
        <v>503</v>
      </c>
      <c r="C22" s="438" t="s">
        <v>48</v>
      </c>
      <c r="D22" s="438" t="s">
        <v>69</v>
      </c>
      <c r="E22" s="438" t="s">
        <v>141</v>
      </c>
      <c r="F22" s="438" t="s">
        <v>462</v>
      </c>
      <c r="G22" s="391"/>
      <c r="H22" s="391">
        <v>607</v>
      </c>
      <c r="I22" s="574">
        <f>120-30+50</f>
        <v>140</v>
      </c>
      <c r="K22" t="s">
        <v>538</v>
      </c>
    </row>
    <row r="23" spans="1:9" ht="53.25" customHeight="1">
      <c r="A23" s="294" t="s">
        <v>142</v>
      </c>
      <c r="B23" s="330">
        <v>503</v>
      </c>
      <c r="C23" s="388" t="s">
        <v>48</v>
      </c>
      <c r="D23" s="388" t="s">
        <v>55</v>
      </c>
      <c r="E23" s="388" t="s">
        <v>132</v>
      </c>
      <c r="F23" s="388" t="s">
        <v>47</v>
      </c>
      <c r="G23" s="392" t="e">
        <f>G24+G30+#REF!+#REF!+G34</f>
        <v>#REF!</v>
      </c>
      <c r="H23" s="392" t="e">
        <f>H24+H30+#REF!+#REF!+H34</f>
        <v>#REF!</v>
      </c>
      <c r="I23" s="573">
        <f>I24</f>
        <v>8496.392</v>
      </c>
    </row>
    <row r="24" spans="1:9" ht="51" customHeight="1">
      <c r="A24" s="116" t="s">
        <v>139</v>
      </c>
      <c r="B24" s="686">
        <v>503</v>
      </c>
      <c r="C24" s="438" t="s">
        <v>48</v>
      </c>
      <c r="D24" s="438" t="s">
        <v>55</v>
      </c>
      <c r="E24" s="438" t="s">
        <v>140</v>
      </c>
      <c r="F24" s="438" t="s">
        <v>47</v>
      </c>
      <c r="G24" s="393"/>
      <c r="H24" s="393">
        <f>H25</f>
        <v>6485</v>
      </c>
      <c r="I24" s="573">
        <f>I25+I30</f>
        <v>8496.392</v>
      </c>
    </row>
    <row r="25" spans="1:11" ht="15">
      <c r="A25" s="171" t="s">
        <v>59</v>
      </c>
      <c r="B25" s="686">
        <v>503</v>
      </c>
      <c r="C25" s="438" t="s">
        <v>48</v>
      </c>
      <c r="D25" s="438" t="s">
        <v>55</v>
      </c>
      <c r="E25" s="438" t="s">
        <v>141</v>
      </c>
      <c r="F25" s="438" t="s">
        <v>47</v>
      </c>
      <c r="G25" s="393"/>
      <c r="H25" s="393">
        <f>H29</f>
        <v>6485</v>
      </c>
      <c r="I25" s="574">
        <f>I26+I27+I28+I29</f>
        <v>7711.392</v>
      </c>
      <c r="K25" t="s">
        <v>13</v>
      </c>
    </row>
    <row r="26" spans="1:9" ht="15">
      <c r="A26" s="733" t="s">
        <v>467</v>
      </c>
      <c r="B26" s="686">
        <v>503</v>
      </c>
      <c r="C26" s="438" t="s">
        <v>48</v>
      </c>
      <c r="D26" s="438" t="s">
        <v>55</v>
      </c>
      <c r="E26" s="438" t="s">
        <v>141</v>
      </c>
      <c r="F26" s="438" t="s">
        <v>460</v>
      </c>
      <c r="G26" s="393"/>
      <c r="H26" s="393"/>
      <c r="I26" s="574">
        <f>5048+310</f>
        <v>5358</v>
      </c>
    </row>
    <row r="27" spans="1:9" ht="24">
      <c r="A27" s="734" t="s">
        <v>466</v>
      </c>
      <c r="B27" s="686">
        <v>503</v>
      </c>
      <c r="C27" s="438" t="s">
        <v>48</v>
      </c>
      <c r="D27" s="438" t="s">
        <v>55</v>
      </c>
      <c r="E27" s="438" t="s">
        <v>141</v>
      </c>
      <c r="F27" s="438" t="s">
        <v>461</v>
      </c>
      <c r="G27" s="393"/>
      <c r="H27" s="393"/>
      <c r="I27" s="574">
        <v>4</v>
      </c>
    </row>
    <row r="28" spans="1:11" ht="26.25" customHeight="1">
      <c r="A28" s="734" t="s">
        <v>481</v>
      </c>
      <c r="B28" s="686">
        <v>503</v>
      </c>
      <c r="C28" s="438" t="s">
        <v>48</v>
      </c>
      <c r="D28" s="438" t="s">
        <v>55</v>
      </c>
      <c r="E28" s="438" t="s">
        <v>141</v>
      </c>
      <c r="F28" s="438" t="s">
        <v>462</v>
      </c>
      <c r="G28" s="393"/>
      <c r="H28" s="393"/>
      <c r="I28" s="574">
        <f>1540-50-70-50+640+22+18+10+42</f>
        <v>2102</v>
      </c>
      <c r="K28" t="s">
        <v>21</v>
      </c>
    </row>
    <row r="29" spans="1:15" ht="30" customHeight="1">
      <c r="A29" s="733" t="s">
        <v>464</v>
      </c>
      <c r="B29" s="686">
        <v>503</v>
      </c>
      <c r="C29" s="438" t="s">
        <v>48</v>
      </c>
      <c r="D29" s="438" t="s">
        <v>55</v>
      </c>
      <c r="E29" s="438" t="s">
        <v>141</v>
      </c>
      <c r="F29" s="438" t="s">
        <v>463</v>
      </c>
      <c r="G29" s="394"/>
      <c r="H29" s="394">
        <v>6485</v>
      </c>
      <c r="I29" s="574">
        <f>50+97.392+100</f>
        <v>247.392</v>
      </c>
      <c r="J29" s="827" t="s">
        <v>12</v>
      </c>
      <c r="K29" s="828"/>
      <c r="L29" s="828"/>
      <c r="M29" s="828"/>
      <c r="N29" s="828"/>
      <c r="O29" s="828"/>
    </row>
    <row r="30" spans="1:9" ht="44.25" customHeight="1">
      <c r="A30" s="170" t="s">
        <v>143</v>
      </c>
      <c r="B30" s="686">
        <v>503</v>
      </c>
      <c r="C30" s="438" t="s">
        <v>48</v>
      </c>
      <c r="D30" s="438" t="s">
        <v>55</v>
      </c>
      <c r="E30" s="438" t="s">
        <v>144</v>
      </c>
      <c r="F30" s="438" t="s">
        <v>47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467</v>
      </c>
      <c r="B31" s="686">
        <v>503</v>
      </c>
      <c r="C31" s="438" t="s">
        <v>48</v>
      </c>
      <c r="D31" s="438" t="s">
        <v>55</v>
      </c>
      <c r="E31" s="438" t="s">
        <v>144</v>
      </c>
      <c r="F31" s="438" t="s">
        <v>460</v>
      </c>
      <c r="G31" s="393"/>
      <c r="H31" s="393"/>
      <c r="I31" s="574">
        <v>782</v>
      </c>
    </row>
    <row r="32" spans="1:9" ht="30.75" customHeight="1">
      <c r="A32" s="734" t="s">
        <v>466</v>
      </c>
      <c r="B32" s="686">
        <v>503</v>
      </c>
      <c r="C32" s="438" t="s">
        <v>48</v>
      </c>
      <c r="D32" s="438" t="s">
        <v>55</v>
      </c>
      <c r="E32" s="438" t="s">
        <v>144</v>
      </c>
      <c r="F32" s="438" t="s">
        <v>461</v>
      </c>
      <c r="G32" s="393"/>
      <c r="H32" s="393"/>
      <c r="I32" s="574">
        <v>3</v>
      </c>
    </row>
    <row r="33" spans="1:9" ht="30" customHeight="1" hidden="1">
      <c r="A33" s="734" t="s">
        <v>481</v>
      </c>
      <c r="B33" s="686">
        <v>503</v>
      </c>
      <c r="C33" s="438" t="s">
        <v>48</v>
      </c>
      <c r="D33" s="438" t="s">
        <v>55</v>
      </c>
      <c r="E33" s="438" t="s">
        <v>144</v>
      </c>
      <c r="F33" s="438" t="s">
        <v>462</v>
      </c>
      <c r="G33" s="393"/>
      <c r="H33" s="393">
        <v>713</v>
      </c>
      <c r="I33" s="574"/>
    </row>
    <row r="34" spans="1:9" ht="0.75" customHeight="1" hidden="1">
      <c r="A34" s="274"/>
      <c r="B34" s="534"/>
      <c r="C34" s="438"/>
      <c r="D34" s="438"/>
      <c r="E34" s="438"/>
      <c r="F34" s="438"/>
      <c r="G34" s="395"/>
      <c r="H34" s="395"/>
      <c r="I34" s="573"/>
    </row>
    <row r="35" spans="1:9" ht="18" customHeight="1" hidden="1">
      <c r="A35" s="117"/>
      <c r="B35" s="534"/>
      <c r="C35" s="438"/>
      <c r="D35" s="438"/>
      <c r="E35" s="438"/>
      <c r="F35" s="438"/>
      <c r="G35" s="395"/>
      <c r="H35" s="395"/>
      <c r="I35" s="574"/>
    </row>
    <row r="36" spans="1:9" ht="18" customHeight="1">
      <c r="A36" s="121" t="s">
        <v>103</v>
      </c>
      <c r="B36" s="687">
        <v>503</v>
      </c>
      <c r="C36" s="388" t="s">
        <v>48</v>
      </c>
      <c r="D36" s="388" t="s">
        <v>104</v>
      </c>
      <c r="E36" s="388" t="s">
        <v>132</v>
      </c>
      <c r="F36" s="388" t="s">
        <v>47</v>
      </c>
      <c r="G36" s="395"/>
      <c r="H36" s="395"/>
      <c r="I36" s="574">
        <f>I37</f>
        <v>9.4</v>
      </c>
    </row>
    <row r="37" spans="1:9" ht="27" customHeight="1">
      <c r="A37" s="295" t="s">
        <v>211</v>
      </c>
      <c r="B37" s="534">
        <v>503</v>
      </c>
      <c r="C37" s="438" t="s">
        <v>48</v>
      </c>
      <c r="D37" s="438" t="s">
        <v>104</v>
      </c>
      <c r="E37" s="438" t="s">
        <v>105</v>
      </c>
      <c r="F37" s="438" t="s">
        <v>47</v>
      </c>
      <c r="G37" s="395"/>
      <c r="H37" s="395"/>
      <c r="I37" s="574">
        <f>I38</f>
        <v>9.4</v>
      </c>
    </row>
    <row r="38" spans="1:9" ht="44.25" customHeight="1">
      <c r="A38" s="123" t="s">
        <v>212</v>
      </c>
      <c r="B38" s="534">
        <v>503</v>
      </c>
      <c r="C38" s="438" t="s">
        <v>48</v>
      </c>
      <c r="D38" s="438" t="s">
        <v>104</v>
      </c>
      <c r="E38" s="438" t="s">
        <v>213</v>
      </c>
      <c r="F38" s="438" t="s">
        <v>47</v>
      </c>
      <c r="G38" s="395"/>
      <c r="H38" s="395"/>
      <c r="I38" s="574">
        <f>I39</f>
        <v>9.4</v>
      </c>
    </row>
    <row r="39" spans="1:9" ht="24" customHeight="1">
      <c r="A39" s="123" t="s">
        <v>504</v>
      </c>
      <c r="B39" s="534">
        <v>503</v>
      </c>
      <c r="C39" s="438" t="s">
        <v>48</v>
      </c>
      <c r="D39" s="438" t="s">
        <v>104</v>
      </c>
      <c r="E39" s="438" t="s">
        <v>213</v>
      </c>
      <c r="F39" s="749" t="s">
        <v>192</v>
      </c>
      <c r="G39" s="395"/>
      <c r="H39" s="395"/>
      <c r="I39" s="574">
        <f>9+0.4</f>
        <v>9.4</v>
      </c>
    </row>
    <row r="40" spans="1:9" ht="21.75" customHeight="1">
      <c r="A40" s="284" t="s">
        <v>74</v>
      </c>
      <c r="B40" s="688" t="s">
        <v>117</v>
      </c>
      <c r="C40" s="396" t="s">
        <v>48</v>
      </c>
      <c r="D40" s="397">
        <v>11</v>
      </c>
      <c r="E40" s="396" t="s">
        <v>76</v>
      </c>
      <c r="F40" s="396" t="s">
        <v>47</v>
      </c>
      <c r="G40" s="398">
        <f>G41</f>
        <v>0</v>
      </c>
      <c r="H40" s="398">
        <f>H41</f>
        <v>100</v>
      </c>
      <c r="I40" s="573">
        <f>I41</f>
        <v>390</v>
      </c>
    </row>
    <row r="41" spans="1:9" ht="18" customHeight="1">
      <c r="A41" s="238" t="s">
        <v>74</v>
      </c>
      <c r="B41" s="689" t="s">
        <v>117</v>
      </c>
      <c r="C41" s="399" t="s">
        <v>48</v>
      </c>
      <c r="D41" s="400">
        <v>11</v>
      </c>
      <c r="E41" s="399" t="s">
        <v>85</v>
      </c>
      <c r="F41" s="399" t="s">
        <v>47</v>
      </c>
      <c r="G41" s="401"/>
      <c r="H41" s="401">
        <f>H42</f>
        <v>100</v>
      </c>
      <c r="I41" s="574">
        <f>I42</f>
        <v>390</v>
      </c>
    </row>
    <row r="42" spans="1:9" ht="18" customHeight="1">
      <c r="A42" s="116" t="s">
        <v>193</v>
      </c>
      <c r="B42" s="408">
        <v>503</v>
      </c>
      <c r="C42" s="399" t="s">
        <v>48</v>
      </c>
      <c r="D42" s="400">
        <v>11</v>
      </c>
      <c r="E42" s="547" t="s">
        <v>285</v>
      </c>
      <c r="F42" s="399" t="s">
        <v>47</v>
      </c>
      <c r="G42" s="401"/>
      <c r="H42" s="401">
        <f>H50</f>
        <v>100</v>
      </c>
      <c r="I42" s="574">
        <f>I50</f>
        <v>390</v>
      </c>
    </row>
    <row r="43" spans="1:9" ht="18.75" customHeight="1" hidden="1">
      <c r="A43" s="116" t="s">
        <v>191</v>
      </c>
      <c r="B43" s="408">
        <v>503</v>
      </c>
      <c r="C43" s="399" t="s">
        <v>48</v>
      </c>
      <c r="D43" s="400">
        <v>12</v>
      </c>
      <c r="E43" s="547" t="s">
        <v>285</v>
      </c>
      <c r="F43" s="399" t="s">
        <v>192</v>
      </c>
      <c r="G43" s="401"/>
      <c r="H43" s="401"/>
      <c r="I43" s="574">
        <f aca="true" t="shared" si="0" ref="I43:I49">G43+H43</f>
        <v>0</v>
      </c>
    </row>
    <row r="44" spans="1:9" ht="22.5" customHeight="1" hidden="1">
      <c r="A44" s="301" t="s">
        <v>60</v>
      </c>
      <c r="B44" s="687">
        <v>503</v>
      </c>
      <c r="C44" s="388" t="s">
        <v>48</v>
      </c>
      <c r="D44" s="388" t="s">
        <v>146</v>
      </c>
      <c r="E44" s="388" t="s">
        <v>132</v>
      </c>
      <c r="F44" s="388" t="s">
        <v>47</v>
      </c>
      <c r="G44" s="403"/>
      <c r="H44" s="403"/>
      <c r="I44" s="574">
        <f t="shared" si="0"/>
        <v>0</v>
      </c>
    </row>
    <row r="45" spans="1:9" ht="25.5" customHeight="1" hidden="1">
      <c r="A45" s="170" t="s">
        <v>147</v>
      </c>
      <c r="B45" s="687">
        <v>503</v>
      </c>
      <c r="C45" s="388" t="s">
        <v>48</v>
      </c>
      <c r="D45" s="388" t="s">
        <v>146</v>
      </c>
      <c r="E45" s="388" t="s">
        <v>148</v>
      </c>
      <c r="F45" s="388" t="s">
        <v>47</v>
      </c>
      <c r="G45" s="404"/>
      <c r="H45" s="404"/>
      <c r="I45" s="574">
        <f t="shared" si="0"/>
        <v>0</v>
      </c>
    </row>
    <row r="46" spans="1:9" ht="20.25" customHeight="1" hidden="1">
      <c r="A46" s="117" t="s">
        <v>136</v>
      </c>
      <c r="B46" s="534">
        <v>503</v>
      </c>
      <c r="C46" s="438" t="s">
        <v>48</v>
      </c>
      <c r="D46" s="438" t="s">
        <v>146</v>
      </c>
      <c r="E46" s="438" t="s">
        <v>148</v>
      </c>
      <c r="F46" s="438" t="s">
        <v>137</v>
      </c>
      <c r="G46" s="405"/>
      <c r="H46" s="405"/>
      <c r="I46" s="574">
        <f t="shared" si="0"/>
        <v>0</v>
      </c>
    </row>
    <row r="47" spans="1:9" ht="30.75" customHeight="1" hidden="1">
      <c r="A47" s="170" t="s">
        <v>282</v>
      </c>
      <c r="B47" s="409">
        <v>503</v>
      </c>
      <c r="C47" s="396" t="s">
        <v>48</v>
      </c>
      <c r="D47" s="396" t="s">
        <v>146</v>
      </c>
      <c r="E47" s="396" t="s">
        <v>283</v>
      </c>
      <c r="F47" s="396" t="s">
        <v>47</v>
      </c>
      <c r="G47" s="398"/>
      <c r="H47" s="398"/>
      <c r="I47" s="574">
        <f t="shared" si="0"/>
        <v>0</v>
      </c>
    </row>
    <row r="48" spans="1:9" ht="30" customHeight="1" hidden="1">
      <c r="A48" s="171" t="s">
        <v>281</v>
      </c>
      <c r="B48" s="408">
        <v>503</v>
      </c>
      <c r="C48" s="438" t="s">
        <v>48</v>
      </c>
      <c r="D48" s="438" t="s">
        <v>146</v>
      </c>
      <c r="E48" s="438" t="s">
        <v>280</v>
      </c>
      <c r="F48" s="438" t="s">
        <v>47</v>
      </c>
      <c r="G48" s="407"/>
      <c r="H48" s="407"/>
      <c r="I48" s="574">
        <f t="shared" si="0"/>
        <v>0</v>
      </c>
    </row>
    <row r="49" spans="1:9" ht="31.5" customHeight="1" hidden="1">
      <c r="A49" s="117" t="s">
        <v>136</v>
      </c>
      <c r="B49" s="534">
        <v>503</v>
      </c>
      <c r="C49" s="438" t="s">
        <v>48</v>
      </c>
      <c r="D49" s="438" t="s">
        <v>146</v>
      </c>
      <c r="E49" s="438" t="s">
        <v>280</v>
      </c>
      <c r="F49" s="438" t="s">
        <v>137</v>
      </c>
      <c r="G49" s="407"/>
      <c r="H49" s="407"/>
      <c r="I49" s="574">
        <f t="shared" si="0"/>
        <v>0</v>
      </c>
    </row>
    <row r="50" spans="1:11" ht="23.25" customHeight="1">
      <c r="A50" s="116" t="s">
        <v>512</v>
      </c>
      <c r="B50" s="408">
        <v>503</v>
      </c>
      <c r="C50" s="399" t="s">
        <v>48</v>
      </c>
      <c r="D50" s="399" t="s">
        <v>98</v>
      </c>
      <c r="E50" s="399" t="s">
        <v>285</v>
      </c>
      <c r="F50" s="611" t="s">
        <v>468</v>
      </c>
      <c r="G50" s="407"/>
      <c r="H50" s="407">
        <v>100</v>
      </c>
      <c r="I50" s="574">
        <f>100-10+300</f>
        <v>390</v>
      </c>
      <c r="K50" t="s">
        <v>10</v>
      </c>
    </row>
    <row r="51" spans="1:9" ht="22.5" customHeight="1">
      <c r="A51" s="170" t="s">
        <v>60</v>
      </c>
      <c r="B51" s="409">
        <v>503</v>
      </c>
      <c r="C51" s="396" t="s">
        <v>48</v>
      </c>
      <c r="D51" s="396" t="s">
        <v>410</v>
      </c>
      <c r="E51" s="396" t="s">
        <v>76</v>
      </c>
      <c r="F51" s="396" t="s">
        <v>47</v>
      </c>
      <c r="G51" s="410">
        <f>G52+G57+G55</f>
        <v>0</v>
      </c>
      <c r="H51" s="410">
        <f>H52+H55+H57</f>
        <v>2777</v>
      </c>
      <c r="I51" s="573">
        <f>I64+I78+I81+I85+I71+I63+I74</f>
        <v>4912.58</v>
      </c>
    </row>
    <row r="52" spans="1:9" ht="29.25" customHeight="1" hidden="1">
      <c r="A52" s="170" t="s">
        <v>356</v>
      </c>
      <c r="B52" s="408">
        <v>503</v>
      </c>
      <c r="C52" s="438" t="s">
        <v>48</v>
      </c>
      <c r="D52" s="438" t="s">
        <v>146</v>
      </c>
      <c r="E52" s="438" t="s">
        <v>105</v>
      </c>
      <c r="F52" s="438" t="s">
        <v>47</v>
      </c>
      <c r="G52" s="411"/>
      <c r="H52" s="411"/>
      <c r="I52" s="573">
        <f aca="true" t="shared" si="1" ref="I52:I57">G52+H52</f>
        <v>0</v>
      </c>
    </row>
    <row r="53" spans="1:9" ht="27" customHeight="1" hidden="1">
      <c r="A53" s="116" t="s">
        <v>147</v>
      </c>
      <c r="B53" s="408">
        <v>503</v>
      </c>
      <c r="C53" s="399" t="s">
        <v>48</v>
      </c>
      <c r="D53" s="399" t="s">
        <v>146</v>
      </c>
      <c r="E53" s="399" t="s">
        <v>319</v>
      </c>
      <c r="F53" s="399" t="s">
        <v>47</v>
      </c>
      <c r="G53" s="407"/>
      <c r="H53" s="407"/>
      <c r="I53" s="573">
        <f t="shared" si="1"/>
        <v>0</v>
      </c>
    </row>
    <row r="54" spans="1:9" ht="23.25" customHeight="1" hidden="1">
      <c r="A54" s="116" t="s">
        <v>136</v>
      </c>
      <c r="B54" s="408">
        <v>503</v>
      </c>
      <c r="C54" s="399" t="s">
        <v>48</v>
      </c>
      <c r="D54" s="399" t="s">
        <v>146</v>
      </c>
      <c r="E54" s="399" t="s">
        <v>319</v>
      </c>
      <c r="F54" s="399" t="s">
        <v>137</v>
      </c>
      <c r="G54" s="407"/>
      <c r="H54" s="407"/>
      <c r="I54" s="573">
        <f t="shared" si="1"/>
        <v>0</v>
      </c>
    </row>
    <row r="55" spans="1:9" ht="29.25" customHeight="1" hidden="1">
      <c r="A55" s="303" t="s">
        <v>370</v>
      </c>
      <c r="B55" s="409">
        <v>503</v>
      </c>
      <c r="C55" s="396" t="s">
        <v>48</v>
      </c>
      <c r="D55" s="396" t="s">
        <v>146</v>
      </c>
      <c r="E55" s="396" t="s">
        <v>368</v>
      </c>
      <c r="F55" s="396" t="s">
        <v>47</v>
      </c>
      <c r="G55" s="410">
        <f>G56</f>
        <v>0</v>
      </c>
      <c r="H55" s="410"/>
      <c r="I55" s="573">
        <f t="shared" si="1"/>
        <v>0</v>
      </c>
    </row>
    <row r="56" spans="1:9" ht="23.25" customHeight="1" hidden="1">
      <c r="A56" s="304" t="s">
        <v>163</v>
      </c>
      <c r="B56" s="408">
        <v>503</v>
      </c>
      <c r="C56" s="399" t="s">
        <v>48</v>
      </c>
      <c r="D56" s="399" t="s">
        <v>146</v>
      </c>
      <c r="E56" s="399" t="s">
        <v>368</v>
      </c>
      <c r="F56" s="399" t="s">
        <v>369</v>
      </c>
      <c r="G56" s="407"/>
      <c r="H56" s="407"/>
      <c r="I56" s="573">
        <f t="shared" si="1"/>
        <v>0</v>
      </c>
    </row>
    <row r="57" spans="1:9" ht="29.25" customHeight="1" hidden="1">
      <c r="A57" s="170" t="s">
        <v>353</v>
      </c>
      <c r="B57" s="408">
        <v>503</v>
      </c>
      <c r="C57" s="438" t="s">
        <v>48</v>
      </c>
      <c r="D57" s="438" t="s">
        <v>146</v>
      </c>
      <c r="E57" s="438" t="s">
        <v>354</v>
      </c>
      <c r="F57" s="438" t="s">
        <v>47</v>
      </c>
      <c r="G57" s="412">
        <f>G65</f>
        <v>0</v>
      </c>
      <c r="H57" s="413">
        <f>H65</f>
        <v>2777</v>
      </c>
      <c r="I57" s="573">
        <f t="shared" si="1"/>
        <v>2777</v>
      </c>
    </row>
    <row r="58" spans="1:9" ht="49.5" customHeight="1" hidden="1">
      <c r="A58" s="724" t="s">
        <v>446</v>
      </c>
      <c r="B58" s="408">
        <v>503</v>
      </c>
      <c r="C58" s="399" t="s">
        <v>48</v>
      </c>
      <c r="D58" s="396" t="s">
        <v>410</v>
      </c>
      <c r="E58" s="399" t="s">
        <v>368</v>
      </c>
      <c r="F58" s="611" t="s">
        <v>47</v>
      </c>
      <c r="G58" s="97">
        <f>G59</f>
        <v>224.6</v>
      </c>
      <c r="H58" s="413"/>
      <c r="I58" s="573">
        <f>I59</f>
        <v>0</v>
      </c>
    </row>
    <row r="59" spans="1:9" ht="18" customHeight="1" hidden="1">
      <c r="A59" s="355" t="s">
        <v>163</v>
      </c>
      <c r="B59" s="408">
        <v>503</v>
      </c>
      <c r="C59" s="399" t="s">
        <v>48</v>
      </c>
      <c r="D59" s="396" t="s">
        <v>410</v>
      </c>
      <c r="E59" s="399" t="s">
        <v>368</v>
      </c>
      <c r="F59" s="399" t="s">
        <v>369</v>
      </c>
      <c r="G59" s="97">
        <v>224.6</v>
      </c>
      <c r="H59" s="413"/>
      <c r="I59" s="574"/>
    </row>
    <row r="60" spans="1:9" ht="28.5" customHeight="1">
      <c r="A60" s="355" t="s">
        <v>282</v>
      </c>
      <c r="B60" s="408">
        <v>503</v>
      </c>
      <c r="C60" s="611" t="s">
        <v>48</v>
      </c>
      <c r="D60" s="611" t="s">
        <v>410</v>
      </c>
      <c r="E60" s="611" t="s">
        <v>559</v>
      </c>
      <c r="F60" s="611" t="s">
        <v>47</v>
      </c>
      <c r="G60" s="97"/>
      <c r="H60" s="413"/>
      <c r="I60" s="574">
        <v>70</v>
      </c>
    </row>
    <row r="61" spans="1:9" ht="29.25" customHeight="1">
      <c r="A61" s="274" t="s">
        <v>560</v>
      </c>
      <c r="B61" s="408">
        <v>503</v>
      </c>
      <c r="C61" s="611" t="s">
        <v>48</v>
      </c>
      <c r="D61" s="399" t="s">
        <v>410</v>
      </c>
      <c r="E61" s="611" t="s">
        <v>19</v>
      </c>
      <c r="F61" s="611" t="s">
        <v>47</v>
      </c>
      <c r="G61" s="97"/>
      <c r="H61" s="413"/>
      <c r="I61" s="574">
        <v>70</v>
      </c>
    </row>
    <row r="62" spans="1:9" ht="18" customHeight="1">
      <c r="A62" s="274" t="s">
        <v>558</v>
      </c>
      <c r="B62" s="408">
        <v>503</v>
      </c>
      <c r="C62" s="611" t="s">
        <v>48</v>
      </c>
      <c r="D62" s="399" t="s">
        <v>410</v>
      </c>
      <c r="E62" s="611" t="s">
        <v>19</v>
      </c>
      <c r="F62" s="611" t="s">
        <v>47</v>
      </c>
      <c r="G62" s="97"/>
      <c r="H62" s="413"/>
      <c r="I62" s="574">
        <v>70</v>
      </c>
    </row>
    <row r="63" spans="1:11" ht="27.75" customHeight="1">
      <c r="A63" s="734" t="s">
        <v>481</v>
      </c>
      <c r="B63" s="408">
        <v>503</v>
      </c>
      <c r="C63" s="611" t="s">
        <v>48</v>
      </c>
      <c r="D63" s="399" t="s">
        <v>410</v>
      </c>
      <c r="E63" s="611" t="s">
        <v>19</v>
      </c>
      <c r="F63" s="611" t="s">
        <v>462</v>
      </c>
      <c r="G63" s="97"/>
      <c r="H63" s="413"/>
      <c r="I63" s="574">
        <v>70</v>
      </c>
      <c r="K63" t="s">
        <v>20</v>
      </c>
    </row>
    <row r="64" spans="1:9" ht="32.25" customHeight="1">
      <c r="A64" s="618" t="s">
        <v>353</v>
      </c>
      <c r="B64" s="408">
        <v>503</v>
      </c>
      <c r="C64" s="399" t="s">
        <v>48</v>
      </c>
      <c r="D64" s="399" t="s">
        <v>410</v>
      </c>
      <c r="E64" s="611" t="s">
        <v>448</v>
      </c>
      <c r="F64" s="611" t="s">
        <v>47</v>
      </c>
      <c r="G64" s="97"/>
      <c r="H64" s="413"/>
      <c r="I64" s="573">
        <f>I65</f>
        <v>3217</v>
      </c>
    </row>
    <row r="65" spans="1:9" ht="23.25" customHeight="1">
      <c r="A65" s="117" t="s">
        <v>63</v>
      </c>
      <c r="B65" s="408">
        <v>503</v>
      </c>
      <c r="C65" s="399" t="s">
        <v>48</v>
      </c>
      <c r="D65" s="399" t="s">
        <v>410</v>
      </c>
      <c r="E65" s="399" t="s">
        <v>355</v>
      </c>
      <c r="F65" s="399" t="s">
        <v>47</v>
      </c>
      <c r="G65" s="414"/>
      <c r="H65" s="414">
        <v>2777</v>
      </c>
      <c r="I65" s="574">
        <f>I66+I67+I68+I69+I70</f>
        <v>3217</v>
      </c>
    </row>
    <row r="66" spans="1:11" ht="23.25" customHeight="1">
      <c r="A66" s="733" t="s">
        <v>467</v>
      </c>
      <c r="B66" s="408">
        <v>503</v>
      </c>
      <c r="C66" s="399" t="s">
        <v>48</v>
      </c>
      <c r="D66" s="399" t="s">
        <v>410</v>
      </c>
      <c r="E66" s="399" t="s">
        <v>355</v>
      </c>
      <c r="F66" s="611" t="s">
        <v>469</v>
      </c>
      <c r="G66" s="520"/>
      <c r="H66" s="520"/>
      <c r="I66" s="574">
        <f>2470-836+140</f>
        <v>1774</v>
      </c>
      <c r="K66" t="s">
        <v>14</v>
      </c>
    </row>
    <row r="67" spans="1:9" ht="30" customHeight="1">
      <c r="A67" s="734" t="s">
        <v>466</v>
      </c>
      <c r="B67" s="408">
        <v>503</v>
      </c>
      <c r="C67" s="399" t="s">
        <v>48</v>
      </c>
      <c r="D67" s="399" t="s">
        <v>410</v>
      </c>
      <c r="E67" s="399" t="s">
        <v>355</v>
      </c>
      <c r="F67" s="611" t="s">
        <v>470</v>
      </c>
      <c r="G67" s="520"/>
      <c r="H67" s="520"/>
      <c r="I67" s="574">
        <v>5</v>
      </c>
    </row>
    <row r="68" spans="1:11" ht="25.5" customHeight="1">
      <c r="A68" s="734" t="s">
        <v>481</v>
      </c>
      <c r="B68" s="408">
        <v>503</v>
      </c>
      <c r="C68" s="399" t="s">
        <v>48</v>
      </c>
      <c r="D68" s="399" t="s">
        <v>410</v>
      </c>
      <c r="E68" s="399" t="s">
        <v>355</v>
      </c>
      <c r="F68" s="611" t="s">
        <v>462</v>
      </c>
      <c r="G68" s="520"/>
      <c r="H68" s="520"/>
      <c r="I68" s="574">
        <f>2210-20-690-40-42</f>
        <v>1418</v>
      </c>
      <c r="K68" t="s">
        <v>571</v>
      </c>
    </row>
    <row r="69" spans="1:11" ht="27" customHeight="1">
      <c r="A69" s="733" t="s">
        <v>464</v>
      </c>
      <c r="B69" s="408">
        <v>503</v>
      </c>
      <c r="C69" s="399" t="s">
        <v>48</v>
      </c>
      <c r="D69" s="399" t="s">
        <v>410</v>
      </c>
      <c r="E69" s="399" t="s">
        <v>355</v>
      </c>
      <c r="F69" s="611" t="s">
        <v>463</v>
      </c>
      <c r="G69" s="520"/>
      <c r="H69" s="520"/>
      <c r="I69" s="574">
        <v>10</v>
      </c>
      <c r="K69" t="s">
        <v>539</v>
      </c>
    </row>
    <row r="70" spans="1:9" ht="27.75" customHeight="1">
      <c r="A70" s="733" t="s">
        <v>472</v>
      </c>
      <c r="B70" s="408">
        <v>503</v>
      </c>
      <c r="C70" s="399" t="s">
        <v>48</v>
      </c>
      <c r="D70" s="399" t="s">
        <v>410</v>
      </c>
      <c r="E70" s="399" t="s">
        <v>355</v>
      </c>
      <c r="F70" s="611" t="s">
        <v>471</v>
      </c>
      <c r="G70" s="520"/>
      <c r="H70" s="520"/>
      <c r="I70" s="574">
        <v>10</v>
      </c>
    </row>
    <row r="71" spans="1:9" ht="43.5" customHeight="1">
      <c r="A71" s="750" t="s">
        <v>551</v>
      </c>
      <c r="B71" s="408">
        <v>503</v>
      </c>
      <c r="C71" s="399" t="s">
        <v>48</v>
      </c>
      <c r="D71" s="399" t="s">
        <v>410</v>
      </c>
      <c r="E71" s="611" t="s">
        <v>555</v>
      </c>
      <c r="F71" s="611" t="s">
        <v>47</v>
      </c>
      <c r="G71" s="520"/>
      <c r="H71" s="520"/>
      <c r="I71" s="574">
        <v>836</v>
      </c>
    </row>
    <row r="72" spans="1:9" ht="27.75" customHeight="1">
      <c r="A72" s="733" t="s">
        <v>467</v>
      </c>
      <c r="B72" s="408">
        <v>503</v>
      </c>
      <c r="C72" s="399" t="s">
        <v>48</v>
      </c>
      <c r="D72" s="399" t="s">
        <v>410</v>
      </c>
      <c r="E72" s="611" t="s">
        <v>555</v>
      </c>
      <c r="F72" s="611" t="s">
        <v>469</v>
      </c>
      <c r="G72" s="520"/>
      <c r="H72" s="520"/>
      <c r="I72" s="574">
        <v>836</v>
      </c>
    </row>
    <row r="73" spans="1:9" ht="80.25" customHeight="1">
      <c r="A73" s="742" t="s">
        <v>486</v>
      </c>
      <c r="B73" s="408">
        <v>503</v>
      </c>
      <c r="C73" s="611" t="s">
        <v>48</v>
      </c>
      <c r="D73" s="611" t="s">
        <v>410</v>
      </c>
      <c r="E73" s="611" t="s">
        <v>231</v>
      </c>
      <c r="F73" s="611" t="s">
        <v>47</v>
      </c>
      <c r="G73" s="520"/>
      <c r="H73" s="520"/>
      <c r="I73" s="574">
        <v>402.8</v>
      </c>
    </row>
    <row r="74" spans="1:9" ht="66" customHeight="1">
      <c r="A74" s="777" t="s">
        <v>301</v>
      </c>
      <c r="B74" s="534">
        <v>503</v>
      </c>
      <c r="C74" s="438" t="s">
        <v>48</v>
      </c>
      <c r="D74" s="438" t="s">
        <v>410</v>
      </c>
      <c r="E74" s="780" t="s">
        <v>561</v>
      </c>
      <c r="F74" s="438" t="s">
        <v>47</v>
      </c>
      <c r="G74" s="520"/>
      <c r="H74" s="520"/>
      <c r="I74" s="574">
        <f>I75+I76+I77</f>
        <v>402.8</v>
      </c>
    </row>
    <row r="75" spans="1:9" ht="27.75" customHeight="1">
      <c r="A75" s="778" t="s">
        <v>467</v>
      </c>
      <c r="B75" s="534">
        <v>503</v>
      </c>
      <c r="C75" s="438" t="s">
        <v>48</v>
      </c>
      <c r="D75" s="438" t="s">
        <v>410</v>
      </c>
      <c r="E75" s="780" t="s">
        <v>561</v>
      </c>
      <c r="F75" s="438" t="s">
        <v>460</v>
      </c>
      <c r="G75" s="395"/>
      <c r="H75" s="395"/>
      <c r="I75" s="574">
        <v>234.4</v>
      </c>
    </row>
    <row r="76" spans="1:9" ht="27.75" customHeight="1">
      <c r="A76" s="779" t="s">
        <v>466</v>
      </c>
      <c r="B76" s="534">
        <v>503</v>
      </c>
      <c r="C76" s="438" t="s">
        <v>48</v>
      </c>
      <c r="D76" s="438" t="s">
        <v>410</v>
      </c>
      <c r="E76" s="780" t="s">
        <v>561</v>
      </c>
      <c r="F76" s="438" t="s">
        <v>461</v>
      </c>
      <c r="G76" s="395"/>
      <c r="H76" s="395"/>
      <c r="I76" s="574">
        <v>4</v>
      </c>
    </row>
    <row r="77" spans="1:9" ht="27.75" customHeight="1">
      <c r="A77" s="779" t="s">
        <v>481</v>
      </c>
      <c r="B77" s="534">
        <v>503</v>
      </c>
      <c r="C77" s="438" t="s">
        <v>48</v>
      </c>
      <c r="D77" s="438" t="s">
        <v>410</v>
      </c>
      <c r="E77" s="780" t="s">
        <v>561</v>
      </c>
      <c r="F77" s="438" t="s">
        <v>462</v>
      </c>
      <c r="G77" s="395">
        <v>385.2</v>
      </c>
      <c r="H77" s="395"/>
      <c r="I77" s="574">
        <v>164.4</v>
      </c>
    </row>
    <row r="78" spans="1:9" ht="108" customHeight="1">
      <c r="A78" s="274" t="s">
        <v>303</v>
      </c>
      <c r="B78" s="408">
        <v>503</v>
      </c>
      <c r="C78" s="611" t="s">
        <v>48</v>
      </c>
      <c r="D78" s="611" t="s">
        <v>410</v>
      </c>
      <c r="E78" s="611" t="s">
        <v>515</v>
      </c>
      <c r="F78" s="611" t="s">
        <v>47</v>
      </c>
      <c r="G78" s="520"/>
      <c r="H78" s="520"/>
      <c r="I78" s="574">
        <f>I79+I80</f>
        <v>108.1</v>
      </c>
    </row>
    <row r="79" spans="1:9" ht="27.75" customHeight="1">
      <c r="A79" s="733" t="s">
        <v>467</v>
      </c>
      <c r="B79" s="408">
        <v>503</v>
      </c>
      <c r="C79" s="611" t="s">
        <v>48</v>
      </c>
      <c r="D79" s="611" t="s">
        <v>410</v>
      </c>
      <c r="E79" s="611" t="s">
        <v>515</v>
      </c>
      <c r="F79" s="611" t="s">
        <v>460</v>
      </c>
      <c r="G79" s="520"/>
      <c r="H79" s="520"/>
      <c r="I79" s="574">
        <v>91.1</v>
      </c>
    </row>
    <row r="80" spans="1:9" ht="27.75" customHeight="1">
      <c r="A80" s="734" t="s">
        <v>481</v>
      </c>
      <c r="B80" s="408">
        <v>503</v>
      </c>
      <c r="C80" s="611" t="s">
        <v>48</v>
      </c>
      <c r="D80" s="611" t="s">
        <v>410</v>
      </c>
      <c r="E80" s="611" t="s">
        <v>515</v>
      </c>
      <c r="F80" s="611" t="s">
        <v>462</v>
      </c>
      <c r="G80" s="520"/>
      <c r="H80" s="520"/>
      <c r="I80" s="574">
        <v>17</v>
      </c>
    </row>
    <row r="81" spans="1:9" ht="91.5" customHeight="1">
      <c r="A81" s="615" t="s">
        <v>444</v>
      </c>
      <c r="B81" s="408">
        <v>503</v>
      </c>
      <c r="C81" s="611" t="s">
        <v>48</v>
      </c>
      <c r="D81" s="611" t="s">
        <v>410</v>
      </c>
      <c r="E81" s="610" t="s">
        <v>518</v>
      </c>
      <c r="F81" s="611" t="s">
        <v>47</v>
      </c>
      <c r="G81" s="608">
        <f>G84</f>
        <v>266</v>
      </c>
      <c r="H81" s="520"/>
      <c r="I81" s="574">
        <f>I82+I83+I84</f>
        <v>266</v>
      </c>
    </row>
    <row r="82" spans="1:9" ht="22.5" customHeight="1">
      <c r="A82" s="733" t="s">
        <v>467</v>
      </c>
      <c r="B82" s="408">
        <v>503</v>
      </c>
      <c r="C82" s="611" t="s">
        <v>48</v>
      </c>
      <c r="D82" s="611" t="s">
        <v>410</v>
      </c>
      <c r="E82" s="610" t="s">
        <v>518</v>
      </c>
      <c r="F82" s="438" t="s">
        <v>460</v>
      </c>
      <c r="G82" s="608"/>
      <c r="H82" s="520"/>
      <c r="I82" s="574">
        <v>259.6</v>
      </c>
    </row>
    <row r="83" spans="1:9" ht="33" customHeight="1">
      <c r="A83" s="734" t="s">
        <v>481</v>
      </c>
      <c r="B83" s="408">
        <v>503</v>
      </c>
      <c r="C83" s="611" t="s">
        <v>48</v>
      </c>
      <c r="D83" s="611" t="s">
        <v>410</v>
      </c>
      <c r="E83" s="610" t="s">
        <v>518</v>
      </c>
      <c r="F83" s="438" t="s">
        <v>462</v>
      </c>
      <c r="G83" s="608"/>
      <c r="H83" s="520"/>
      <c r="I83" s="574">
        <v>6.4</v>
      </c>
    </row>
    <row r="84" spans="1:9" ht="0.75" customHeight="1">
      <c r="A84" s="734" t="s">
        <v>481</v>
      </c>
      <c r="B84" s="408">
        <v>503</v>
      </c>
      <c r="C84" s="611" t="s">
        <v>48</v>
      </c>
      <c r="D84" s="611" t="s">
        <v>410</v>
      </c>
      <c r="E84" s="610" t="s">
        <v>306</v>
      </c>
      <c r="F84" s="438" t="s">
        <v>462</v>
      </c>
      <c r="G84" s="608">
        <f>25.8+240.2</f>
        <v>266</v>
      </c>
      <c r="H84" s="520"/>
      <c r="I84" s="574"/>
    </row>
    <row r="85" spans="1:9" ht="107.25" customHeight="1">
      <c r="A85" s="744" t="s">
        <v>492</v>
      </c>
      <c r="B85" s="408">
        <v>503</v>
      </c>
      <c r="C85" s="611" t="s">
        <v>48</v>
      </c>
      <c r="D85" s="611" t="s">
        <v>410</v>
      </c>
      <c r="E85" s="745" t="s">
        <v>516</v>
      </c>
      <c r="F85" s="611" t="s">
        <v>47</v>
      </c>
      <c r="G85" s="608"/>
      <c r="H85" s="520"/>
      <c r="I85" s="574">
        <f>I86+I87</f>
        <v>12.68</v>
      </c>
    </row>
    <row r="86" spans="1:9" ht="28.5" customHeight="1">
      <c r="A86" s="733" t="s">
        <v>467</v>
      </c>
      <c r="B86" s="408">
        <v>503</v>
      </c>
      <c r="C86" s="611" t="s">
        <v>48</v>
      </c>
      <c r="D86" s="611" t="s">
        <v>410</v>
      </c>
      <c r="E86" s="745" t="s">
        <v>517</v>
      </c>
      <c r="F86" s="611" t="s">
        <v>460</v>
      </c>
      <c r="G86" s="608"/>
      <c r="H86" s="520"/>
      <c r="I86" s="574">
        <v>11.98</v>
      </c>
    </row>
    <row r="87" spans="1:9" ht="28.5" customHeight="1">
      <c r="A87" s="734" t="s">
        <v>466</v>
      </c>
      <c r="B87" s="408">
        <v>503</v>
      </c>
      <c r="C87" s="611" t="s">
        <v>48</v>
      </c>
      <c r="D87" s="611" t="s">
        <v>410</v>
      </c>
      <c r="E87" s="745" t="s">
        <v>517</v>
      </c>
      <c r="F87" s="611" t="s">
        <v>462</v>
      </c>
      <c r="G87" s="608"/>
      <c r="H87" s="520"/>
      <c r="I87" s="574">
        <v>0.7</v>
      </c>
    </row>
    <row r="88" spans="1:9" ht="33" customHeight="1">
      <c r="A88" s="609" t="s">
        <v>411</v>
      </c>
      <c r="B88" s="533">
        <v>503</v>
      </c>
      <c r="C88" s="535" t="s">
        <v>69</v>
      </c>
      <c r="D88" s="535" t="s">
        <v>57</v>
      </c>
      <c r="E88" s="535" t="s">
        <v>76</v>
      </c>
      <c r="F88" s="535" t="s">
        <v>47</v>
      </c>
      <c r="G88" s="415">
        <f>G95</f>
        <v>0</v>
      </c>
      <c r="H88" s="415">
        <f>H95</f>
        <v>26</v>
      </c>
      <c r="I88" s="573">
        <f>I95+I89</f>
        <v>587.7</v>
      </c>
    </row>
    <row r="89" spans="1:9" ht="33" customHeight="1">
      <c r="A89" s="764" t="s">
        <v>549</v>
      </c>
      <c r="B89" s="691">
        <v>503</v>
      </c>
      <c r="C89" s="396" t="s">
        <v>69</v>
      </c>
      <c r="D89" s="396" t="s">
        <v>55</v>
      </c>
      <c r="E89" s="396" t="s">
        <v>76</v>
      </c>
      <c r="F89" s="396" t="s">
        <v>47</v>
      </c>
      <c r="G89" s="765"/>
      <c r="H89" s="765"/>
      <c r="I89" s="573">
        <f>I90</f>
        <v>537.7</v>
      </c>
    </row>
    <row r="90" spans="1:9" ht="33" customHeight="1">
      <c r="A90" s="724" t="s">
        <v>445</v>
      </c>
      <c r="B90" s="691">
        <v>503</v>
      </c>
      <c r="C90" s="396" t="s">
        <v>69</v>
      </c>
      <c r="D90" s="396" t="s">
        <v>55</v>
      </c>
      <c r="E90" s="396" t="s">
        <v>319</v>
      </c>
      <c r="F90" s="396" t="s">
        <v>47</v>
      </c>
      <c r="G90" s="415"/>
      <c r="H90" s="415"/>
      <c r="I90" s="573">
        <f>I91+I92+I93+I94</f>
        <v>537.7</v>
      </c>
    </row>
    <row r="91" spans="1:9" ht="33" customHeight="1">
      <c r="A91" s="733" t="s">
        <v>467</v>
      </c>
      <c r="B91" s="541">
        <v>503</v>
      </c>
      <c r="C91" s="399" t="s">
        <v>69</v>
      </c>
      <c r="D91" s="399" t="s">
        <v>55</v>
      </c>
      <c r="E91" s="399" t="s">
        <v>319</v>
      </c>
      <c r="F91" s="399" t="s">
        <v>460</v>
      </c>
      <c r="G91" s="415"/>
      <c r="H91" s="415"/>
      <c r="I91" s="574">
        <f>390.6-39.1</f>
        <v>351.5</v>
      </c>
    </row>
    <row r="92" spans="1:9" ht="33" customHeight="1">
      <c r="A92" s="734" t="s">
        <v>466</v>
      </c>
      <c r="B92" s="541">
        <v>503</v>
      </c>
      <c r="C92" s="399" t="s">
        <v>69</v>
      </c>
      <c r="D92" s="399" t="s">
        <v>55</v>
      </c>
      <c r="E92" s="399" t="s">
        <v>319</v>
      </c>
      <c r="F92" s="399" t="s">
        <v>461</v>
      </c>
      <c r="G92" s="415"/>
      <c r="H92" s="415"/>
      <c r="I92" s="574">
        <v>1</v>
      </c>
    </row>
    <row r="93" spans="1:9" ht="33" customHeight="1">
      <c r="A93" s="734" t="s">
        <v>465</v>
      </c>
      <c r="B93" s="541">
        <v>503</v>
      </c>
      <c r="C93" s="399" t="s">
        <v>69</v>
      </c>
      <c r="D93" s="399" t="s">
        <v>55</v>
      </c>
      <c r="E93" s="399" t="s">
        <v>319</v>
      </c>
      <c r="F93" s="611" t="s">
        <v>462</v>
      </c>
      <c r="G93" s="415"/>
      <c r="H93" s="415"/>
      <c r="I93" s="574">
        <v>146.1</v>
      </c>
    </row>
    <row r="94" spans="1:9" ht="33" customHeight="1">
      <c r="A94" s="740" t="s">
        <v>479</v>
      </c>
      <c r="B94" s="541">
        <v>503</v>
      </c>
      <c r="C94" s="399" t="s">
        <v>69</v>
      </c>
      <c r="D94" s="399" t="s">
        <v>55</v>
      </c>
      <c r="E94" s="399" t="s">
        <v>319</v>
      </c>
      <c r="F94" s="611" t="s">
        <v>480</v>
      </c>
      <c r="G94" s="415"/>
      <c r="H94" s="415"/>
      <c r="I94" s="574">
        <v>39.1</v>
      </c>
    </row>
    <row r="95" spans="1:9" ht="28.5" customHeight="1">
      <c r="A95" s="529" t="s">
        <v>206</v>
      </c>
      <c r="B95" s="534">
        <v>503</v>
      </c>
      <c r="C95" s="438" t="s">
        <v>69</v>
      </c>
      <c r="D95" s="438" t="s">
        <v>67</v>
      </c>
      <c r="E95" s="438" t="s">
        <v>76</v>
      </c>
      <c r="F95" s="438" t="s">
        <v>47</v>
      </c>
      <c r="G95" s="405"/>
      <c r="H95" s="405">
        <f aca="true" t="shared" si="2" ref="H95:I97">H96</f>
        <v>26</v>
      </c>
      <c r="I95" s="574">
        <f t="shared" si="2"/>
        <v>50</v>
      </c>
    </row>
    <row r="96" spans="1:9" ht="27" customHeight="1">
      <c r="A96" s="117" t="s">
        <v>86</v>
      </c>
      <c r="B96" s="534">
        <v>503</v>
      </c>
      <c r="C96" s="438" t="s">
        <v>69</v>
      </c>
      <c r="D96" s="438" t="s">
        <v>67</v>
      </c>
      <c r="E96" s="438" t="s">
        <v>207</v>
      </c>
      <c r="F96" s="438" t="s">
        <v>47</v>
      </c>
      <c r="G96" s="405"/>
      <c r="H96" s="405">
        <f t="shared" si="2"/>
        <v>26</v>
      </c>
      <c r="I96" s="574">
        <f t="shared" si="2"/>
        <v>50</v>
      </c>
    </row>
    <row r="97" spans="1:9" ht="34.5" customHeight="1">
      <c r="A97" s="117" t="s">
        <v>87</v>
      </c>
      <c r="B97" s="534">
        <v>503</v>
      </c>
      <c r="C97" s="438" t="s">
        <v>69</v>
      </c>
      <c r="D97" s="438" t="s">
        <v>67</v>
      </c>
      <c r="E97" s="438" t="s">
        <v>208</v>
      </c>
      <c r="F97" s="438" t="s">
        <v>47</v>
      </c>
      <c r="G97" s="390"/>
      <c r="H97" s="390">
        <f t="shared" si="2"/>
        <v>26</v>
      </c>
      <c r="I97" s="574">
        <f t="shared" si="2"/>
        <v>50</v>
      </c>
    </row>
    <row r="98" spans="1:9" ht="27" customHeight="1">
      <c r="A98" s="734" t="s">
        <v>481</v>
      </c>
      <c r="B98" s="534">
        <v>503</v>
      </c>
      <c r="C98" s="438" t="s">
        <v>69</v>
      </c>
      <c r="D98" s="438" t="s">
        <v>67</v>
      </c>
      <c r="E98" s="438" t="s">
        <v>208</v>
      </c>
      <c r="F98" s="438" t="s">
        <v>462</v>
      </c>
      <c r="G98" s="390"/>
      <c r="H98" s="390">
        <v>26</v>
      </c>
      <c r="I98" s="574">
        <v>50</v>
      </c>
    </row>
    <row r="99" spans="1:9" ht="1.5" customHeight="1" hidden="1">
      <c r="A99" s="121" t="s">
        <v>119</v>
      </c>
      <c r="B99" s="690" t="s">
        <v>117</v>
      </c>
      <c r="C99" s="535" t="s">
        <v>55</v>
      </c>
      <c r="D99" s="535" t="s">
        <v>57</v>
      </c>
      <c r="E99" s="535" t="s">
        <v>132</v>
      </c>
      <c r="F99" s="535" t="s">
        <v>47</v>
      </c>
      <c r="G99" s="416">
        <f>G100+G103</f>
        <v>0</v>
      </c>
      <c r="H99" s="416"/>
      <c r="I99" s="573">
        <f aca="true" t="shared" si="3" ref="I99:I110">G99+H99</f>
        <v>0</v>
      </c>
    </row>
    <row r="100" spans="1:9" ht="21.75" customHeight="1" hidden="1">
      <c r="A100" s="309" t="s">
        <v>256</v>
      </c>
      <c r="B100" s="439" t="s">
        <v>117</v>
      </c>
      <c r="C100" s="438" t="s">
        <v>55</v>
      </c>
      <c r="D100" s="438" t="s">
        <v>49</v>
      </c>
      <c r="E100" s="438" t="s">
        <v>132</v>
      </c>
      <c r="F100" s="440" t="s">
        <v>47</v>
      </c>
      <c r="G100" s="417">
        <f>G101</f>
        <v>0</v>
      </c>
      <c r="H100" s="417"/>
      <c r="I100" s="573">
        <f t="shared" si="3"/>
        <v>0</v>
      </c>
    </row>
    <row r="101" spans="1:9" ht="44.25" customHeight="1" hidden="1">
      <c r="A101" s="89" t="s">
        <v>255</v>
      </c>
      <c r="B101" s="541">
        <v>503</v>
      </c>
      <c r="C101" s="438" t="s">
        <v>55</v>
      </c>
      <c r="D101" s="438" t="s">
        <v>49</v>
      </c>
      <c r="E101" s="509">
        <v>2800300</v>
      </c>
      <c r="F101" s="440" t="s">
        <v>47</v>
      </c>
      <c r="G101" s="418">
        <f>G102</f>
        <v>0</v>
      </c>
      <c r="H101" s="418"/>
      <c r="I101" s="573">
        <f t="shared" si="3"/>
        <v>0</v>
      </c>
    </row>
    <row r="102" spans="1:9" ht="21.75" customHeight="1" hidden="1">
      <c r="A102" s="312" t="s">
        <v>149</v>
      </c>
      <c r="B102" s="541">
        <v>503</v>
      </c>
      <c r="C102" s="438" t="s">
        <v>55</v>
      </c>
      <c r="D102" s="438" t="s">
        <v>49</v>
      </c>
      <c r="E102" s="509">
        <v>2800300</v>
      </c>
      <c r="F102" s="440" t="s">
        <v>150</v>
      </c>
      <c r="G102" s="390"/>
      <c r="H102" s="390"/>
      <c r="I102" s="573">
        <f t="shared" si="3"/>
        <v>0</v>
      </c>
    </row>
    <row r="103" spans="1:9" ht="25.5" customHeight="1" hidden="1">
      <c r="A103" s="309" t="s">
        <v>267</v>
      </c>
      <c r="B103" s="688" t="s">
        <v>117</v>
      </c>
      <c r="C103" s="396" t="s">
        <v>55</v>
      </c>
      <c r="D103" s="396" t="s">
        <v>131</v>
      </c>
      <c r="E103" s="396" t="s">
        <v>76</v>
      </c>
      <c r="F103" s="396" t="s">
        <v>47</v>
      </c>
      <c r="G103" s="389">
        <f>G104</f>
        <v>0</v>
      </c>
      <c r="H103" s="389"/>
      <c r="I103" s="573">
        <f t="shared" si="3"/>
        <v>0</v>
      </c>
    </row>
    <row r="104" spans="1:9" ht="25.5" customHeight="1" hidden="1">
      <c r="A104" s="314" t="s">
        <v>268</v>
      </c>
      <c r="B104" s="439" t="s">
        <v>117</v>
      </c>
      <c r="C104" s="438" t="s">
        <v>55</v>
      </c>
      <c r="D104" s="438" t="s">
        <v>131</v>
      </c>
      <c r="E104" s="509">
        <v>3450000</v>
      </c>
      <c r="F104" s="439" t="s">
        <v>47</v>
      </c>
      <c r="G104" s="411">
        <f>G105</f>
        <v>0</v>
      </c>
      <c r="H104" s="411"/>
      <c r="I104" s="573">
        <f t="shared" si="3"/>
        <v>0</v>
      </c>
    </row>
    <row r="105" spans="1:9" ht="35.25" customHeight="1" hidden="1">
      <c r="A105" s="171" t="s">
        <v>269</v>
      </c>
      <c r="B105" s="439" t="s">
        <v>117</v>
      </c>
      <c r="C105" s="438" t="s">
        <v>55</v>
      </c>
      <c r="D105" s="438" t="s">
        <v>131</v>
      </c>
      <c r="E105" s="509">
        <v>3450100</v>
      </c>
      <c r="F105" s="439" t="s">
        <v>47</v>
      </c>
      <c r="G105" s="411">
        <f>G106</f>
        <v>0</v>
      </c>
      <c r="H105" s="411"/>
      <c r="I105" s="573">
        <f t="shared" si="3"/>
        <v>0</v>
      </c>
    </row>
    <row r="106" spans="1:9" ht="17.25" customHeight="1" hidden="1">
      <c r="A106" s="312" t="s">
        <v>189</v>
      </c>
      <c r="B106" s="439" t="s">
        <v>117</v>
      </c>
      <c r="C106" s="438" t="s">
        <v>55</v>
      </c>
      <c r="D106" s="438" t="s">
        <v>131</v>
      </c>
      <c r="E106" s="509">
        <v>3450100</v>
      </c>
      <c r="F106" s="439" t="s">
        <v>190</v>
      </c>
      <c r="G106" s="419"/>
      <c r="H106" s="419"/>
      <c r="I106" s="573">
        <f t="shared" si="3"/>
        <v>0</v>
      </c>
    </row>
    <row r="107" spans="1:9" ht="0.75" customHeight="1" hidden="1">
      <c r="A107" s="121" t="s">
        <v>236</v>
      </c>
      <c r="B107" s="533">
        <v>503</v>
      </c>
      <c r="C107" s="535" t="s">
        <v>104</v>
      </c>
      <c r="D107" s="535" t="s">
        <v>57</v>
      </c>
      <c r="E107" s="535" t="s">
        <v>132</v>
      </c>
      <c r="F107" s="535" t="s">
        <v>47</v>
      </c>
      <c r="G107" s="420">
        <f>G108+G141</f>
        <v>0</v>
      </c>
      <c r="H107" s="420"/>
      <c r="I107" s="573">
        <f t="shared" si="3"/>
        <v>0</v>
      </c>
    </row>
    <row r="108" spans="1:9" ht="24" customHeight="1" hidden="1">
      <c r="A108" s="83" t="s">
        <v>270</v>
      </c>
      <c r="B108" s="534">
        <v>503</v>
      </c>
      <c r="C108" s="438" t="s">
        <v>104</v>
      </c>
      <c r="D108" s="438" t="s">
        <v>48</v>
      </c>
      <c r="E108" s="438" t="s">
        <v>132</v>
      </c>
      <c r="F108" s="438" t="s">
        <v>47</v>
      </c>
      <c r="G108" s="421">
        <f>G109</f>
        <v>0</v>
      </c>
      <c r="H108" s="421"/>
      <c r="I108" s="573">
        <f t="shared" si="3"/>
        <v>0</v>
      </c>
    </row>
    <row r="109" spans="1:9" ht="30" customHeight="1" hidden="1">
      <c r="A109" s="116" t="s">
        <v>271</v>
      </c>
      <c r="B109" s="534">
        <v>503</v>
      </c>
      <c r="C109" s="438" t="s">
        <v>104</v>
      </c>
      <c r="D109" s="438" t="s">
        <v>48</v>
      </c>
      <c r="E109" s="438" t="s">
        <v>272</v>
      </c>
      <c r="F109" s="438" t="s">
        <v>47</v>
      </c>
      <c r="G109" s="422">
        <f>G110+G128+G127+G129</f>
        <v>0</v>
      </c>
      <c r="H109" s="422"/>
      <c r="I109" s="573">
        <f t="shared" si="3"/>
        <v>0</v>
      </c>
    </row>
    <row r="110" spans="1:9" ht="43.5" customHeight="1" hidden="1">
      <c r="A110" s="116" t="s">
        <v>273</v>
      </c>
      <c r="B110" s="534">
        <v>503</v>
      </c>
      <c r="C110" s="438" t="s">
        <v>104</v>
      </c>
      <c r="D110" s="438" t="s">
        <v>48</v>
      </c>
      <c r="E110" s="438" t="s">
        <v>272</v>
      </c>
      <c r="F110" s="438" t="s">
        <v>274</v>
      </c>
      <c r="G110" s="423"/>
      <c r="H110" s="423"/>
      <c r="I110" s="573">
        <f t="shared" si="3"/>
        <v>0</v>
      </c>
    </row>
    <row r="111" spans="1:9" ht="18" customHeight="1">
      <c r="A111" s="525" t="s">
        <v>119</v>
      </c>
      <c r="B111" s="691">
        <v>503</v>
      </c>
      <c r="C111" s="396" t="s">
        <v>55</v>
      </c>
      <c r="D111" s="396" t="s">
        <v>57</v>
      </c>
      <c r="E111" s="396" t="s">
        <v>132</v>
      </c>
      <c r="F111" s="396" t="s">
        <v>47</v>
      </c>
      <c r="G111" s="424">
        <f>G118</f>
        <v>0</v>
      </c>
      <c r="H111" s="424">
        <f>H118</f>
        <v>50</v>
      </c>
      <c r="I111" s="573">
        <f>I112+I118</f>
        <v>361.78</v>
      </c>
    </row>
    <row r="112" spans="1:9" ht="18" customHeight="1">
      <c r="A112" s="725" t="s">
        <v>412</v>
      </c>
      <c r="B112" s="691">
        <v>503</v>
      </c>
      <c r="C112" s="396" t="s">
        <v>55</v>
      </c>
      <c r="D112" s="396" t="s">
        <v>104</v>
      </c>
      <c r="E112" s="396" t="s">
        <v>132</v>
      </c>
      <c r="F112" s="396" t="s">
        <v>47</v>
      </c>
      <c r="G112" s="424"/>
      <c r="H112" s="424"/>
      <c r="I112" s="573">
        <f>I113</f>
        <v>38.699999999999996</v>
      </c>
    </row>
    <row r="113" spans="1:9" ht="42.75" customHeight="1">
      <c r="A113" s="26" t="s">
        <v>458</v>
      </c>
      <c r="B113" s="692" t="s">
        <v>117</v>
      </c>
      <c r="C113" s="399" t="s">
        <v>55</v>
      </c>
      <c r="D113" s="399" t="s">
        <v>104</v>
      </c>
      <c r="E113" s="399" t="s">
        <v>413</v>
      </c>
      <c r="F113" s="396" t="s">
        <v>47</v>
      </c>
      <c r="G113" s="424"/>
      <c r="H113" s="424"/>
      <c r="I113" s="574">
        <f>I114</f>
        <v>38.699999999999996</v>
      </c>
    </row>
    <row r="114" spans="1:9" ht="23.25" customHeight="1">
      <c r="A114" s="123" t="s">
        <v>136</v>
      </c>
      <c r="B114" s="692" t="s">
        <v>117</v>
      </c>
      <c r="C114" s="399" t="s">
        <v>55</v>
      </c>
      <c r="D114" s="399" t="s">
        <v>104</v>
      </c>
      <c r="E114" s="399" t="s">
        <v>413</v>
      </c>
      <c r="F114" s="396" t="s">
        <v>192</v>
      </c>
      <c r="G114" s="424"/>
      <c r="H114" s="424"/>
      <c r="I114" s="574">
        <f>38.8-0.1</f>
        <v>38.699999999999996</v>
      </c>
    </row>
    <row r="115" spans="1:9" ht="18" customHeight="1" hidden="1">
      <c r="A115" s="515" t="s">
        <v>256</v>
      </c>
      <c r="B115" s="691">
        <v>503</v>
      </c>
      <c r="C115" s="396" t="s">
        <v>55</v>
      </c>
      <c r="D115" s="396" t="s">
        <v>49</v>
      </c>
      <c r="E115" s="396" t="s">
        <v>132</v>
      </c>
      <c r="F115" s="396" t="s">
        <v>47</v>
      </c>
      <c r="G115" s="424"/>
      <c r="H115" s="424"/>
      <c r="I115" s="573">
        <f>I116</f>
        <v>0</v>
      </c>
    </row>
    <row r="116" spans="1:9" ht="54" customHeight="1" hidden="1">
      <c r="A116" s="529" t="s">
        <v>255</v>
      </c>
      <c r="B116" s="691">
        <v>503</v>
      </c>
      <c r="C116" s="399" t="s">
        <v>55</v>
      </c>
      <c r="D116" s="399" t="s">
        <v>49</v>
      </c>
      <c r="E116" s="399" t="s">
        <v>405</v>
      </c>
      <c r="F116" s="399" t="s">
        <v>47</v>
      </c>
      <c r="G116" s="424"/>
      <c r="H116" s="424"/>
      <c r="I116" s="574">
        <f>I117</f>
        <v>0</v>
      </c>
    </row>
    <row r="117" spans="1:9" ht="52.5" customHeight="1" hidden="1">
      <c r="A117" s="726" t="s">
        <v>406</v>
      </c>
      <c r="B117" s="691">
        <v>503</v>
      </c>
      <c r="C117" s="396" t="s">
        <v>55</v>
      </c>
      <c r="D117" s="396" t="s">
        <v>49</v>
      </c>
      <c r="E117" s="396" t="s">
        <v>405</v>
      </c>
      <c r="F117" s="396" t="s">
        <v>338</v>
      </c>
      <c r="G117" s="424"/>
      <c r="H117" s="424"/>
      <c r="I117" s="574"/>
    </row>
    <row r="118" spans="1:9" ht="28.5" customHeight="1">
      <c r="A118" s="528" t="s">
        <v>267</v>
      </c>
      <c r="B118" s="534">
        <v>503</v>
      </c>
      <c r="C118" s="438" t="s">
        <v>55</v>
      </c>
      <c r="D118" s="438" t="s">
        <v>131</v>
      </c>
      <c r="E118" s="438" t="s">
        <v>132</v>
      </c>
      <c r="F118" s="440" t="s">
        <v>47</v>
      </c>
      <c r="G118" s="425"/>
      <c r="H118" s="425">
        <f>H119+H121+H123</f>
        <v>50</v>
      </c>
      <c r="I118" s="573">
        <f>I123+I158</f>
        <v>323.08</v>
      </c>
    </row>
    <row r="119" spans="1:9" ht="0.75" customHeight="1" hidden="1">
      <c r="A119" s="88" t="s">
        <v>288</v>
      </c>
      <c r="B119" s="534">
        <v>503</v>
      </c>
      <c r="C119" s="438" t="s">
        <v>55</v>
      </c>
      <c r="D119" s="438" t="s">
        <v>131</v>
      </c>
      <c r="E119" s="509">
        <v>3380000</v>
      </c>
      <c r="F119" s="439" t="s">
        <v>47</v>
      </c>
      <c r="G119" s="424"/>
      <c r="H119" s="424"/>
      <c r="I119" s="574">
        <f>G119+H119</f>
        <v>0</v>
      </c>
    </row>
    <row r="120" spans="1:9" ht="18.75" customHeight="1" hidden="1">
      <c r="A120" s="123" t="s">
        <v>136</v>
      </c>
      <c r="B120" s="534">
        <v>503</v>
      </c>
      <c r="C120" s="438" t="s">
        <v>55</v>
      </c>
      <c r="D120" s="438" t="s">
        <v>131</v>
      </c>
      <c r="E120" s="509">
        <v>3380000</v>
      </c>
      <c r="F120" s="439" t="s">
        <v>137</v>
      </c>
      <c r="G120" s="425"/>
      <c r="H120" s="425"/>
      <c r="I120" s="574">
        <f>G120+H120</f>
        <v>0</v>
      </c>
    </row>
    <row r="121" spans="1:9" ht="26.25" customHeight="1" hidden="1">
      <c r="A121" s="170" t="s">
        <v>289</v>
      </c>
      <c r="B121" s="534">
        <v>503</v>
      </c>
      <c r="C121" s="438" t="s">
        <v>55</v>
      </c>
      <c r="D121" s="438" t="s">
        <v>131</v>
      </c>
      <c r="E121" s="509">
        <v>3400300</v>
      </c>
      <c r="F121" s="439" t="s">
        <v>47</v>
      </c>
      <c r="G121" s="424"/>
      <c r="H121" s="424"/>
      <c r="I121" s="574">
        <f>G121+H121</f>
        <v>0</v>
      </c>
    </row>
    <row r="122" spans="1:9" ht="19.5" customHeight="1" hidden="1">
      <c r="A122" s="123" t="s">
        <v>136</v>
      </c>
      <c r="B122" s="534">
        <v>503</v>
      </c>
      <c r="C122" s="438" t="s">
        <v>55</v>
      </c>
      <c r="D122" s="438" t="s">
        <v>131</v>
      </c>
      <c r="E122" s="509">
        <v>3400300</v>
      </c>
      <c r="F122" s="439" t="s">
        <v>137</v>
      </c>
      <c r="G122" s="425"/>
      <c r="H122" s="425"/>
      <c r="I122" s="574">
        <f>G122+H122</f>
        <v>0</v>
      </c>
    </row>
    <row r="123" spans="1:9" ht="36.75" customHeight="1">
      <c r="A123" s="529" t="s">
        <v>269</v>
      </c>
      <c r="B123" s="534">
        <v>503</v>
      </c>
      <c r="C123" s="438" t="s">
        <v>55</v>
      </c>
      <c r="D123" s="438" t="s">
        <v>131</v>
      </c>
      <c r="E123" s="509">
        <v>3450100</v>
      </c>
      <c r="F123" s="438" t="s">
        <v>47</v>
      </c>
      <c r="G123" s="424"/>
      <c r="H123" s="424">
        <f>H124</f>
        <v>50</v>
      </c>
      <c r="I123" s="574">
        <f>I124</f>
        <v>200</v>
      </c>
    </row>
    <row r="124" spans="1:9" ht="25.5" customHeight="1">
      <c r="A124" s="123" t="s">
        <v>136</v>
      </c>
      <c r="B124" s="534">
        <v>503</v>
      </c>
      <c r="C124" s="438" t="s">
        <v>55</v>
      </c>
      <c r="D124" s="438" t="s">
        <v>131</v>
      </c>
      <c r="E124" s="509">
        <v>3450100</v>
      </c>
      <c r="F124" s="438" t="s">
        <v>192</v>
      </c>
      <c r="G124" s="425"/>
      <c r="H124" s="425">
        <v>50</v>
      </c>
      <c r="I124" s="574">
        <v>200</v>
      </c>
    </row>
    <row r="125" spans="1:9" ht="19.5" customHeight="1" hidden="1">
      <c r="A125" s="171" t="s">
        <v>339</v>
      </c>
      <c r="B125" s="534">
        <v>503</v>
      </c>
      <c r="C125" s="438" t="s">
        <v>55</v>
      </c>
      <c r="D125" s="438" t="s">
        <v>131</v>
      </c>
      <c r="E125" s="509">
        <v>5220000</v>
      </c>
      <c r="F125" s="438" t="s">
        <v>47</v>
      </c>
      <c r="G125" s="424"/>
      <c r="H125" s="424"/>
      <c r="I125" s="573">
        <f aca="true" t="shared" si="4" ref="I125:I185">G125+H125</f>
        <v>0</v>
      </c>
    </row>
    <row r="126" spans="1:9" ht="41.25" customHeight="1" hidden="1">
      <c r="A126" s="123" t="s">
        <v>340</v>
      </c>
      <c r="B126" s="534">
        <v>503</v>
      </c>
      <c r="C126" s="438" t="s">
        <v>55</v>
      </c>
      <c r="D126" s="438" t="s">
        <v>131</v>
      </c>
      <c r="E126" s="509">
        <v>5222300</v>
      </c>
      <c r="F126" s="438" t="s">
        <v>341</v>
      </c>
      <c r="G126" s="425"/>
      <c r="H126" s="425"/>
      <c r="I126" s="574">
        <f t="shared" si="4"/>
        <v>0</v>
      </c>
    </row>
    <row r="127" spans="1:9" ht="20.25" customHeight="1" hidden="1">
      <c r="A127" s="121" t="s">
        <v>286</v>
      </c>
      <c r="B127" s="691">
        <v>503</v>
      </c>
      <c r="C127" s="396" t="s">
        <v>104</v>
      </c>
      <c r="D127" s="396" t="s">
        <v>57</v>
      </c>
      <c r="E127" s="396" t="s">
        <v>132</v>
      </c>
      <c r="F127" s="396" t="s">
        <v>47</v>
      </c>
      <c r="G127" s="426">
        <f>G130+G141</f>
        <v>0</v>
      </c>
      <c r="H127" s="426"/>
      <c r="I127" s="573">
        <f t="shared" si="4"/>
        <v>0</v>
      </c>
    </row>
    <row r="128" spans="1:9" ht="21.75" customHeight="1" hidden="1">
      <c r="A128" s="116" t="s">
        <v>275</v>
      </c>
      <c r="B128" s="534">
        <v>503</v>
      </c>
      <c r="C128" s="438" t="s">
        <v>104</v>
      </c>
      <c r="D128" s="438" t="s">
        <v>48</v>
      </c>
      <c r="E128" s="438" t="s">
        <v>272</v>
      </c>
      <c r="F128" s="438" t="s">
        <v>276</v>
      </c>
      <c r="G128" s="422"/>
      <c r="H128" s="422"/>
      <c r="I128" s="573">
        <f t="shared" si="4"/>
        <v>0</v>
      </c>
    </row>
    <row r="129" spans="1:9" ht="18.75" customHeight="1" hidden="1">
      <c r="A129" s="173" t="s">
        <v>284</v>
      </c>
      <c r="B129" s="534">
        <v>503</v>
      </c>
      <c r="C129" s="438" t="s">
        <v>104</v>
      </c>
      <c r="D129" s="438" t="s">
        <v>48</v>
      </c>
      <c r="E129" s="438" t="s">
        <v>272</v>
      </c>
      <c r="F129" s="438" t="s">
        <v>276</v>
      </c>
      <c r="G129" s="422"/>
      <c r="H129" s="422"/>
      <c r="I129" s="573">
        <f t="shared" si="4"/>
        <v>0</v>
      </c>
    </row>
    <row r="130" spans="1:9" ht="17.25" customHeight="1" hidden="1">
      <c r="A130" s="118" t="s">
        <v>270</v>
      </c>
      <c r="B130" s="687">
        <v>503</v>
      </c>
      <c r="C130" s="388" t="s">
        <v>104</v>
      </c>
      <c r="D130" s="388" t="s">
        <v>48</v>
      </c>
      <c r="E130" s="388" t="s">
        <v>132</v>
      </c>
      <c r="F130" s="388" t="s">
        <v>47</v>
      </c>
      <c r="G130" s="426">
        <f>G131</f>
        <v>0</v>
      </c>
      <c r="H130" s="426"/>
      <c r="I130" s="573">
        <f t="shared" si="4"/>
        <v>0</v>
      </c>
    </row>
    <row r="131" spans="1:9" ht="28.5" customHeight="1" hidden="1">
      <c r="A131" s="116" t="s">
        <v>271</v>
      </c>
      <c r="B131" s="534">
        <v>503</v>
      </c>
      <c r="C131" s="438" t="s">
        <v>104</v>
      </c>
      <c r="D131" s="438" t="s">
        <v>48</v>
      </c>
      <c r="E131" s="438" t="s">
        <v>272</v>
      </c>
      <c r="F131" s="438" t="s">
        <v>47</v>
      </c>
      <c r="G131" s="427">
        <f>G132+G136</f>
        <v>0</v>
      </c>
      <c r="H131" s="427"/>
      <c r="I131" s="573">
        <f t="shared" si="4"/>
        <v>0</v>
      </c>
    </row>
    <row r="132" spans="1:9" ht="45" customHeight="1" hidden="1">
      <c r="A132" s="171" t="s">
        <v>352</v>
      </c>
      <c r="B132" s="534">
        <v>503</v>
      </c>
      <c r="C132" s="438" t="s">
        <v>104</v>
      </c>
      <c r="D132" s="438" t="s">
        <v>48</v>
      </c>
      <c r="E132" s="438" t="s">
        <v>272</v>
      </c>
      <c r="F132" s="438" t="s">
        <v>276</v>
      </c>
      <c r="G132" s="427">
        <f>G133+G134</f>
        <v>0</v>
      </c>
      <c r="H132" s="427"/>
      <c r="I132" s="573">
        <f t="shared" si="4"/>
        <v>0</v>
      </c>
    </row>
    <row r="133" spans="1:9" ht="36.75" customHeight="1" hidden="1">
      <c r="A133" s="117" t="s">
        <v>342</v>
      </c>
      <c r="B133" s="534">
        <v>503</v>
      </c>
      <c r="C133" s="438" t="s">
        <v>104</v>
      </c>
      <c r="D133" s="438" t="s">
        <v>48</v>
      </c>
      <c r="E133" s="438" t="s">
        <v>272</v>
      </c>
      <c r="F133" s="438" t="s">
        <v>276</v>
      </c>
      <c r="G133" s="428"/>
      <c r="H133" s="428"/>
      <c r="I133" s="573">
        <f t="shared" si="4"/>
        <v>0</v>
      </c>
    </row>
    <row r="134" spans="1:9" ht="45.75" customHeight="1" hidden="1">
      <c r="A134" s="117" t="s">
        <v>348</v>
      </c>
      <c r="B134" s="534">
        <v>503</v>
      </c>
      <c r="C134" s="438" t="s">
        <v>104</v>
      </c>
      <c r="D134" s="438" t="s">
        <v>48</v>
      </c>
      <c r="E134" s="438" t="s">
        <v>272</v>
      </c>
      <c r="F134" s="438" t="s">
        <v>276</v>
      </c>
      <c r="G134" s="428"/>
      <c r="H134" s="428"/>
      <c r="I134" s="573">
        <f t="shared" si="4"/>
        <v>0</v>
      </c>
    </row>
    <row r="135" spans="1:9" ht="24" customHeight="1" hidden="1">
      <c r="A135" s="117" t="s">
        <v>336</v>
      </c>
      <c r="B135" s="534">
        <v>503</v>
      </c>
      <c r="C135" s="438" t="s">
        <v>104</v>
      </c>
      <c r="D135" s="438" t="s">
        <v>48</v>
      </c>
      <c r="E135" s="438" t="s">
        <v>272</v>
      </c>
      <c r="F135" s="438" t="s">
        <v>276</v>
      </c>
      <c r="G135" s="428"/>
      <c r="H135" s="428"/>
      <c r="I135" s="573">
        <f t="shared" si="4"/>
        <v>0</v>
      </c>
    </row>
    <row r="136" spans="1:9" ht="42" customHeight="1" hidden="1">
      <c r="A136" s="252" t="s">
        <v>351</v>
      </c>
      <c r="B136" s="534">
        <v>503</v>
      </c>
      <c r="C136" s="438" t="s">
        <v>104</v>
      </c>
      <c r="D136" s="438" t="s">
        <v>48</v>
      </c>
      <c r="E136" s="438" t="s">
        <v>272</v>
      </c>
      <c r="F136" s="438" t="s">
        <v>276</v>
      </c>
      <c r="G136" s="427">
        <f>G137+G138+G139+G140</f>
        <v>0</v>
      </c>
      <c r="H136" s="427"/>
      <c r="I136" s="573">
        <f t="shared" si="4"/>
        <v>0</v>
      </c>
    </row>
    <row r="137" spans="1:9" ht="36.75" customHeight="1" hidden="1">
      <c r="A137" s="173" t="s">
        <v>343</v>
      </c>
      <c r="B137" s="534">
        <v>503</v>
      </c>
      <c r="C137" s="438" t="s">
        <v>104</v>
      </c>
      <c r="D137" s="438" t="s">
        <v>48</v>
      </c>
      <c r="E137" s="438" t="s">
        <v>272</v>
      </c>
      <c r="F137" s="438" t="s">
        <v>276</v>
      </c>
      <c r="G137" s="429"/>
      <c r="H137" s="429"/>
      <c r="I137" s="573">
        <f t="shared" si="4"/>
        <v>0</v>
      </c>
    </row>
    <row r="138" spans="1:9" ht="37.5" customHeight="1" hidden="1">
      <c r="A138" s="173" t="s">
        <v>379</v>
      </c>
      <c r="B138" s="534">
        <v>503</v>
      </c>
      <c r="C138" s="438" t="s">
        <v>104</v>
      </c>
      <c r="D138" s="438" t="s">
        <v>48</v>
      </c>
      <c r="E138" s="438" t="s">
        <v>349</v>
      </c>
      <c r="F138" s="438" t="s">
        <v>276</v>
      </c>
      <c r="G138" s="429"/>
      <c r="H138" s="429"/>
      <c r="I138" s="573">
        <f t="shared" si="4"/>
        <v>0</v>
      </c>
    </row>
    <row r="139" spans="1:9" ht="37.5" customHeight="1" hidden="1">
      <c r="A139" s="173" t="s">
        <v>380</v>
      </c>
      <c r="B139" s="534">
        <v>503</v>
      </c>
      <c r="C139" s="438" t="s">
        <v>104</v>
      </c>
      <c r="D139" s="438" t="s">
        <v>48</v>
      </c>
      <c r="E139" s="438" t="s">
        <v>350</v>
      </c>
      <c r="F139" s="438" t="s">
        <v>276</v>
      </c>
      <c r="G139" s="429"/>
      <c r="H139" s="429"/>
      <c r="I139" s="573">
        <f t="shared" si="4"/>
        <v>0</v>
      </c>
    </row>
    <row r="140" spans="1:9" ht="39" customHeight="1" hidden="1">
      <c r="A140" s="173" t="s">
        <v>287</v>
      </c>
      <c r="B140" s="534">
        <v>503</v>
      </c>
      <c r="C140" s="438" t="s">
        <v>104</v>
      </c>
      <c r="D140" s="438" t="s">
        <v>48</v>
      </c>
      <c r="E140" s="438" t="s">
        <v>272</v>
      </c>
      <c r="F140" s="438" t="s">
        <v>276</v>
      </c>
      <c r="G140" s="422"/>
      <c r="H140" s="422"/>
      <c r="I140" s="573">
        <f t="shared" si="4"/>
        <v>0</v>
      </c>
    </row>
    <row r="141" spans="1:11" ht="17.25" customHeight="1" hidden="1">
      <c r="A141" s="118" t="s">
        <v>226</v>
      </c>
      <c r="B141" s="534">
        <v>503</v>
      </c>
      <c r="C141" s="438" t="s">
        <v>104</v>
      </c>
      <c r="D141" s="438" t="s">
        <v>50</v>
      </c>
      <c r="E141" s="438" t="s">
        <v>132</v>
      </c>
      <c r="F141" s="438" t="s">
        <v>47</v>
      </c>
      <c r="G141" s="430">
        <f>G142</f>
        <v>0</v>
      </c>
      <c r="H141" s="430"/>
      <c r="I141" s="573">
        <f t="shared" si="4"/>
        <v>0</v>
      </c>
      <c r="J141" s="790"/>
      <c r="K141" s="790"/>
    </row>
    <row r="142" spans="1:9" ht="18" customHeight="1" hidden="1">
      <c r="A142" s="116" t="s">
        <v>120</v>
      </c>
      <c r="B142" s="534">
        <v>503</v>
      </c>
      <c r="C142" s="438" t="s">
        <v>104</v>
      </c>
      <c r="D142" s="438" t="s">
        <v>50</v>
      </c>
      <c r="E142" s="438" t="s">
        <v>227</v>
      </c>
      <c r="F142" s="438" t="s">
        <v>47</v>
      </c>
      <c r="G142" s="390"/>
      <c r="H142" s="390"/>
      <c r="I142" s="573">
        <f t="shared" si="4"/>
        <v>0</v>
      </c>
    </row>
    <row r="143" spans="1:9" ht="16.5" customHeight="1" hidden="1">
      <c r="A143" s="116" t="s">
        <v>121</v>
      </c>
      <c r="B143" s="534">
        <v>503</v>
      </c>
      <c r="C143" s="438" t="s">
        <v>104</v>
      </c>
      <c r="D143" s="438" t="s">
        <v>50</v>
      </c>
      <c r="E143" s="438" t="s">
        <v>228</v>
      </c>
      <c r="F143" s="438" t="s">
        <v>47</v>
      </c>
      <c r="G143" s="390"/>
      <c r="H143" s="390"/>
      <c r="I143" s="573">
        <f t="shared" si="4"/>
        <v>0</v>
      </c>
    </row>
    <row r="144" spans="1:9" ht="24" customHeight="1" hidden="1">
      <c r="A144" s="116" t="s">
        <v>136</v>
      </c>
      <c r="B144" s="534">
        <v>503</v>
      </c>
      <c r="C144" s="438" t="s">
        <v>104</v>
      </c>
      <c r="D144" s="438" t="s">
        <v>50</v>
      </c>
      <c r="E144" s="438" t="s">
        <v>228</v>
      </c>
      <c r="F144" s="438" t="s">
        <v>137</v>
      </c>
      <c r="G144" s="390"/>
      <c r="H144" s="390"/>
      <c r="I144" s="573">
        <f t="shared" si="4"/>
        <v>0</v>
      </c>
    </row>
    <row r="145" spans="1:9" ht="24" customHeight="1" hidden="1">
      <c r="A145" s="368"/>
      <c r="B145" s="537">
        <v>503</v>
      </c>
      <c r="C145" s="431" t="s">
        <v>49</v>
      </c>
      <c r="D145" s="548" t="s">
        <v>57</v>
      </c>
      <c r="E145" s="548" t="s">
        <v>132</v>
      </c>
      <c r="F145" s="548" t="s">
        <v>47</v>
      </c>
      <c r="G145" s="432">
        <f>G146+G149</f>
        <v>0</v>
      </c>
      <c r="H145" s="432"/>
      <c r="I145" s="573">
        <f t="shared" si="4"/>
        <v>0</v>
      </c>
    </row>
    <row r="146" spans="1:9" ht="24" customHeight="1" hidden="1">
      <c r="A146" s="727"/>
      <c r="B146" s="550" t="s">
        <v>117</v>
      </c>
      <c r="C146" s="433" t="s">
        <v>49</v>
      </c>
      <c r="D146" s="433" t="s">
        <v>104</v>
      </c>
      <c r="E146" s="519" t="s">
        <v>132</v>
      </c>
      <c r="F146" s="519" t="s">
        <v>47</v>
      </c>
      <c r="G146" s="434">
        <f>G147</f>
        <v>0</v>
      </c>
      <c r="H146" s="434"/>
      <c r="I146" s="573">
        <f t="shared" si="4"/>
        <v>0</v>
      </c>
    </row>
    <row r="147" spans="1:9" ht="24" customHeight="1" hidden="1">
      <c r="A147" s="352"/>
      <c r="B147" s="550" t="s">
        <v>117</v>
      </c>
      <c r="C147" s="433" t="s">
        <v>49</v>
      </c>
      <c r="D147" s="433" t="s">
        <v>104</v>
      </c>
      <c r="E147" s="549">
        <v>5220000</v>
      </c>
      <c r="F147" s="550" t="s">
        <v>47</v>
      </c>
      <c r="G147" s="435">
        <f>G148</f>
        <v>0</v>
      </c>
      <c r="H147" s="435"/>
      <c r="I147" s="573">
        <f t="shared" si="4"/>
        <v>0</v>
      </c>
    </row>
    <row r="148" spans="1:9" ht="24" customHeight="1" hidden="1">
      <c r="A148" s="358"/>
      <c r="B148" s="550" t="s">
        <v>117</v>
      </c>
      <c r="C148" s="550" t="s">
        <v>49</v>
      </c>
      <c r="D148" s="550" t="s">
        <v>104</v>
      </c>
      <c r="E148" s="519"/>
      <c r="F148" s="519"/>
      <c r="G148" s="435"/>
      <c r="H148" s="435"/>
      <c r="I148" s="573">
        <f t="shared" si="4"/>
        <v>0</v>
      </c>
    </row>
    <row r="149" spans="1:9" ht="24" customHeight="1" hidden="1">
      <c r="A149" s="372"/>
      <c r="B149" s="538"/>
      <c r="C149" s="551"/>
      <c r="D149" s="551"/>
      <c r="E149" s="551"/>
      <c r="F149" s="551"/>
      <c r="G149" s="436"/>
      <c r="H149" s="436"/>
      <c r="I149" s="573">
        <f t="shared" si="4"/>
        <v>0</v>
      </c>
    </row>
    <row r="150" spans="1:9" ht="1.5" customHeight="1" hidden="1">
      <c r="A150" s="261" t="s">
        <v>52</v>
      </c>
      <c r="B150" s="539" t="s">
        <v>117</v>
      </c>
      <c r="C150" s="552" t="s">
        <v>51</v>
      </c>
      <c r="D150" s="553" t="s">
        <v>57</v>
      </c>
      <c r="E150" s="553" t="s">
        <v>132</v>
      </c>
      <c r="F150" s="553" t="s">
        <v>47</v>
      </c>
      <c r="G150" s="430">
        <f>G154+G151</f>
        <v>0</v>
      </c>
      <c r="H150" s="430"/>
      <c r="I150" s="573">
        <f t="shared" si="4"/>
        <v>0</v>
      </c>
    </row>
    <row r="151" spans="1:9" ht="28.5" customHeight="1" hidden="1">
      <c r="A151" s="243" t="s">
        <v>92</v>
      </c>
      <c r="B151" s="534">
        <v>503</v>
      </c>
      <c r="C151" s="399" t="s">
        <v>51</v>
      </c>
      <c r="D151" s="399" t="s">
        <v>50</v>
      </c>
      <c r="E151" s="399" t="s">
        <v>93</v>
      </c>
      <c r="F151" s="399" t="s">
        <v>47</v>
      </c>
      <c r="G151" s="437"/>
      <c r="H151" s="437"/>
      <c r="I151" s="573">
        <f t="shared" si="4"/>
        <v>0</v>
      </c>
    </row>
    <row r="152" spans="1:9" ht="30" customHeight="1" hidden="1">
      <c r="A152" s="244" t="s">
        <v>63</v>
      </c>
      <c r="B152" s="534">
        <v>503</v>
      </c>
      <c r="C152" s="554" t="s">
        <v>51</v>
      </c>
      <c r="D152" s="554" t="s">
        <v>50</v>
      </c>
      <c r="E152" s="554" t="s">
        <v>173</v>
      </c>
      <c r="F152" s="554" t="s">
        <v>47</v>
      </c>
      <c r="G152" s="437"/>
      <c r="H152" s="437"/>
      <c r="I152" s="573">
        <f t="shared" si="4"/>
        <v>0</v>
      </c>
    </row>
    <row r="153" spans="1:9" ht="24" customHeight="1" hidden="1">
      <c r="A153" s="244" t="s">
        <v>149</v>
      </c>
      <c r="B153" s="534">
        <v>503</v>
      </c>
      <c r="C153" s="554" t="s">
        <v>51</v>
      </c>
      <c r="D153" s="554" t="s">
        <v>50</v>
      </c>
      <c r="E153" s="554" t="s">
        <v>173</v>
      </c>
      <c r="F153" s="554" t="s">
        <v>150</v>
      </c>
      <c r="G153" s="437"/>
      <c r="H153" s="437"/>
      <c r="I153" s="573">
        <f t="shared" si="4"/>
        <v>0</v>
      </c>
    </row>
    <row r="154" spans="1:9" ht="24" customHeight="1" hidden="1">
      <c r="A154" s="237" t="s">
        <v>73</v>
      </c>
      <c r="B154" s="540" t="s">
        <v>117</v>
      </c>
      <c r="C154" s="554" t="s">
        <v>51</v>
      </c>
      <c r="D154" s="438" t="s">
        <v>51</v>
      </c>
      <c r="E154" s="438" t="s">
        <v>132</v>
      </c>
      <c r="F154" s="438" t="s">
        <v>47</v>
      </c>
      <c r="G154" s="390"/>
      <c r="H154" s="390"/>
      <c r="I154" s="573">
        <f t="shared" si="4"/>
        <v>0</v>
      </c>
    </row>
    <row r="155" spans="1:9" ht="14.25" customHeight="1" hidden="1">
      <c r="A155" s="295" t="s">
        <v>372</v>
      </c>
      <c r="B155" s="541">
        <v>503</v>
      </c>
      <c r="C155" s="439" t="s">
        <v>51</v>
      </c>
      <c r="D155" s="439" t="s">
        <v>51</v>
      </c>
      <c r="E155" s="440" t="s">
        <v>373</v>
      </c>
      <c r="F155" s="440" t="s">
        <v>47</v>
      </c>
      <c r="G155" s="390"/>
      <c r="H155" s="390"/>
      <c r="I155" s="573">
        <f t="shared" si="4"/>
        <v>0</v>
      </c>
    </row>
    <row r="156" spans="1:9" ht="24" customHeight="1" hidden="1">
      <c r="A156" s="116" t="s">
        <v>374</v>
      </c>
      <c r="B156" s="439" t="s">
        <v>117</v>
      </c>
      <c r="C156" s="439" t="s">
        <v>51</v>
      </c>
      <c r="D156" s="439" t="s">
        <v>51</v>
      </c>
      <c r="E156" s="440" t="s">
        <v>373</v>
      </c>
      <c r="F156" s="441" t="s">
        <v>137</v>
      </c>
      <c r="G156" s="390"/>
      <c r="H156" s="390"/>
      <c r="I156" s="573">
        <f t="shared" si="4"/>
        <v>0</v>
      </c>
    </row>
    <row r="157" spans="1:9" ht="24" customHeight="1">
      <c r="A157" s="782" t="s">
        <v>569</v>
      </c>
      <c r="B157" s="439" t="s">
        <v>117</v>
      </c>
      <c r="C157" s="439" t="s">
        <v>55</v>
      </c>
      <c r="D157" s="439" t="s">
        <v>131</v>
      </c>
      <c r="E157" s="440" t="s">
        <v>383</v>
      </c>
      <c r="F157" s="441" t="s">
        <v>47</v>
      </c>
      <c r="G157" s="390"/>
      <c r="H157" s="390"/>
      <c r="I157" s="573">
        <v>123.1</v>
      </c>
    </row>
    <row r="158" spans="1:9" ht="64.5" customHeight="1">
      <c r="A158" s="116" t="s">
        <v>0</v>
      </c>
      <c r="B158" s="439" t="s">
        <v>117</v>
      </c>
      <c r="C158" s="439" t="s">
        <v>55</v>
      </c>
      <c r="D158" s="439" t="s">
        <v>131</v>
      </c>
      <c r="E158" s="440" t="s">
        <v>1</v>
      </c>
      <c r="F158" s="441" t="s">
        <v>47</v>
      </c>
      <c r="G158" s="390"/>
      <c r="H158" s="390"/>
      <c r="I158" s="574">
        <f>I159</f>
        <v>123.08</v>
      </c>
    </row>
    <row r="159" spans="1:9" ht="55.5" customHeight="1">
      <c r="A159" s="762" t="s">
        <v>548</v>
      </c>
      <c r="B159" s="439" t="s">
        <v>117</v>
      </c>
      <c r="C159" s="439" t="s">
        <v>55</v>
      </c>
      <c r="D159" s="439" t="s">
        <v>131</v>
      </c>
      <c r="E159" s="440" t="s">
        <v>1</v>
      </c>
      <c r="F159" s="441" t="s">
        <v>547</v>
      </c>
      <c r="G159" s="390"/>
      <c r="H159" s="390"/>
      <c r="I159" s="574">
        <v>123.08</v>
      </c>
    </row>
    <row r="160" spans="1:9" ht="24" customHeight="1">
      <c r="A160" s="118" t="s">
        <v>236</v>
      </c>
      <c r="B160" s="439" t="s">
        <v>117</v>
      </c>
      <c r="C160" s="439" t="s">
        <v>104</v>
      </c>
      <c r="D160" s="439" t="s">
        <v>57</v>
      </c>
      <c r="E160" s="440" t="s">
        <v>132</v>
      </c>
      <c r="F160" s="441" t="s">
        <v>47</v>
      </c>
      <c r="G160" s="390"/>
      <c r="H160" s="390"/>
      <c r="I160" s="573">
        <v>500</v>
      </c>
    </row>
    <row r="161" spans="1:9" ht="32.25" customHeight="1">
      <c r="A161" s="116" t="s">
        <v>565</v>
      </c>
      <c r="B161" s="439" t="s">
        <v>117</v>
      </c>
      <c r="C161" s="439" t="s">
        <v>104</v>
      </c>
      <c r="D161" s="439" t="s">
        <v>50</v>
      </c>
      <c r="E161" s="440" t="s">
        <v>132</v>
      </c>
      <c r="F161" s="441" t="s">
        <v>47</v>
      </c>
      <c r="G161" s="390"/>
      <c r="H161" s="390"/>
      <c r="I161" s="574">
        <f>I162</f>
        <v>500</v>
      </c>
    </row>
    <row r="162" spans="1:9" ht="24" customHeight="1">
      <c r="A162" s="116" t="s">
        <v>121</v>
      </c>
      <c r="B162" s="439" t="s">
        <v>117</v>
      </c>
      <c r="C162" s="439" t="s">
        <v>104</v>
      </c>
      <c r="D162" s="439" t="s">
        <v>50</v>
      </c>
      <c r="E162" s="440" t="s">
        <v>228</v>
      </c>
      <c r="F162" s="441" t="s">
        <v>47</v>
      </c>
      <c r="G162" s="390"/>
      <c r="H162" s="390"/>
      <c r="I162" s="574">
        <f>I163</f>
        <v>500</v>
      </c>
    </row>
    <row r="163" spans="1:9" ht="28.5" customHeight="1">
      <c r="A163" s="734" t="s">
        <v>481</v>
      </c>
      <c r="B163" s="439" t="s">
        <v>117</v>
      </c>
      <c r="C163" s="439" t="s">
        <v>104</v>
      </c>
      <c r="D163" s="439" t="s">
        <v>50</v>
      </c>
      <c r="E163" s="440" t="s">
        <v>228</v>
      </c>
      <c r="F163" s="441" t="s">
        <v>462</v>
      </c>
      <c r="G163" s="390"/>
      <c r="H163" s="390"/>
      <c r="I163" s="574">
        <v>500</v>
      </c>
    </row>
    <row r="164" spans="1:9" ht="19.5" customHeight="1">
      <c r="A164" s="283" t="s">
        <v>52</v>
      </c>
      <c r="B164" s="439" t="s">
        <v>117</v>
      </c>
      <c r="C164" s="439" t="s">
        <v>51</v>
      </c>
      <c r="D164" s="439" t="s">
        <v>57</v>
      </c>
      <c r="E164" s="440" t="s">
        <v>132</v>
      </c>
      <c r="F164" s="441" t="s">
        <v>47</v>
      </c>
      <c r="G164" s="390"/>
      <c r="H164" s="390"/>
      <c r="I164" s="574">
        <f>I165</f>
        <v>18</v>
      </c>
    </row>
    <row r="165" spans="1:9" ht="19.5" customHeight="1">
      <c r="A165" s="766" t="s">
        <v>73</v>
      </c>
      <c r="B165" s="439" t="s">
        <v>117</v>
      </c>
      <c r="C165" s="439" t="s">
        <v>51</v>
      </c>
      <c r="D165" s="439" t="s">
        <v>51</v>
      </c>
      <c r="E165" s="440" t="s">
        <v>132</v>
      </c>
      <c r="F165" s="441" t="s">
        <v>47</v>
      </c>
      <c r="G165" s="390"/>
      <c r="H165" s="390"/>
      <c r="I165" s="574">
        <f>I166</f>
        <v>18</v>
      </c>
    </row>
    <row r="166" spans="1:9" ht="23.25" customHeight="1">
      <c r="A166" s="116" t="s">
        <v>2</v>
      </c>
      <c r="B166" s="439" t="s">
        <v>117</v>
      </c>
      <c r="C166" s="439" t="s">
        <v>51</v>
      </c>
      <c r="D166" s="439" t="s">
        <v>51</v>
      </c>
      <c r="E166" s="440" t="s">
        <v>373</v>
      </c>
      <c r="F166" s="441" t="s">
        <v>47</v>
      </c>
      <c r="G166" s="390"/>
      <c r="H166" s="390"/>
      <c r="I166" s="574">
        <f>I167</f>
        <v>18</v>
      </c>
    </row>
    <row r="167" spans="1:11" ht="27.75" customHeight="1">
      <c r="A167" s="734" t="s">
        <v>481</v>
      </c>
      <c r="B167" s="439" t="s">
        <v>117</v>
      </c>
      <c r="C167" s="439" t="s">
        <v>51</v>
      </c>
      <c r="D167" s="439" t="s">
        <v>51</v>
      </c>
      <c r="E167" s="440" t="s">
        <v>373</v>
      </c>
      <c r="F167" s="441" t="s">
        <v>462</v>
      </c>
      <c r="G167" s="390"/>
      <c r="H167" s="390"/>
      <c r="I167" s="574">
        <v>18</v>
      </c>
      <c r="K167" t="s">
        <v>3</v>
      </c>
    </row>
    <row r="168" spans="1:9" ht="23.25" customHeight="1">
      <c r="A168" s="14" t="s">
        <v>416</v>
      </c>
      <c r="B168" s="705" t="s">
        <v>117</v>
      </c>
      <c r="C168" s="474" t="s">
        <v>67</v>
      </c>
      <c r="D168" s="474" t="s">
        <v>57</v>
      </c>
      <c r="E168" s="474" t="s">
        <v>76</v>
      </c>
      <c r="F168" s="474" t="s">
        <v>47</v>
      </c>
      <c r="G168" s="390"/>
      <c r="H168" s="390"/>
      <c r="I168" s="574">
        <f>I169</f>
        <v>393</v>
      </c>
    </row>
    <row r="169" spans="1:9" ht="27" customHeight="1">
      <c r="A169" s="116" t="s">
        <v>419</v>
      </c>
      <c r="B169" s="439" t="s">
        <v>117</v>
      </c>
      <c r="C169" s="439" t="s">
        <v>67</v>
      </c>
      <c r="D169" s="439" t="s">
        <v>67</v>
      </c>
      <c r="E169" s="440" t="s">
        <v>132</v>
      </c>
      <c r="F169" s="441" t="s">
        <v>47</v>
      </c>
      <c r="G169" s="390"/>
      <c r="H169" s="390"/>
      <c r="I169" s="574">
        <f>I170</f>
        <v>393</v>
      </c>
    </row>
    <row r="170" spans="1:9" ht="27.75" customHeight="1">
      <c r="A170" s="116" t="s">
        <v>566</v>
      </c>
      <c r="B170" s="439" t="s">
        <v>553</v>
      </c>
      <c r="C170" s="439" t="s">
        <v>67</v>
      </c>
      <c r="D170" s="439" t="s">
        <v>67</v>
      </c>
      <c r="E170" s="440" t="s">
        <v>554</v>
      </c>
      <c r="F170" s="441" t="s">
        <v>47</v>
      </c>
      <c r="G170" s="390"/>
      <c r="H170" s="390"/>
      <c r="I170" s="574">
        <f>I171</f>
        <v>393</v>
      </c>
    </row>
    <row r="171" spans="1:9" ht="27.75" customHeight="1">
      <c r="A171" s="734" t="s">
        <v>481</v>
      </c>
      <c r="B171" s="439" t="s">
        <v>553</v>
      </c>
      <c r="C171" s="439" t="s">
        <v>67</v>
      </c>
      <c r="D171" s="439" t="s">
        <v>67</v>
      </c>
      <c r="E171" s="440" t="s">
        <v>554</v>
      </c>
      <c r="F171" s="441" t="s">
        <v>462</v>
      </c>
      <c r="G171" s="390"/>
      <c r="H171" s="390"/>
      <c r="I171" s="574">
        <f>300+93</f>
        <v>393</v>
      </c>
    </row>
    <row r="172" spans="1:9" ht="18" customHeight="1">
      <c r="A172" s="526" t="s">
        <v>96</v>
      </c>
      <c r="B172" s="693" t="s">
        <v>117</v>
      </c>
      <c r="C172" s="542" t="s">
        <v>68</v>
      </c>
      <c r="D172" s="542" t="s">
        <v>57</v>
      </c>
      <c r="E172" s="542" t="s">
        <v>76</v>
      </c>
      <c r="F172" s="555" t="s">
        <v>47</v>
      </c>
      <c r="G172" s="445">
        <f>G173+G177</f>
        <v>0</v>
      </c>
      <c r="H172" s="445">
        <f>H173+H177</f>
        <v>112</v>
      </c>
      <c r="I172" s="573">
        <f>I173+I177</f>
        <v>4773.955</v>
      </c>
    </row>
    <row r="173" spans="1:9" ht="20.25" customHeight="1">
      <c r="A173" s="324" t="s">
        <v>99</v>
      </c>
      <c r="B173" s="694" t="s">
        <v>117</v>
      </c>
      <c r="C173" s="447" t="s">
        <v>68</v>
      </c>
      <c r="D173" s="447" t="s">
        <v>48</v>
      </c>
      <c r="E173" s="447" t="s">
        <v>76</v>
      </c>
      <c r="F173" s="441" t="s">
        <v>47</v>
      </c>
      <c r="G173" s="446">
        <f aca="true" t="shared" si="5" ref="G173:H175">G174</f>
        <v>0</v>
      </c>
      <c r="H173" s="446">
        <f t="shared" si="5"/>
        <v>60</v>
      </c>
      <c r="I173" s="573">
        <f>I174</f>
        <v>1060</v>
      </c>
    </row>
    <row r="174" spans="1:9" ht="26.25" customHeight="1">
      <c r="A174" s="323" t="s">
        <v>166</v>
      </c>
      <c r="B174" s="694" t="s">
        <v>117</v>
      </c>
      <c r="C174" s="447" t="s">
        <v>68</v>
      </c>
      <c r="D174" s="447" t="s">
        <v>48</v>
      </c>
      <c r="E174" s="447" t="s">
        <v>167</v>
      </c>
      <c r="F174" s="441" t="s">
        <v>47</v>
      </c>
      <c r="G174" s="448">
        <f t="shared" si="5"/>
        <v>0</v>
      </c>
      <c r="H174" s="448">
        <f t="shared" si="5"/>
        <v>60</v>
      </c>
      <c r="I174" s="574">
        <f>I175</f>
        <v>1060</v>
      </c>
    </row>
    <row r="175" spans="1:9" ht="20.25" customHeight="1">
      <c r="A175" s="323" t="s">
        <v>168</v>
      </c>
      <c r="B175" s="694" t="s">
        <v>117</v>
      </c>
      <c r="C175" s="447" t="s">
        <v>68</v>
      </c>
      <c r="D175" s="447" t="s">
        <v>48</v>
      </c>
      <c r="E175" s="447" t="s">
        <v>169</v>
      </c>
      <c r="F175" s="441" t="s">
        <v>47</v>
      </c>
      <c r="G175" s="448">
        <f t="shared" si="5"/>
        <v>0</v>
      </c>
      <c r="H175" s="448">
        <f t="shared" si="5"/>
        <v>60</v>
      </c>
      <c r="I175" s="574">
        <f>I176</f>
        <v>1060</v>
      </c>
    </row>
    <row r="176" spans="1:9" ht="18.75" customHeight="1">
      <c r="A176" s="733" t="s">
        <v>475</v>
      </c>
      <c r="B176" s="694" t="s">
        <v>117</v>
      </c>
      <c r="C176" s="447" t="s">
        <v>68</v>
      </c>
      <c r="D176" s="447" t="s">
        <v>48</v>
      </c>
      <c r="E176" s="447" t="s">
        <v>169</v>
      </c>
      <c r="F176" s="441" t="s">
        <v>474</v>
      </c>
      <c r="G176" s="448"/>
      <c r="H176" s="448">
        <v>60</v>
      </c>
      <c r="I176" s="574">
        <f>1060</f>
        <v>1060</v>
      </c>
    </row>
    <row r="177" spans="1:9" ht="15" customHeight="1">
      <c r="A177" s="324" t="s">
        <v>97</v>
      </c>
      <c r="B177" s="694" t="s">
        <v>117</v>
      </c>
      <c r="C177" s="447" t="s">
        <v>68</v>
      </c>
      <c r="D177" s="447" t="s">
        <v>69</v>
      </c>
      <c r="E177" s="447" t="s">
        <v>76</v>
      </c>
      <c r="F177" s="441" t="s">
        <v>47</v>
      </c>
      <c r="G177" s="449">
        <f>G183</f>
        <v>0</v>
      </c>
      <c r="H177" s="449">
        <f>H183</f>
        <v>52</v>
      </c>
      <c r="I177" s="573">
        <f>I178+I183+I187</f>
        <v>3713.9549999999995</v>
      </c>
    </row>
    <row r="178" spans="1:9" ht="30.75" customHeight="1">
      <c r="A178" s="724" t="s">
        <v>4</v>
      </c>
      <c r="B178" s="694" t="s">
        <v>117</v>
      </c>
      <c r="C178" s="447" t="s">
        <v>68</v>
      </c>
      <c r="D178" s="447" t="s">
        <v>69</v>
      </c>
      <c r="E178" s="447" t="s">
        <v>272</v>
      </c>
      <c r="F178" s="441" t="s">
        <v>47</v>
      </c>
      <c r="G178" s="449"/>
      <c r="H178" s="449"/>
      <c r="I178" s="574">
        <f>I179+I181</f>
        <v>2057.2349999999997</v>
      </c>
    </row>
    <row r="179" spans="1:9" ht="40.5" customHeight="1">
      <c r="A179" s="529" t="s">
        <v>5</v>
      </c>
      <c r="B179" s="125">
        <v>503</v>
      </c>
      <c r="C179" s="98" t="s">
        <v>68</v>
      </c>
      <c r="D179" s="98" t="s">
        <v>69</v>
      </c>
      <c r="E179" s="98" t="s">
        <v>349</v>
      </c>
      <c r="F179" s="98" t="s">
        <v>47</v>
      </c>
      <c r="G179" s="449"/>
      <c r="H179" s="449"/>
      <c r="I179" s="574">
        <v>476.28</v>
      </c>
    </row>
    <row r="180" spans="1:9" ht="45" customHeight="1">
      <c r="A180" s="762" t="s">
        <v>548</v>
      </c>
      <c r="B180" s="125">
        <v>503</v>
      </c>
      <c r="C180" s="98" t="s">
        <v>68</v>
      </c>
      <c r="D180" s="98" t="s">
        <v>69</v>
      </c>
      <c r="E180" s="98" t="s">
        <v>349</v>
      </c>
      <c r="F180" s="98" t="s">
        <v>547</v>
      </c>
      <c r="G180" s="449"/>
      <c r="H180" s="449"/>
      <c r="I180" s="574">
        <v>476.3</v>
      </c>
    </row>
    <row r="181" spans="1:9" ht="39" customHeight="1">
      <c r="A181" s="529" t="s">
        <v>6</v>
      </c>
      <c r="B181" s="125">
        <v>503</v>
      </c>
      <c r="C181" s="98" t="s">
        <v>68</v>
      </c>
      <c r="D181" s="98" t="s">
        <v>69</v>
      </c>
      <c r="E181" s="98" t="s">
        <v>7</v>
      </c>
      <c r="F181" s="98" t="s">
        <v>47</v>
      </c>
      <c r="G181" s="449"/>
      <c r="H181" s="449"/>
      <c r="I181" s="574">
        <v>1580.955</v>
      </c>
    </row>
    <row r="182" spans="1:9" ht="50.25" customHeight="1">
      <c r="A182" s="762" t="s">
        <v>548</v>
      </c>
      <c r="B182" s="308">
        <v>503</v>
      </c>
      <c r="C182" s="98" t="s">
        <v>68</v>
      </c>
      <c r="D182" s="98" t="s">
        <v>69</v>
      </c>
      <c r="E182" s="98" t="s">
        <v>7</v>
      </c>
      <c r="F182" s="126" t="s">
        <v>547</v>
      </c>
      <c r="G182" s="449"/>
      <c r="H182" s="449"/>
      <c r="I182" s="574">
        <v>1581</v>
      </c>
    </row>
    <row r="183" spans="1:9" ht="18" customHeight="1">
      <c r="A183" s="323" t="s">
        <v>177</v>
      </c>
      <c r="B183" s="694" t="s">
        <v>117</v>
      </c>
      <c r="C183" s="447" t="s">
        <v>68</v>
      </c>
      <c r="D183" s="447" t="s">
        <v>69</v>
      </c>
      <c r="E183" s="447" t="s">
        <v>181</v>
      </c>
      <c r="F183" s="441" t="s">
        <v>47</v>
      </c>
      <c r="G183" s="448">
        <f>G184</f>
        <v>0</v>
      </c>
      <c r="H183" s="448">
        <f>H184</f>
        <v>52</v>
      </c>
      <c r="I183" s="574">
        <f>I184</f>
        <v>437.1</v>
      </c>
    </row>
    <row r="184" spans="1:9" ht="15" customHeight="1">
      <c r="A184" s="323" t="s">
        <v>71</v>
      </c>
      <c r="B184" s="694" t="s">
        <v>117</v>
      </c>
      <c r="C184" s="447" t="s">
        <v>68</v>
      </c>
      <c r="D184" s="447" t="s">
        <v>69</v>
      </c>
      <c r="E184" s="447" t="s">
        <v>222</v>
      </c>
      <c r="F184" s="441" t="s">
        <v>47</v>
      </c>
      <c r="G184" s="448">
        <f>G185+G186</f>
        <v>0</v>
      </c>
      <c r="H184" s="448">
        <f>H186</f>
        <v>52</v>
      </c>
      <c r="I184" s="574">
        <f>I186</f>
        <v>437.1</v>
      </c>
    </row>
    <row r="185" spans="1:9" ht="18" customHeight="1" hidden="1">
      <c r="A185" s="323" t="s">
        <v>170</v>
      </c>
      <c r="B185" s="694" t="s">
        <v>117</v>
      </c>
      <c r="C185" s="447" t="s">
        <v>68</v>
      </c>
      <c r="D185" s="447" t="s">
        <v>69</v>
      </c>
      <c r="E185" s="447" t="s">
        <v>222</v>
      </c>
      <c r="F185" s="441" t="s">
        <v>77</v>
      </c>
      <c r="G185" s="448"/>
      <c r="H185" s="448"/>
      <c r="I185" s="574">
        <f t="shared" si="4"/>
        <v>0</v>
      </c>
    </row>
    <row r="186" spans="1:11" ht="26.25" customHeight="1">
      <c r="A186" s="123" t="s">
        <v>504</v>
      </c>
      <c r="B186" s="694" t="s">
        <v>117</v>
      </c>
      <c r="C186" s="447" t="s">
        <v>68</v>
      </c>
      <c r="D186" s="447" t="s">
        <v>69</v>
      </c>
      <c r="E186" s="447" t="s">
        <v>222</v>
      </c>
      <c r="F186" s="739" t="s">
        <v>192</v>
      </c>
      <c r="G186" s="448"/>
      <c r="H186" s="448">
        <v>52</v>
      </c>
      <c r="I186" s="574">
        <f>40+80+400-83+0.1</f>
        <v>437.1</v>
      </c>
      <c r="K186" t="s">
        <v>552</v>
      </c>
    </row>
    <row r="187" spans="1:9" ht="17.25" customHeight="1">
      <c r="A187" s="123" t="s">
        <v>339</v>
      </c>
      <c r="B187" s="694" t="s">
        <v>117</v>
      </c>
      <c r="C187" s="447" t="s">
        <v>68</v>
      </c>
      <c r="D187" s="447" t="s">
        <v>69</v>
      </c>
      <c r="E187" s="447" t="s">
        <v>383</v>
      </c>
      <c r="F187" s="441" t="s">
        <v>47</v>
      </c>
      <c r="G187" s="448"/>
      <c r="H187" s="448"/>
      <c r="I187" s="574">
        <f>I188</f>
        <v>1219.62</v>
      </c>
    </row>
    <row r="188" spans="1:9" ht="29.25" customHeight="1">
      <c r="A188" s="323" t="s">
        <v>488</v>
      </c>
      <c r="B188" s="694" t="s">
        <v>117</v>
      </c>
      <c r="C188" s="447" t="s">
        <v>68</v>
      </c>
      <c r="D188" s="447" t="s">
        <v>69</v>
      </c>
      <c r="E188" s="447" t="s">
        <v>489</v>
      </c>
      <c r="F188" s="441" t="s">
        <v>47</v>
      </c>
      <c r="G188" s="448"/>
      <c r="H188" s="448"/>
      <c r="I188" s="574">
        <f>I189+I191+I193</f>
        <v>1219.62</v>
      </c>
    </row>
    <row r="189" spans="1:9" ht="41.25" customHeight="1">
      <c r="A189" s="173" t="s">
        <v>491</v>
      </c>
      <c r="B189" s="694" t="s">
        <v>117</v>
      </c>
      <c r="C189" s="447" t="s">
        <v>68</v>
      </c>
      <c r="D189" s="447" t="s">
        <v>69</v>
      </c>
      <c r="E189" s="447" t="s">
        <v>490</v>
      </c>
      <c r="F189" s="441" t="s">
        <v>47</v>
      </c>
      <c r="G189" s="448"/>
      <c r="H189" s="448"/>
      <c r="I189" s="574">
        <f>I190</f>
        <v>22</v>
      </c>
    </row>
    <row r="190" spans="1:9" ht="30" customHeight="1">
      <c r="A190" s="123" t="s">
        <v>504</v>
      </c>
      <c r="B190" s="694" t="s">
        <v>117</v>
      </c>
      <c r="C190" s="447" t="s">
        <v>68</v>
      </c>
      <c r="D190" s="447" t="s">
        <v>69</v>
      </c>
      <c r="E190" s="447" t="s">
        <v>490</v>
      </c>
      <c r="F190" s="441" t="s">
        <v>192</v>
      </c>
      <c r="G190" s="448"/>
      <c r="H190" s="448"/>
      <c r="I190" s="574">
        <v>22</v>
      </c>
    </row>
    <row r="191" spans="1:9" ht="43.5" customHeight="1">
      <c r="A191" s="767" t="s">
        <v>23</v>
      </c>
      <c r="B191" s="694" t="s">
        <v>117</v>
      </c>
      <c r="C191" s="447" t="s">
        <v>68</v>
      </c>
      <c r="D191" s="447" t="s">
        <v>69</v>
      </c>
      <c r="E191" s="447" t="s">
        <v>490</v>
      </c>
      <c r="F191" s="441" t="s">
        <v>47</v>
      </c>
      <c r="G191" s="448"/>
      <c r="H191" s="448"/>
      <c r="I191" s="574">
        <v>274.32</v>
      </c>
    </row>
    <row r="192" spans="1:9" ht="46.5" customHeight="1">
      <c r="A192" s="762" t="s">
        <v>548</v>
      </c>
      <c r="B192" s="694" t="s">
        <v>117</v>
      </c>
      <c r="C192" s="447" t="s">
        <v>68</v>
      </c>
      <c r="D192" s="447" t="s">
        <v>69</v>
      </c>
      <c r="E192" s="447" t="s">
        <v>490</v>
      </c>
      <c r="F192" s="441" t="s">
        <v>547</v>
      </c>
      <c r="G192" s="448"/>
      <c r="H192" s="448"/>
      <c r="I192" s="574">
        <v>274.3</v>
      </c>
    </row>
    <row r="193" spans="1:9" ht="39.75" customHeight="1">
      <c r="A193" s="529" t="s">
        <v>6</v>
      </c>
      <c r="B193" s="694" t="s">
        <v>117</v>
      </c>
      <c r="C193" s="447" t="s">
        <v>68</v>
      </c>
      <c r="D193" s="447" t="s">
        <v>69</v>
      </c>
      <c r="E193" s="447" t="s">
        <v>24</v>
      </c>
      <c r="F193" s="441" t="s">
        <v>47</v>
      </c>
      <c r="G193" s="448"/>
      <c r="H193" s="448"/>
      <c r="I193" s="574">
        <f>I194+I195</f>
        <v>923.3</v>
      </c>
    </row>
    <row r="194" spans="1:9" ht="39.75" customHeight="1">
      <c r="A194" s="123" t="s">
        <v>504</v>
      </c>
      <c r="B194" s="694" t="s">
        <v>117</v>
      </c>
      <c r="C194" s="447" t="s">
        <v>68</v>
      </c>
      <c r="D194" s="447" t="s">
        <v>69</v>
      </c>
      <c r="E194" s="447" t="s">
        <v>24</v>
      </c>
      <c r="F194" s="441" t="s">
        <v>192</v>
      </c>
      <c r="G194" s="448"/>
      <c r="H194" s="448"/>
      <c r="I194" s="574">
        <v>66</v>
      </c>
    </row>
    <row r="195" spans="1:9" ht="47.25" customHeight="1">
      <c r="A195" s="762" t="s">
        <v>548</v>
      </c>
      <c r="B195" s="694" t="s">
        <v>117</v>
      </c>
      <c r="C195" s="447" t="s">
        <v>68</v>
      </c>
      <c r="D195" s="447" t="s">
        <v>69</v>
      </c>
      <c r="E195" s="447" t="s">
        <v>24</v>
      </c>
      <c r="F195" s="441" t="s">
        <v>547</v>
      </c>
      <c r="G195" s="448"/>
      <c r="H195" s="448"/>
      <c r="I195" s="574">
        <v>857.3</v>
      </c>
    </row>
    <row r="196" spans="1:9" ht="17.25" customHeight="1">
      <c r="A196" s="728" t="s">
        <v>414</v>
      </c>
      <c r="B196" s="693" t="s">
        <v>117</v>
      </c>
      <c r="C196" s="542" t="s">
        <v>131</v>
      </c>
      <c r="D196" s="542" t="s">
        <v>57</v>
      </c>
      <c r="E196" s="542" t="s">
        <v>262</v>
      </c>
      <c r="F196" s="555" t="s">
        <v>47</v>
      </c>
      <c r="G196" s="442">
        <f aca="true" t="shared" si="6" ref="G196:I197">G197</f>
        <v>0</v>
      </c>
      <c r="H196" s="442">
        <f t="shared" si="6"/>
        <v>400</v>
      </c>
      <c r="I196" s="573">
        <f t="shared" si="6"/>
        <v>102.6</v>
      </c>
    </row>
    <row r="197" spans="1:9" ht="17.25" customHeight="1">
      <c r="A197" s="294" t="s">
        <v>258</v>
      </c>
      <c r="B197" s="439" t="s">
        <v>117</v>
      </c>
      <c r="C197" s="523" t="s">
        <v>131</v>
      </c>
      <c r="D197" s="438" t="s">
        <v>50</v>
      </c>
      <c r="E197" s="438" t="s">
        <v>132</v>
      </c>
      <c r="F197" s="440" t="s">
        <v>47</v>
      </c>
      <c r="G197" s="443">
        <f t="shared" si="6"/>
        <v>0</v>
      </c>
      <c r="H197" s="443">
        <f t="shared" si="6"/>
        <v>400</v>
      </c>
      <c r="I197" s="574">
        <f t="shared" si="6"/>
        <v>102.6</v>
      </c>
    </row>
    <row r="198" spans="1:9" ht="27" customHeight="1">
      <c r="A198" s="116" t="s">
        <v>259</v>
      </c>
      <c r="B198" s="439" t="s">
        <v>117</v>
      </c>
      <c r="C198" s="523" t="s">
        <v>131</v>
      </c>
      <c r="D198" s="438" t="s">
        <v>50</v>
      </c>
      <c r="E198" s="438" t="s">
        <v>260</v>
      </c>
      <c r="F198" s="440" t="s">
        <v>47</v>
      </c>
      <c r="G198" s="444"/>
      <c r="H198" s="444">
        <f>H199</f>
        <v>400</v>
      </c>
      <c r="I198" s="574">
        <f>I199</f>
        <v>102.6</v>
      </c>
    </row>
    <row r="199" spans="1:9" ht="26.25" customHeight="1">
      <c r="A199" s="734" t="s">
        <v>481</v>
      </c>
      <c r="B199" s="439" t="s">
        <v>117</v>
      </c>
      <c r="C199" s="523" t="s">
        <v>131</v>
      </c>
      <c r="D199" s="438" t="s">
        <v>50</v>
      </c>
      <c r="E199" s="438" t="s">
        <v>260</v>
      </c>
      <c r="F199" s="440" t="s">
        <v>462</v>
      </c>
      <c r="G199" s="444"/>
      <c r="H199" s="444">
        <v>400</v>
      </c>
      <c r="I199" s="574">
        <f>200-97.4</f>
        <v>102.6</v>
      </c>
    </row>
    <row r="200" spans="1:9" ht="51" customHeight="1">
      <c r="A200" s="17" t="s">
        <v>423</v>
      </c>
      <c r="B200" s="695" t="s">
        <v>214</v>
      </c>
      <c r="C200" s="450" t="s">
        <v>57</v>
      </c>
      <c r="D200" s="450" t="s">
        <v>57</v>
      </c>
      <c r="E200" s="450" t="s">
        <v>132</v>
      </c>
      <c r="F200" s="450" t="s">
        <v>47</v>
      </c>
      <c r="G200" s="451" t="e">
        <f>G201+G239+G210</f>
        <v>#REF!</v>
      </c>
      <c r="H200" s="451" t="e">
        <f>H201+H239+H210</f>
        <v>#REF!</v>
      </c>
      <c r="I200" s="575">
        <f>I201+I239+I209+I215+I218+I223+I228</f>
        <v>37182.59</v>
      </c>
    </row>
    <row r="201" spans="1:9" ht="42" customHeight="1">
      <c r="A201" s="729" t="s">
        <v>290</v>
      </c>
      <c r="B201" s="688" t="s">
        <v>214</v>
      </c>
      <c r="C201" s="396" t="s">
        <v>48</v>
      </c>
      <c r="D201" s="396" t="s">
        <v>49</v>
      </c>
      <c r="E201" s="396" t="s">
        <v>132</v>
      </c>
      <c r="F201" s="396" t="s">
        <v>47</v>
      </c>
      <c r="G201" s="424">
        <f aca="true" t="shared" si="7" ref="G201:I202">G202</f>
        <v>0</v>
      </c>
      <c r="H201" s="424">
        <f t="shared" si="7"/>
        <v>2595.35</v>
      </c>
      <c r="I201" s="576">
        <f t="shared" si="7"/>
        <v>2765.87</v>
      </c>
    </row>
    <row r="202" spans="1:9" ht="51.75" customHeight="1">
      <c r="A202" s="38" t="s">
        <v>139</v>
      </c>
      <c r="B202" s="626">
        <v>528</v>
      </c>
      <c r="C202" s="161" t="s">
        <v>48</v>
      </c>
      <c r="D202" s="161" t="s">
        <v>49</v>
      </c>
      <c r="E202" s="161" t="s">
        <v>140</v>
      </c>
      <c r="F202" s="161" t="s">
        <v>47</v>
      </c>
      <c r="G202" s="423">
        <f t="shared" si="7"/>
        <v>0</v>
      </c>
      <c r="H202" s="423">
        <f t="shared" si="7"/>
        <v>2595.35</v>
      </c>
      <c r="I202" s="577">
        <f t="shared" si="7"/>
        <v>2765.87</v>
      </c>
    </row>
    <row r="203" spans="1:9" ht="13.5" customHeight="1">
      <c r="A203" s="32" t="s">
        <v>59</v>
      </c>
      <c r="B203" s="626">
        <v>528</v>
      </c>
      <c r="C203" s="161" t="s">
        <v>48</v>
      </c>
      <c r="D203" s="161" t="s">
        <v>49</v>
      </c>
      <c r="E203" s="161" t="s">
        <v>141</v>
      </c>
      <c r="F203" s="161" t="s">
        <v>47</v>
      </c>
      <c r="G203" s="423">
        <f>G208</f>
        <v>0</v>
      </c>
      <c r="H203" s="423">
        <f>H208</f>
        <v>2595.35</v>
      </c>
      <c r="I203" s="577">
        <f>I204+I205+I206+I207+I208+I213+I214</f>
        <v>2765.87</v>
      </c>
    </row>
    <row r="204" spans="1:9" ht="13.5" customHeight="1">
      <c r="A204" s="733" t="s">
        <v>467</v>
      </c>
      <c r="B204" s="626">
        <v>528</v>
      </c>
      <c r="C204" s="161" t="s">
        <v>48</v>
      </c>
      <c r="D204" s="161" t="s">
        <v>49</v>
      </c>
      <c r="E204" s="161" t="s">
        <v>141</v>
      </c>
      <c r="F204" s="627" t="s">
        <v>460</v>
      </c>
      <c r="G204" s="423"/>
      <c r="H204" s="423"/>
      <c r="I204" s="577">
        <v>2321</v>
      </c>
    </row>
    <row r="205" spans="1:9" ht="27" customHeight="1">
      <c r="A205" s="734" t="s">
        <v>466</v>
      </c>
      <c r="B205" s="626">
        <v>528</v>
      </c>
      <c r="C205" s="161" t="s">
        <v>48</v>
      </c>
      <c r="D205" s="161" t="s">
        <v>49</v>
      </c>
      <c r="E205" s="161" t="s">
        <v>141</v>
      </c>
      <c r="F205" s="627" t="s">
        <v>461</v>
      </c>
      <c r="G205" s="423"/>
      <c r="H205" s="423"/>
      <c r="I205" s="577">
        <v>5</v>
      </c>
    </row>
    <row r="206" spans="1:9" ht="29.25" customHeight="1">
      <c r="A206" s="735" t="s">
        <v>477</v>
      </c>
      <c r="B206" s="626">
        <v>528</v>
      </c>
      <c r="C206" s="161" t="s">
        <v>48</v>
      </c>
      <c r="D206" s="161" t="s">
        <v>49</v>
      </c>
      <c r="E206" s="161" t="s">
        <v>141</v>
      </c>
      <c r="F206" s="627" t="s">
        <v>476</v>
      </c>
      <c r="G206" s="423"/>
      <c r="H206" s="423"/>
      <c r="I206" s="577">
        <v>30</v>
      </c>
    </row>
    <row r="207" spans="1:9" ht="27.75" customHeight="1">
      <c r="A207" s="734" t="s">
        <v>481</v>
      </c>
      <c r="B207" s="626">
        <v>528</v>
      </c>
      <c r="C207" s="161" t="s">
        <v>48</v>
      </c>
      <c r="D207" s="161" t="s">
        <v>49</v>
      </c>
      <c r="E207" s="161" t="s">
        <v>141</v>
      </c>
      <c r="F207" s="627" t="s">
        <v>462</v>
      </c>
      <c r="G207" s="423"/>
      <c r="H207" s="423"/>
      <c r="I207" s="577">
        <f>1618+9+1.87-100-974-150-3.4</f>
        <v>401.4699999999999</v>
      </c>
    </row>
    <row r="208" spans="1:9" ht="27" customHeight="1" hidden="1">
      <c r="A208" s="733" t="s">
        <v>472</v>
      </c>
      <c r="B208" s="626">
        <v>528</v>
      </c>
      <c r="C208" s="161" t="s">
        <v>48</v>
      </c>
      <c r="D208" s="161" t="s">
        <v>49</v>
      </c>
      <c r="E208" s="161" t="s">
        <v>141</v>
      </c>
      <c r="F208" s="627" t="s">
        <v>471</v>
      </c>
      <c r="G208" s="423"/>
      <c r="H208" s="423">
        <v>2595.35</v>
      </c>
      <c r="I208" s="577"/>
    </row>
    <row r="209" spans="1:9" ht="19.5" customHeight="1" hidden="1">
      <c r="A209" s="170" t="s">
        <v>60</v>
      </c>
      <c r="B209" s="626">
        <v>528</v>
      </c>
      <c r="C209" s="627" t="s">
        <v>48</v>
      </c>
      <c r="D209" s="627" t="s">
        <v>410</v>
      </c>
      <c r="E209" s="627" t="s">
        <v>132</v>
      </c>
      <c r="F209" s="627" t="s">
        <v>47</v>
      </c>
      <c r="G209" s="423"/>
      <c r="H209" s="423"/>
      <c r="I209" s="628"/>
    </row>
    <row r="210" spans="1:9" ht="29.25" customHeight="1" hidden="1">
      <c r="A210" s="170" t="s">
        <v>344</v>
      </c>
      <c r="B210" s="330">
        <v>528</v>
      </c>
      <c r="C210" s="388" t="s">
        <v>48</v>
      </c>
      <c r="D210" s="388" t="s">
        <v>410</v>
      </c>
      <c r="E210" s="388" t="s">
        <v>345</v>
      </c>
      <c r="F210" s="388" t="s">
        <v>47</v>
      </c>
      <c r="G210" s="424">
        <f>G211</f>
        <v>0</v>
      </c>
      <c r="H210" s="424"/>
      <c r="I210" s="578">
        <f>I211</f>
        <v>0</v>
      </c>
    </row>
    <row r="211" spans="1:9" ht="26.25" customHeight="1" hidden="1">
      <c r="A211" s="116" t="s">
        <v>346</v>
      </c>
      <c r="B211" s="408">
        <v>528</v>
      </c>
      <c r="C211" s="438" t="s">
        <v>48</v>
      </c>
      <c r="D211" s="438" t="s">
        <v>410</v>
      </c>
      <c r="E211" s="438" t="s">
        <v>347</v>
      </c>
      <c r="F211" s="438" t="s">
        <v>47</v>
      </c>
      <c r="G211" s="425">
        <f>G212</f>
        <v>0</v>
      </c>
      <c r="H211" s="425"/>
      <c r="I211" s="578">
        <f>I212</f>
        <v>0</v>
      </c>
    </row>
    <row r="212" spans="1:9" ht="21.75" customHeight="1" hidden="1">
      <c r="A212" s="123" t="s">
        <v>473</v>
      </c>
      <c r="B212" s="408">
        <v>528</v>
      </c>
      <c r="C212" s="438" t="s">
        <v>48</v>
      </c>
      <c r="D212" s="438" t="s">
        <v>410</v>
      </c>
      <c r="E212" s="438" t="s">
        <v>347</v>
      </c>
      <c r="F212" s="438" t="s">
        <v>369</v>
      </c>
      <c r="G212" s="425"/>
      <c r="H212" s="425"/>
      <c r="I212" s="578"/>
    </row>
    <row r="213" spans="1:9" ht="33" customHeight="1">
      <c r="A213" s="738" t="s">
        <v>479</v>
      </c>
      <c r="B213" s="626">
        <v>528</v>
      </c>
      <c r="C213" s="161" t="s">
        <v>48</v>
      </c>
      <c r="D213" s="161" t="s">
        <v>49</v>
      </c>
      <c r="E213" s="161" t="s">
        <v>141</v>
      </c>
      <c r="F213" s="627" t="s">
        <v>480</v>
      </c>
      <c r="G213" s="425"/>
      <c r="H213" s="425"/>
      <c r="I213" s="578">
        <v>1.8</v>
      </c>
    </row>
    <row r="214" spans="1:9" ht="27.75" customHeight="1">
      <c r="A214" s="733" t="s">
        <v>464</v>
      </c>
      <c r="B214" s="408">
        <v>528</v>
      </c>
      <c r="C214" s="438" t="s">
        <v>48</v>
      </c>
      <c r="D214" s="438" t="s">
        <v>49</v>
      </c>
      <c r="E214" s="438" t="s">
        <v>141</v>
      </c>
      <c r="F214" s="438" t="s">
        <v>463</v>
      </c>
      <c r="G214" s="425"/>
      <c r="H214" s="425"/>
      <c r="I214" s="578">
        <f>3.2+3.4</f>
        <v>6.6</v>
      </c>
    </row>
    <row r="215" spans="1:9" ht="21.75" customHeight="1">
      <c r="A215" s="64" t="s">
        <v>60</v>
      </c>
      <c r="B215" s="408">
        <v>528</v>
      </c>
      <c r="C215" s="438" t="s">
        <v>48</v>
      </c>
      <c r="D215" s="438" t="s">
        <v>410</v>
      </c>
      <c r="E215" s="438" t="s">
        <v>132</v>
      </c>
      <c r="F215" s="438" t="s">
        <v>47</v>
      </c>
      <c r="G215" s="425"/>
      <c r="H215" s="425"/>
      <c r="I215" s="578">
        <f>I216</f>
        <v>743</v>
      </c>
    </row>
    <row r="216" spans="1:9" ht="21.75" customHeight="1">
      <c r="A216" s="21" t="s">
        <v>346</v>
      </c>
      <c r="B216" s="408">
        <v>528</v>
      </c>
      <c r="C216" s="438" t="s">
        <v>48</v>
      </c>
      <c r="D216" s="438" t="s">
        <v>410</v>
      </c>
      <c r="E216" s="438" t="s">
        <v>347</v>
      </c>
      <c r="F216" s="438" t="s">
        <v>47</v>
      </c>
      <c r="G216" s="425"/>
      <c r="H216" s="425"/>
      <c r="I216" s="578">
        <f>I217</f>
        <v>743</v>
      </c>
    </row>
    <row r="217" spans="1:11" ht="28.5" customHeight="1">
      <c r="A217" s="734" t="s">
        <v>481</v>
      </c>
      <c r="B217" s="408">
        <v>528</v>
      </c>
      <c r="C217" s="438" t="s">
        <v>48</v>
      </c>
      <c r="D217" s="438" t="s">
        <v>410</v>
      </c>
      <c r="E217" s="438" t="s">
        <v>347</v>
      </c>
      <c r="F217" s="438" t="s">
        <v>462</v>
      </c>
      <c r="G217" s="425"/>
      <c r="H217" s="425"/>
      <c r="I217" s="578">
        <f>974-88+145-288</f>
        <v>743</v>
      </c>
      <c r="K217" t="s">
        <v>17</v>
      </c>
    </row>
    <row r="218" spans="1:9" ht="21" customHeight="1">
      <c r="A218" s="39" t="s">
        <v>449</v>
      </c>
      <c r="B218" s="408">
        <v>528</v>
      </c>
      <c r="C218" s="84" t="s">
        <v>50</v>
      </c>
      <c r="D218" s="84" t="s">
        <v>57</v>
      </c>
      <c r="E218" s="99" t="s">
        <v>132</v>
      </c>
      <c r="F218" s="99" t="s">
        <v>47</v>
      </c>
      <c r="G218" s="190">
        <f>G219</f>
        <v>305</v>
      </c>
      <c r="H218" s="425"/>
      <c r="I218" s="576">
        <f>I219</f>
        <v>341.3</v>
      </c>
    </row>
    <row r="219" spans="1:9" ht="21" customHeight="1">
      <c r="A219" s="23" t="s">
        <v>450</v>
      </c>
      <c r="B219" s="408">
        <v>528</v>
      </c>
      <c r="C219" s="84" t="s">
        <v>50</v>
      </c>
      <c r="D219" s="84" t="s">
        <v>69</v>
      </c>
      <c r="E219" s="128" t="s">
        <v>132</v>
      </c>
      <c r="F219" s="128" t="s">
        <v>47</v>
      </c>
      <c r="G219" s="190">
        <f>G220</f>
        <v>305</v>
      </c>
      <c r="H219" s="425"/>
      <c r="I219" s="625">
        <f>I220</f>
        <v>341.3</v>
      </c>
    </row>
    <row r="220" spans="1:9" ht="33" customHeight="1">
      <c r="A220" s="23" t="s">
        <v>356</v>
      </c>
      <c r="B220" s="408">
        <v>528</v>
      </c>
      <c r="C220" s="84" t="s">
        <v>50</v>
      </c>
      <c r="D220" s="84" t="s">
        <v>69</v>
      </c>
      <c r="E220" s="84" t="s">
        <v>452</v>
      </c>
      <c r="F220" s="84" t="s">
        <v>47</v>
      </c>
      <c r="G220" s="190">
        <f>G221</f>
        <v>305</v>
      </c>
      <c r="H220" s="425"/>
      <c r="I220" s="625">
        <f>I221</f>
        <v>341.3</v>
      </c>
    </row>
    <row r="221" spans="1:9" ht="45.75" customHeight="1">
      <c r="A221" s="23" t="s">
        <v>451</v>
      </c>
      <c r="B221" s="408">
        <v>528</v>
      </c>
      <c r="C221" s="84" t="s">
        <v>50</v>
      </c>
      <c r="D221" s="84" t="s">
        <v>69</v>
      </c>
      <c r="E221" s="84" t="s">
        <v>323</v>
      </c>
      <c r="F221" s="84" t="s">
        <v>47</v>
      </c>
      <c r="G221" s="190">
        <f>G222</f>
        <v>305</v>
      </c>
      <c r="H221" s="425"/>
      <c r="I221" s="625">
        <f>I222</f>
        <v>341.3</v>
      </c>
    </row>
    <row r="222" spans="1:9" ht="22.5" customHeight="1">
      <c r="A222" s="116" t="s">
        <v>514</v>
      </c>
      <c r="B222" s="408">
        <v>528</v>
      </c>
      <c r="C222" s="84" t="s">
        <v>50</v>
      </c>
      <c r="D222" s="84" t="s">
        <v>69</v>
      </c>
      <c r="E222" s="84" t="s">
        <v>323</v>
      </c>
      <c r="F222" s="747" t="s">
        <v>513</v>
      </c>
      <c r="G222" s="190">
        <v>305</v>
      </c>
      <c r="H222" s="425"/>
      <c r="I222" s="625">
        <f>336.6+4.7</f>
        <v>341.3</v>
      </c>
    </row>
    <row r="223" spans="1:9" ht="22.5" customHeight="1">
      <c r="A223" s="768" t="s">
        <v>119</v>
      </c>
      <c r="B223" s="409">
        <v>528</v>
      </c>
      <c r="C223" s="99" t="s">
        <v>55</v>
      </c>
      <c r="D223" s="99" t="s">
        <v>57</v>
      </c>
      <c r="E223" s="99" t="s">
        <v>132</v>
      </c>
      <c r="F223" s="99" t="s">
        <v>47</v>
      </c>
      <c r="G223" s="190"/>
      <c r="H223" s="425"/>
      <c r="I223" s="625">
        <f>I224</f>
        <v>4662.1</v>
      </c>
    </row>
    <row r="224" spans="1:9" ht="22.5" customHeight="1">
      <c r="A224" s="529" t="s">
        <v>25</v>
      </c>
      <c r="B224" s="408">
        <v>528</v>
      </c>
      <c r="C224" s="84" t="s">
        <v>55</v>
      </c>
      <c r="D224" s="84" t="s">
        <v>67</v>
      </c>
      <c r="E224" s="84" t="s">
        <v>132</v>
      </c>
      <c r="F224" s="84" t="s">
        <v>47</v>
      </c>
      <c r="G224" s="190"/>
      <c r="H224" s="425"/>
      <c r="I224" s="625">
        <f>I225</f>
        <v>4662.1</v>
      </c>
    </row>
    <row r="225" spans="1:9" ht="22.5" customHeight="1">
      <c r="A225" s="529" t="s">
        <v>339</v>
      </c>
      <c r="B225" s="408">
        <v>528</v>
      </c>
      <c r="C225" s="84" t="s">
        <v>55</v>
      </c>
      <c r="D225" s="84" t="s">
        <v>67</v>
      </c>
      <c r="E225" s="84" t="s">
        <v>383</v>
      </c>
      <c r="F225" s="84" t="s">
        <v>47</v>
      </c>
      <c r="G225" s="190"/>
      <c r="H225" s="425"/>
      <c r="I225" s="625">
        <f>I226</f>
        <v>4662.1</v>
      </c>
    </row>
    <row r="226" spans="1:9" ht="41.25" customHeight="1">
      <c r="A226" s="529" t="s">
        <v>26</v>
      </c>
      <c r="B226" s="408">
        <v>528</v>
      </c>
      <c r="C226" s="84" t="s">
        <v>55</v>
      </c>
      <c r="D226" s="84" t="s">
        <v>67</v>
      </c>
      <c r="E226" s="84" t="s">
        <v>27</v>
      </c>
      <c r="F226" s="84" t="s">
        <v>47</v>
      </c>
      <c r="G226" s="190"/>
      <c r="H226" s="425"/>
      <c r="I226" s="625">
        <f>I227</f>
        <v>4662.1</v>
      </c>
    </row>
    <row r="227" spans="1:9" ht="49.5" customHeight="1">
      <c r="A227" s="762" t="s">
        <v>548</v>
      </c>
      <c r="B227" s="408">
        <v>528</v>
      </c>
      <c r="C227" s="84" t="s">
        <v>55</v>
      </c>
      <c r="D227" s="84" t="s">
        <v>67</v>
      </c>
      <c r="E227" s="84" t="s">
        <v>27</v>
      </c>
      <c r="F227" s="84" t="s">
        <v>547</v>
      </c>
      <c r="G227" s="190"/>
      <c r="H227" s="425"/>
      <c r="I227" s="625">
        <v>4662.1</v>
      </c>
    </row>
    <row r="228" spans="1:9" ht="22.5" customHeight="1">
      <c r="A228" s="294" t="s">
        <v>236</v>
      </c>
      <c r="B228" s="409">
        <v>528</v>
      </c>
      <c r="C228" s="293" t="s">
        <v>104</v>
      </c>
      <c r="D228" s="293" t="s">
        <v>57</v>
      </c>
      <c r="E228" s="293" t="s">
        <v>132</v>
      </c>
      <c r="F228" s="293" t="s">
        <v>47</v>
      </c>
      <c r="G228" s="190"/>
      <c r="H228" s="425"/>
      <c r="I228" s="625">
        <f>I229+I236</f>
        <v>15123.289999999999</v>
      </c>
    </row>
    <row r="229" spans="1:9" ht="22.5" customHeight="1">
      <c r="A229" s="301" t="s">
        <v>270</v>
      </c>
      <c r="B229" s="763">
        <v>528</v>
      </c>
      <c r="C229" s="232" t="s">
        <v>104</v>
      </c>
      <c r="D229" s="232" t="s">
        <v>48</v>
      </c>
      <c r="E229" s="232" t="s">
        <v>132</v>
      </c>
      <c r="F229" s="232" t="s">
        <v>47</v>
      </c>
      <c r="G229" s="190"/>
      <c r="H229" s="425"/>
      <c r="I229" s="625">
        <f>I230+I233</f>
        <v>13545.8</v>
      </c>
    </row>
    <row r="230" spans="1:9" ht="97.5" customHeight="1">
      <c r="A230" s="762" t="s">
        <v>540</v>
      </c>
      <c r="B230" s="408">
        <v>528</v>
      </c>
      <c r="C230" s="84" t="s">
        <v>104</v>
      </c>
      <c r="D230" s="84" t="s">
        <v>48</v>
      </c>
      <c r="E230" s="84" t="s">
        <v>543</v>
      </c>
      <c r="F230" s="84" t="s">
        <v>47</v>
      </c>
      <c r="G230" s="190"/>
      <c r="H230" s="425"/>
      <c r="I230" s="625">
        <f>I231</f>
        <v>11686.8</v>
      </c>
    </row>
    <row r="231" spans="1:9" ht="34.5" customHeight="1">
      <c r="A231" s="762" t="s">
        <v>541</v>
      </c>
      <c r="B231" s="408">
        <v>528</v>
      </c>
      <c r="C231" s="84" t="s">
        <v>104</v>
      </c>
      <c r="D231" s="84" t="s">
        <v>48</v>
      </c>
      <c r="E231" s="84" t="s">
        <v>544</v>
      </c>
      <c r="F231" s="84" t="s">
        <v>47</v>
      </c>
      <c r="G231" s="190"/>
      <c r="H231" s="425"/>
      <c r="I231" s="625">
        <f>I232</f>
        <v>11686.8</v>
      </c>
    </row>
    <row r="232" spans="1:9" ht="46.5" customHeight="1">
      <c r="A232" s="762" t="s">
        <v>548</v>
      </c>
      <c r="B232" s="408">
        <v>528</v>
      </c>
      <c r="C232" s="84" t="s">
        <v>104</v>
      </c>
      <c r="D232" s="84" t="s">
        <v>48</v>
      </c>
      <c r="E232" s="84" t="s">
        <v>544</v>
      </c>
      <c r="F232" s="84" t="s">
        <v>547</v>
      </c>
      <c r="G232" s="190"/>
      <c r="H232" s="425"/>
      <c r="I232" s="625">
        <v>11686.8</v>
      </c>
    </row>
    <row r="233" spans="1:9" ht="65.25" customHeight="1">
      <c r="A233" s="762" t="s">
        <v>542</v>
      </c>
      <c r="B233" s="408">
        <v>528</v>
      </c>
      <c r="C233" s="84" t="s">
        <v>104</v>
      </c>
      <c r="D233" s="84" t="s">
        <v>48</v>
      </c>
      <c r="E233" s="84" t="s">
        <v>545</v>
      </c>
      <c r="F233" s="84" t="s">
        <v>47</v>
      </c>
      <c r="G233" s="190"/>
      <c r="H233" s="425"/>
      <c r="I233" s="625">
        <f>I234</f>
        <v>1859</v>
      </c>
    </row>
    <row r="234" spans="1:9" ht="31.5" customHeight="1">
      <c r="A234" s="762" t="s">
        <v>541</v>
      </c>
      <c r="B234" s="408">
        <v>528</v>
      </c>
      <c r="C234" s="84" t="s">
        <v>104</v>
      </c>
      <c r="D234" s="84" t="s">
        <v>48</v>
      </c>
      <c r="E234" s="84" t="s">
        <v>546</v>
      </c>
      <c r="F234" s="84" t="s">
        <v>47</v>
      </c>
      <c r="G234" s="190"/>
      <c r="H234" s="425"/>
      <c r="I234" s="625">
        <f>I235</f>
        <v>1859</v>
      </c>
    </row>
    <row r="235" spans="1:9" ht="50.25" customHeight="1">
      <c r="A235" s="762" t="s">
        <v>548</v>
      </c>
      <c r="B235" s="408">
        <v>528</v>
      </c>
      <c r="C235" s="84" t="s">
        <v>104</v>
      </c>
      <c r="D235" s="84" t="s">
        <v>48</v>
      </c>
      <c r="E235" s="84" t="s">
        <v>546</v>
      </c>
      <c r="F235" s="84" t="s">
        <v>547</v>
      </c>
      <c r="G235" s="190"/>
      <c r="H235" s="425"/>
      <c r="I235" s="625">
        <v>1859</v>
      </c>
    </row>
    <row r="236" spans="1:9" ht="30.75" customHeight="1">
      <c r="A236" s="751" t="s">
        <v>509</v>
      </c>
      <c r="B236" s="409">
        <v>528</v>
      </c>
      <c r="C236" s="293" t="s">
        <v>104</v>
      </c>
      <c r="D236" s="293" t="s">
        <v>104</v>
      </c>
      <c r="E236" s="293" t="s">
        <v>132</v>
      </c>
      <c r="F236" s="293" t="s">
        <v>47</v>
      </c>
      <c r="G236" s="190"/>
      <c r="H236" s="425"/>
      <c r="I236" s="625">
        <f>I237</f>
        <v>1577.49</v>
      </c>
    </row>
    <row r="237" spans="1:9" ht="50.25" customHeight="1">
      <c r="A237" s="529" t="s">
        <v>28</v>
      </c>
      <c r="B237" s="408">
        <v>528</v>
      </c>
      <c r="C237" s="84" t="s">
        <v>104</v>
      </c>
      <c r="D237" s="84" t="s">
        <v>104</v>
      </c>
      <c r="E237" s="84" t="s">
        <v>29</v>
      </c>
      <c r="F237" s="84" t="s">
        <v>47</v>
      </c>
      <c r="G237" s="190"/>
      <c r="H237" s="425"/>
      <c r="I237" s="625">
        <f>I238</f>
        <v>1577.49</v>
      </c>
    </row>
    <row r="238" spans="1:9" ht="50.25" customHeight="1">
      <c r="A238" s="762" t="s">
        <v>548</v>
      </c>
      <c r="B238" s="408">
        <v>528</v>
      </c>
      <c r="C238" s="84" t="s">
        <v>104</v>
      </c>
      <c r="D238" s="84" t="s">
        <v>104</v>
      </c>
      <c r="E238" s="84" t="s">
        <v>29</v>
      </c>
      <c r="F238" s="84" t="s">
        <v>547</v>
      </c>
      <c r="G238" s="190"/>
      <c r="H238" s="425"/>
      <c r="I238" s="625">
        <v>1577.49</v>
      </c>
    </row>
    <row r="239" spans="1:9" ht="42" customHeight="1">
      <c r="A239" s="730" t="s">
        <v>420</v>
      </c>
      <c r="B239" s="685" t="s">
        <v>214</v>
      </c>
      <c r="C239" s="388" t="s">
        <v>146</v>
      </c>
      <c r="D239" s="388" t="s">
        <v>57</v>
      </c>
      <c r="E239" s="388" t="s">
        <v>76</v>
      </c>
      <c r="F239" s="388" t="s">
        <v>47</v>
      </c>
      <c r="G239" s="424" t="e">
        <f>G240+#REF!+G253+G247</f>
        <v>#REF!</v>
      </c>
      <c r="H239" s="424" t="e">
        <f>H240+H247+#REF!+H253</f>
        <v>#REF!</v>
      </c>
      <c r="I239" s="576">
        <f>I240+I259</f>
        <v>13547.029999999999</v>
      </c>
    </row>
    <row r="240" spans="1:9" ht="39.75" customHeight="1">
      <c r="A240" s="332" t="s">
        <v>424</v>
      </c>
      <c r="B240" s="694" t="s">
        <v>214</v>
      </c>
      <c r="C240" s="447" t="s">
        <v>146</v>
      </c>
      <c r="D240" s="447" t="s">
        <v>48</v>
      </c>
      <c r="E240" s="447" t="s">
        <v>132</v>
      </c>
      <c r="F240" s="453" t="s">
        <v>47</v>
      </c>
      <c r="G240" s="454">
        <f aca="true" t="shared" si="8" ref="G240:H242">G241</f>
        <v>0</v>
      </c>
      <c r="H240" s="454">
        <f t="shared" si="8"/>
        <v>14013.15</v>
      </c>
      <c r="I240" s="579">
        <f>I241</f>
        <v>13249.029999999999</v>
      </c>
    </row>
    <row r="241" spans="1:9" ht="19.5" customHeight="1">
      <c r="A241" s="335" t="s">
        <v>195</v>
      </c>
      <c r="B241" s="694" t="s">
        <v>214</v>
      </c>
      <c r="C241" s="447" t="s">
        <v>146</v>
      </c>
      <c r="D241" s="447" t="s">
        <v>48</v>
      </c>
      <c r="E241" s="447" t="s">
        <v>196</v>
      </c>
      <c r="F241" s="453" t="s">
        <v>47</v>
      </c>
      <c r="G241" s="455">
        <f t="shared" si="8"/>
        <v>0</v>
      </c>
      <c r="H241" s="455">
        <f t="shared" si="8"/>
        <v>14013.15</v>
      </c>
      <c r="I241" s="579">
        <f>I242</f>
        <v>13249.029999999999</v>
      </c>
    </row>
    <row r="242" spans="1:9" ht="24" customHeight="1">
      <c r="A242" s="563" t="s">
        <v>197</v>
      </c>
      <c r="B242" s="694" t="s">
        <v>214</v>
      </c>
      <c r="C242" s="447" t="s">
        <v>146</v>
      </c>
      <c r="D242" s="447" t="s">
        <v>48</v>
      </c>
      <c r="E242" s="456" t="s">
        <v>198</v>
      </c>
      <c r="F242" s="457" t="s">
        <v>47</v>
      </c>
      <c r="G242" s="448">
        <f t="shared" si="8"/>
        <v>0</v>
      </c>
      <c r="H242" s="448">
        <f t="shared" si="8"/>
        <v>14013.15</v>
      </c>
      <c r="I242" s="579">
        <f>I243</f>
        <v>13249.029999999999</v>
      </c>
    </row>
    <row r="243" spans="1:9" ht="15" customHeight="1">
      <c r="A243" s="90" t="s">
        <v>199</v>
      </c>
      <c r="B243" s="694" t="s">
        <v>214</v>
      </c>
      <c r="C243" s="447" t="s">
        <v>146</v>
      </c>
      <c r="D243" s="447" t="s">
        <v>48</v>
      </c>
      <c r="E243" s="456" t="s">
        <v>198</v>
      </c>
      <c r="F243" s="748" t="s">
        <v>503</v>
      </c>
      <c r="G243" s="448"/>
      <c r="H243" s="448">
        <v>14013.15</v>
      </c>
      <c r="I243" s="579">
        <f>13250.9-1.87</f>
        <v>13249.029999999999</v>
      </c>
    </row>
    <row r="244" spans="1:9" ht="0.75" customHeight="1" hidden="1">
      <c r="A244" s="37" t="s">
        <v>223</v>
      </c>
      <c r="B244" s="696" t="s">
        <v>214</v>
      </c>
      <c r="C244" s="459">
        <v>11</v>
      </c>
      <c r="D244" s="458" t="s">
        <v>69</v>
      </c>
      <c r="E244" s="458" t="s">
        <v>132</v>
      </c>
      <c r="F244" s="460" t="s">
        <v>47</v>
      </c>
      <c r="G244" s="461">
        <f>G245</f>
        <v>0</v>
      </c>
      <c r="H244" s="461"/>
      <c r="I244" s="580">
        <f aca="true" t="shared" si="9" ref="I244:I258">G244+H244</f>
        <v>0</v>
      </c>
    </row>
    <row r="245" spans="1:9" ht="36.75" customHeight="1" hidden="1">
      <c r="A245" s="36" t="s">
        <v>201</v>
      </c>
      <c r="B245" s="697" t="s">
        <v>214</v>
      </c>
      <c r="C245" s="456" t="s">
        <v>98</v>
      </c>
      <c r="D245" s="456" t="s">
        <v>69</v>
      </c>
      <c r="E245" s="456" t="s">
        <v>202</v>
      </c>
      <c r="F245" s="462" t="s">
        <v>47</v>
      </c>
      <c r="G245" s="444">
        <f>G246</f>
        <v>0</v>
      </c>
      <c r="H245" s="444"/>
      <c r="I245" s="580">
        <f t="shared" si="9"/>
        <v>0</v>
      </c>
    </row>
    <row r="246" spans="1:9" ht="18.75" customHeight="1" hidden="1">
      <c r="A246" s="21" t="s">
        <v>149</v>
      </c>
      <c r="B246" s="692" t="s">
        <v>214</v>
      </c>
      <c r="C246" s="161" t="s">
        <v>98</v>
      </c>
      <c r="D246" s="161" t="s">
        <v>69</v>
      </c>
      <c r="E246" s="161" t="s">
        <v>202</v>
      </c>
      <c r="F246" s="463" t="s">
        <v>244</v>
      </c>
      <c r="G246" s="464"/>
      <c r="H246" s="464"/>
      <c r="I246" s="580">
        <f t="shared" si="9"/>
        <v>0</v>
      </c>
    </row>
    <row r="247" spans="1:9" ht="0.75" customHeight="1" hidden="1">
      <c r="A247" s="731"/>
      <c r="B247" s="692"/>
      <c r="C247" s="161"/>
      <c r="D247" s="161"/>
      <c r="E247" s="161"/>
      <c r="F247" s="463"/>
      <c r="G247" s="465">
        <f>G248+G250</f>
        <v>350</v>
      </c>
      <c r="H247" s="465"/>
      <c r="I247" s="580"/>
    </row>
    <row r="248" spans="1:9" ht="25.5" customHeight="1" hidden="1">
      <c r="A248" s="358"/>
      <c r="B248" s="698"/>
      <c r="C248" s="543"/>
      <c r="D248" s="543"/>
      <c r="E248" s="543"/>
      <c r="F248" s="556"/>
      <c r="G248" s="466">
        <v>350</v>
      </c>
      <c r="H248" s="466"/>
      <c r="I248" s="580"/>
    </row>
    <row r="249" spans="1:9" ht="0.75" customHeight="1" hidden="1">
      <c r="A249" s="353"/>
      <c r="B249" s="698" t="s">
        <v>214</v>
      </c>
      <c r="C249" s="543" t="s">
        <v>98</v>
      </c>
      <c r="D249" s="543" t="s">
        <v>50</v>
      </c>
      <c r="E249" s="543"/>
      <c r="F249" s="556"/>
      <c r="G249" s="466"/>
      <c r="H249" s="466"/>
      <c r="I249" s="580">
        <f t="shared" si="9"/>
        <v>0</v>
      </c>
    </row>
    <row r="250" spans="1:9" ht="21.75" customHeight="1" hidden="1">
      <c r="A250" s="352" t="s">
        <v>339</v>
      </c>
      <c r="B250" s="698" t="s">
        <v>214</v>
      </c>
      <c r="C250" s="543" t="s">
        <v>98</v>
      </c>
      <c r="D250" s="543" t="s">
        <v>50</v>
      </c>
      <c r="E250" s="543"/>
      <c r="F250" s="556"/>
      <c r="G250" s="466">
        <f>G251</f>
        <v>0</v>
      </c>
      <c r="H250" s="466"/>
      <c r="I250" s="580">
        <f t="shared" si="9"/>
        <v>0</v>
      </c>
    </row>
    <row r="251" spans="1:9" ht="12.75" customHeight="1" hidden="1">
      <c r="A251" s="354"/>
      <c r="B251" s="698" t="s">
        <v>214</v>
      </c>
      <c r="C251" s="543" t="s">
        <v>98</v>
      </c>
      <c r="D251" s="543" t="s">
        <v>50</v>
      </c>
      <c r="E251" s="543"/>
      <c r="F251" s="556"/>
      <c r="G251" s="466"/>
      <c r="H251" s="466"/>
      <c r="I251" s="580">
        <f t="shared" si="9"/>
        <v>0</v>
      </c>
    </row>
    <row r="252" spans="1:9" ht="18.75" customHeight="1" hidden="1">
      <c r="A252" s="21"/>
      <c r="B252" s="692"/>
      <c r="C252" s="161"/>
      <c r="D252" s="161"/>
      <c r="E252" s="161"/>
      <c r="F252" s="463"/>
      <c r="G252" s="464"/>
      <c r="H252" s="464"/>
      <c r="I252" s="580">
        <f t="shared" si="9"/>
        <v>0</v>
      </c>
    </row>
    <row r="253" spans="1:9" ht="22.5" customHeight="1" hidden="1">
      <c r="A253" s="20" t="s">
        <v>229</v>
      </c>
      <c r="B253" s="699" t="s">
        <v>214</v>
      </c>
      <c r="C253" s="467" t="s">
        <v>98</v>
      </c>
      <c r="D253" s="467" t="s">
        <v>55</v>
      </c>
      <c r="E253" s="467" t="s">
        <v>132</v>
      </c>
      <c r="F253" s="468" t="s">
        <v>47</v>
      </c>
      <c r="G253" s="465">
        <f>G254</f>
        <v>0</v>
      </c>
      <c r="H253" s="465"/>
      <c r="I253" s="580">
        <f t="shared" si="9"/>
        <v>0</v>
      </c>
    </row>
    <row r="254" spans="1:9" ht="18.75" customHeight="1" hidden="1">
      <c r="A254" s="108" t="s">
        <v>102</v>
      </c>
      <c r="B254" s="700" t="s">
        <v>214</v>
      </c>
      <c r="C254" s="463" t="s">
        <v>98</v>
      </c>
      <c r="D254" s="463" t="s">
        <v>55</v>
      </c>
      <c r="E254" s="463" t="s">
        <v>241</v>
      </c>
      <c r="F254" s="463" t="s">
        <v>47</v>
      </c>
      <c r="G254" s="464">
        <f>G255</f>
        <v>0</v>
      </c>
      <c r="H254" s="464"/>
      <c r="I254" s="580">
        <f t="shared" si="9"/>
        <v>0</v>
      </c>
    </row>
    <row r="255" spans="1:9" ht="22.5" customHeight="1" hidden="1">
      <c r="A255" s="167" t="s">
        <v>242</v>
      </c>
      <c r="B255" s="700" t="s">
        <v>214</v>
      </c>
      <c r="C255" s="463" t="s">
        <v>98</v>
      </c>
      <c r="D255" s="463" t="s">
        <v>55</v>
      </c>
      <c r="E255" s="463" t="s">
        <v>243</v>
      </c>
      <c r="F255" s="463" t="s">
        <v>47</v>
      </c>
      <c r="G255" s="464"/>
      <c r="H255" s="464"/>
      <c r="I255" s="580">
        <f t="shared" si="9"/>
        <v>0</v>
      </c>
    </row>
    <row r="256" spans="1:9" ht="22.5" customHeight="1" hidden="1">
      <c r="A256" s="109" t="s">
        <v>278</v>
      </c>
      <c r="B256" s="701" t="s">
        <v>214</v>
      </c>
      <c r="C256" s="468" t="s">
        <v>98</v>
      </c>
      <c r="D256" s="468" t="s">
        <v>55</v>
      </c>
      <c r="E256" s="468" t="s">
        <v>243</v>
      </c>
      <c r="F256" s="469" t="s">
        <v>230</v>
      </c>
      <c r="G256" s="465">
        <f>G258</f>
        <v>0</v>
      </c>
      <c r="H256" s="465"/>
      <c r="I256" s="580">
        <f t="shared" si="9"/>
        <v>0</v>
      </c>
    </row>
    <row r="257" spans="1:9" ht="14.25" customHeight="1" hidden="1">
      <c r="A257" s="109" t="s">
        <v>277</v>
      </c>
      <c r="B257" s="701"/>
      <c r="C257" s="468"/>
      <c r="D257" s="468"/>
      <c r="E257" s="468"/>
      <c r="F257" s="469"/>
      <c r="G257" s="465"/>
      <c r="H257" s="465"/>
      <c r="I257" s="580">
        <f t="shared" si="9"/>
        <v>0</v>
      </c>
    </row>
    <row r="258" spans="1:9" ht="22.5" customHeight="1" hidden="1">
      <c r="A258" s="175" t="s">
        <v>279</v>
      </c>
      <c r="B258" s="702" t="s">
        <v>214</v>
      </c>
      <c r="C258" s="544" t="s">
        <v>98</v>
      </c>
      <c r="D258" s="544" t="s">
        <v>55</v>
      </c>
      <c r="E258" s="544" t="s">
        <v>243</v>
      </c>
      <c r="F258" s="557" t="s">
        <v>230</v>
      </c>
      <c r="G258" s="470"/>
      <c r="H258" s="470"/>
      <c r="I258" s="580">
        <f t="shared" si="9"/>
        <v>0</v>
      </c>
    </row>
    <row r="259" spans="1:9" ht="42.75" customHeight="1">
      <c r="A259" s="729" t="s">
        <v>532</v>
      </c>
      <c r="B259" s="700" t="s">
        <v>214</v>
      </c>
      <c r="C259" s="463" t="s">
        <v>146</v>
      </c>
      <c r="D259" s="737" t="s">
        <v>69</v>
      </c>
      <c r="E259" s="737" t="s">
        <v>132</v>
      </c>
      <c r="F259" s="758" t="s">
        <v>47</v>
      </c>
      <c r="G259" s="757"/>
      <c r="H259" s="757"/>
      <c r="I259" s="579">
        <f>I260</f>
        <v>298</v>
      </c>
    </row>
    <row r="260" spans="1:9" ht="29.25" customHeight="1">
      <c r="A260" s="759" t="s">
        <v>534</v>
      </c>
      <c r="B260" s="760" t="s">
        <v>214</v>
      </c>
      <c r="C260" s="737" t="s">
        <v>146</v>
      </c>
      <c r="D260" s="737" t="s">
        <v>69</v>
      </c>
      <c r="E260" s="737" t="s">
        <v>533</v>
      </c>
      <c r="F260" s="758" t="s">
        <v>47</v>
      </c>
      <c r="G260" s="757"/>
      <c r="H260" s="757"/>
      <c r="I260" s="579">
        <f>I261</f>
        <v>298</v>
      </c>
    </row>
    <row r="261" spans="1:9" ht="48" customHeight="1">
      <c r="A261" s="761" t="s">
        <v>536</v>
      </c>
      <c r="B261" s="760" t="s">
        <v>214</v>
      </c>
      <c r="C261" s="737" t="s">
        <v>146</v>
      </c>
      <c r="D261" s="737" t="s">
        <v>69</v>
      </c>
      <c r="E261" s="737" t="s">
        <v>535</v>
      </c>
      <c r="F261" s="758" t="s">
        <v>47</v>
      </c>
      <c r="G261" s="757"/>
      <c r="H261" s="757"/>
      <c r="I261" s="579">
        <f>I262</f>
        <v>298</v>
      </c>
    </row>
    <row r="262" spans="1:11" ht="22.5" customHeight="1">
      <c r="A262" s="175" t="s">
        <v>229</v>
      </c>
      <c r="B262" s="760" t="s">
        <v>214</v>
      </c>
      <c r="C262" s="737" t="s">
        <v>146</v>
      </c>
      <c r="D262" s="737" t="s">
        <v>69</v>
      </c>
      <c r="E262" s="737" t="s">
        <v>535</v>
      </c>
      <c r="F262" s="758" t="s">
        <v>537</v>
      </c>
      <c r="G262" s="757"/>
      <c r="H262" s="757"/>
      <c r="I262" s="579">
        <f>138+60+100</f>
        <v>298</v>
      </c>
      <c r="K262" t="s">
        <v>564</v>
      </c>
    </row>
    <row r="263" spans="1:9" ht="75.75" customHeight="1">
      <c r="A263" s="565" t="s">
        <v>457</v>
      </c>
      <c r="B263" s="695" t="s">
        <v>145</v>
      </c>
      <c r="C263" s="450" t="s">
        <v>72</v>
      </c>
      <c r="D263" s="450" t="s">
        <v>72</v>
      </c>
      <c r="E263" s="566" t="s">
        <v>76</v>
      </c>
      <c r="F263" s="450" t="s">
        <v>47</v>
      </c>
      <c r="G263" s="451">
        <f aca="true" t="shared" si="10" ref="G263:I264">G264</f>
        <v>0</v>
      </c>
      <c r="H263" s="451">
        <f t="shared" si="10"/>
        <v>486</v>
      </c>
      <c r="I263" s="581">
        <f t="shared" si="10"/>
        <v>1277</v>
      </c>
    </row>
    <row r="264" spans="1:9" ht="16.5" customHeight="1">
      <c r="A264" s="21" t="s">
        <v>58</v>
      </c>
      <c r="B264" s="703" t="s">
        <v>145</v>
      </c>
      <c r="C264" s="558" t="s">
        <v>48</v>
      </c>
      <c r="D264" s="558" t="s">
        <v>57</v>
      </c>
      <c r="E264" s="558" t="s">
        <v>76</v>
      </c>
      <c r="F264" s="558" t="s">
        <v>47</v>
      </c>
      <c r="G264" s="471">
        <f t="shared" si="10"/>
        <v>0</v>
      </c>
      <c r="H264" s="471">
        <f t="shared" si="10"/>
        <v>486</v>
      </c>
      <c r="I264" s="579">
        <f t="shared" si="10"/>
        <v>1277</v>
      </c>
    </row>
    <row r="265" spans="1:9" ht="21.75" customHeight="1">
      <c r="A265" s="21" t="s">
        <v>60</v>
      </c>
      <c r="B265" s="703" t="s">
        <v>145</v>
      </c>
      <c r="C265" s="558" t="s">
        <v>48</v>
      </c>
      <c r="D265" s="558" t="s">
        <v>410</v>
      </c>
      <c r="E265" s="558" t="s">
        <v>76</v>
      </c>
      <c r="F265" s="558" t="s">
        <v>47</v>
      </c>
      <c r="G265" s="471">
        <f>G266+G272</f>
        <v>0</v>
      </c>
      <c r="H265" s="471">
        <f>H266</f>
        <v>486</v>
      </c>
      <c r="I265" s="579">
        <f>I266</f>
        <v>1277</v>
      </c>
    </row>
    <row r="266" spans="1:9" ht="57.75" customHeight="1">
      <c r="A266" s="26" t="s">
        <v>139</v>
      </c>
      <c r="B266" s="703" t="s">
        <v>145</v>
      </c>
      <c r="C266" s="558" t="s">
        <v>48</v>
      </c>
      <c r="D266" s="558" t="s">
        <v>410</v>
      </c>
      <c r="E266" s="558" t="s">
        <v>152</v>
      </c>
      <c r="F266" s="558" t="s">
        <v>47</v>
      </c>
      <c r="G266" s="471">
        <f>G267</f>
        <v>0</v>
      </c>
      <c r="H266" s="471">
        <f>H267</f>
        <v>486</v>
      </c>
      <c r="I266" s="579">
        <f>I267</f>
        <v>1277</v>
      </c>
    </row>
    <row r="267" spans="1:9" ht="21" customHeight="1">
      <c r="A267" s="21" t="s">
        <v>59</v>
      </c>
      <c r="B267" s="703" t="s">
        <v>145</v>
      </c>
      <c r="C267" s="558" t="s">
        <v>48</v>
      </c>
      <c r="D267" s="558" t="s">
        <v>410</v>
      </c>
      <c r="E267" s="558" t="s">
        <v>153</v>
      </c>
      <c r="F267" s="558" t="s">
        <v>47</v>
      </c>
      <c r="G267" s="471">
        <f>G271</f>
        <v>0</v>
      </c>
      <c r="H267" s="471">
        <f>H271</f>
        <v>486</v>
      </c>
      <c r="I267" s="579">
        <f>I268+I269+I270+I276+I277</f>
        <v>1277</v>
      </c>
    </row>
    <row r="268" spans="1:11" ht="21" customHeight="1">
      <c r="A268" s="733" t="s">
        <v>467</v>
      </c>
      <c r="B268" s="703" t="s">
        <v>145</v>
      </c>
      <c r="C268" s="558" t="s">
        <v>48</v>
      </c>
      <c r="D268" s="558" t="s">
        <v>410</v>
      </c>
      <c r="E268" s="558" t="s">
        <v>153</v>
      </c>
      <c r="F268" s="558" t="s">
        <v>460</v>
      </c>
      <c r="G268" s="471"/>
      <c r="H268" s="471"/>
      <c r="I268" s="579">
        <f>487+50</f>
        <v>537</v>
      </c>
      <c r="K268" t="s">
        <v>15</v>
      </c>
    </row>
    <row r="269" spans="1:9" ht="27" customHeight="1">
      <c r="A269" s="734" t="s">
        <v>466</v>
      </c>
      <c r="B269" s="703" t="s">
        <v>145</v>
      </c>
      <c r="C269" s="558" t="s">
        <v>48</v>
      </c>
      <c r="D269" s="558" t="s">
        <v>410</v>
      </c>
      <c r="E269" s="558" t="s">
        <v>153</v>
      </c>
      <c r="F269" s="558" t="s">
        <v>461</v>
      </c>
      <c r="G269" s="471"/>
      <c r="H269" s="471"/>
      <c r="I269" s="579">
        <v>1</v>
      </c>
    </row>
    <row r="270" spans="1:11" ht="31.5" customHeight="1">
      <c r="A270" s="734" t="s">
        <v>481</v>
      </c>
      <c r="B270" s="703" t="s">
        <v>145</v>
      </c>
      <c r="C270" s="558" t="s">
        <v>48</v>
      </c>
      <c r="D270" s="558" t="s">
        <v>410</v>
      </c>
      <c r="E270" s="558" t="s">
        <v>153</v>
      </c>
      <c r="F270" s="558" t="s">
        <v>462</v>
      </c>
      <c r="G270" s="471"/>
      <c r="H270" s="471"/>
      <c r="I270" s="579">
        <f>839-3.4-100</f>
        <v>735.6</v>
      </c>
      <c r="K270" t="s">
        <v>563</v>
      </c>
    </row>
    <row r="271" spans="1:9" ht="37.5" customHeight="1" hidden="1">
      <c r="A271" s="733" t="s">
        <v>464</v>
      </c>
      <c r="B271" s="703" t="s">
        <v>145</v>
      </c>
      <c r="C271" s="558" t="s">
        <v>48</v>
      </c>
      <c r="D271" s="558" t="s">
        <v>410</v>
      </c>
      <c r="E271" s="558" t="s">
        <v>153</v>
      </c>
      <c r="F271" s="558" t="s">
        <v>463</v>
      </c>
      <c r="G271" s="471"/>
      <c r="H271" s="471">
        <v>486</v>
      </c>
      <c r="I271" s="579"/>
    </row>
    <row r="272" spans="1:9" ht="3" customHeight="1" hidden="1">
      <c r="A272" s="47" t="s">
        <v>215</v>
      </c>
      <c r="B272" s="704" t="s">
        <v>145</v>
      </c>
      <c r="C272" s="559" t="s">
        <v>48</v>
      </c>
      <c r="D272" s="559" t="s">
        <v>146</v>
      </c>
      <c r="E272" s="559" t="s">
        <v>151</v>
      </c>
      <c r="F272" s="559" t="s">
        <v>47</v>
      </c>
      <c r="G272" s="472">
        <f>G273</f>
        <v>0</v>
      </c>
      <c r="H272" s="472"/>
      <c r="I272" s="582">
        <f>I273</f>
        <v>0</v>
      </c>
    </row>
    <row r="273" spans="1:9" ht="54.75" customHeight="1" hidden="1">
      <c r="A273" s="38" t="s">
        <v>216</v>
      </c>
      <c r="B273" s="703" t="s">
        <v>145</v>
      </c>
      <c r="C273" s="558" t="s">
        <v>48</v>
      </c>
      <c r="D273" s="558" t="s">
        <v>146</v>
      </c>
      <c r="E273" s="558" t="s">
        <v>154</v>
      </c>
      <c r="F273" s="558" t="s">
        <v>47</v>
      </c>
      <c r="G273" s="471">
        <f>G274</f>
        <v>0</v>
      </c>
      <c r="H273" s="471"/>
      <c r="I273" s="583">
        <f>I274</f>
        <v>0</v>
      </c>
    </row>
    <row r="274" spans="1:9" ht="64.5" customHeight="1" hidden="1">
      <c r="A274" s="24" t="s">
        <v>217</v>
      </c>
      <c r="B274" s="703" t="s">
        <v>145</v>
      </c>
      <c r="C274" s="558" t="s">
        <v>48</v>
      </c>
      <c r="D274" s="558" t="s">
        <v>146</v>
      </c>
      <c r="E274" s="558" t="s">
        <v>154</v>
      </c>
      <c r="F274" s="558" t="s">
        <v>47</v>
      </c>
      <c r="G274" s="471">
        <f>G275</f>
        <v>0</v>
      </c>
      <c r="H274" s="471"/>
      <c r="I274" s="583">
        <f>I275</f>
        <v>0</v>
      </c>
    </row>
    <row r="275" spans="1:9" ht="26.25" customHeight="1" hidden="1">
      <c r="A275" s="38" t="s">
        <v>136</v>
      </c>
      <c r="B275" s="703" t="s">
        <v>145</v>
      </c>
      <c r="C275" s="558" t="s">
        <v>48</v>
      </c>
      <c r="D275" s="558" t="s">
        <v>146</v>
      </c>
      <c r="E275" s="558" t="s">
        <v>154</v>
      </c>
      <c r="F275" s="558" t="s">
        <v>137</v>
      </c>
      <c r="G275" s="471">
        <v>0</v>
      </c>
      <c r="H275" s="471"/>
      <c r="I275" s="583">
        <v>0</v>
      </c>
    </row>
    <row r="276" spans="1:9" ht="26.25" customHeight="1">
      <c r="A276" s="733" t="s">
        <v>464</v>
      </c>
      <c r="B276" s="703" t="s">
        <v>145</v>
      </c>
      <c r="C276" s="558" t="s">
        <v>48</v>
      </c>
      <c r="D276" s="558" t="s">
        <v>410</v>
      </c>
      <c r="E276" s="558" t="s">
        <v>153</v>
      </c>
      <c r="F276" s="558" t="s">
        <v>463</v>
      </c>
      <c r="G276" s="471"/>
      <c r="H276" s="471"/>
      <c r="I276" s="583">
        <v>3.2</v>
      </c>
    </row>
    <row r="277" spans="1:9" ht="26.25" customHeight="1">
      <c r="A277" s="733" t="s">
        <v>472</v>
      </c>
      <c r="B277" s="703" t="s">
        <v>145</v>
      </c>
      <c r="C277" s="558" t="s">
        <v>48</v>
      </c>
      <c r="D277" s="558" t="s">
        <v>410</v>
      </c>
      <c r="E277" s="558" t="s">
        <v>153</v>
      </c>
      <c r="F277" s="558" t="s">
        <v>471</v>
      </c>
      <c r="G277" s="471"/>
      <c r="H277" s="471"/>
      <c r="I277" s="583">
        <v>0.2</v>
      </c>
    </row>
    <row r="278" spans="1:9" ht="53.25" customHeight="1">
      <c r="A278" s="17" t="s">
        <v>422</v>
      </c>
      <c r="B278" s="684" t="s">
        <v>155</v>
      </c>
      <c r="C278" s="387" t="s">
        <v>57</v>
      </c>
      <c r="D278" s="387" t="s">
        <v>57</v>
      </c>
      <c r="E278" s="387" t="s">
        <v>76</v>
      </c>
      <c r="F278" s="387" t="s">
        <v>47</v>
      </c>
      <c r="G278" s="473" t="e">
        <f>G279+G285</f>
        <v>#REF!</v>
      </c>
      <c r="H278" s="473" t="e">
        <f>H279+H285</f>
        <v>#REF!</v>
      </c>
      <c r="I278" s="584">
        <f>I279+I285</f>
        <v>8836.1</v>
      </c>
    </row>
    <row r="279" spans="1:9" ht="18" customHeight="1">
      <c r="A279" s="18" t="s">
        <v>134</v>
      </c>
      <c r="B279" s="705" t="s">
        <v>155</v>
      </c>
      <c r="C279" s="474" t="s">
        <v>51</v>
      </c>
      <c r="D279" s="474" t="s">
        <v>57</v>
      </c>
      <c r="E279" s="474" t="s">
        <v>76</v>
      </c>
      <c r="F279" s="474" t="s">
        <v>47</v>
      </c>
      <c r="G279" s="475">
        <f aca="true" t="shared" si="11" ref="G279:I282">G280</f>
        <v>0</v>
      </c>
      <c r="H279" s="475">
        <f t="shared" si="11"/>
        <v>2073</v>
      </c>
      <c r="I279" s="585">
        <f t="shared" si="11"/>
        <v>3000</v>
      </c>
    </row>
    <row r="280" spans="1:9" ht="22.5" customHeight="1">
      <c r="A280" s="9" t="s">
        <v>52</v>
      </c>
      <c r="B280" s="706" t="s">
        <v>155</v>
      </c>
      <c r="C280" s="248" t="s">
        <v>51</v>
      </c>
      <c r="D280" s="248" t="s">
        <v>57</v>
      </c>
      <c r="E280" s="248" t="s">
        <v>76</v>
      </c>
      <c r="F280" s="248" t="s">
        <v>47</v>
      </c>
      <c r="G280" s="476">
        <f t="shared" si="11"/>
        <v>0</v>
      </c>
      <c r="H280" s="476">
        <f t="shared" si="11"/>
        <v>2073</v>
      </c>
      <c r="I280" s="586">
        <f t="shared" si="11"/>
        <v>3000</v>
      </c>
    </row>
    <row r="281" spans="1:9" ht="14.25" customHeight="1">
      <c r="A281" s="1" t="s">
        <v>53</v>
      </c>
      <c r="B281" s="692" t="s">
        <v>155</v>
      </c>
      <c r="C281" s="161" t="s">
        <v>51</v>
      </c>
      <c r="D281" s="161" t="s">
        <v>50</v>
      </c>
      <c r="E281" s="161" t="s">
        <v>76</v>
      </c>
      <c r="F281" s="161" t="s">
        <v>47</v>
      </c>
      <c r="G281" s="422">
        <f t="shared" si="11"/>
        <v>0</v>
      </c>
      <c r="H281" s="422">
        <f t="shared" si="11"/>
        <v>2073</v>
      </c>
      <c r="I281" s="587">
        <f t="shared" si="11"/>
        <v>3000</v>
      </c>
    </row>
    <row r="282" spans="1:9" ht="22.5" customHeight="1">
      <c r="A282" s="63" t="s">
        <v>54</v>
      </c>
      <c r="B282" s="707" t="s">
        <v>155</v>
      </c>
      <c r="C282" s="477" t="s">
        <v>51</v>
      </c>
      <c r="D282" s="477" t="s">
        <v>50</v>
      </c>
      <c r="E282" s="159">
        <v>4230000</v>
      </c>
      <c r="F282" s="477" t="s">
        <v>47</v>
      </c>
      <c r="G282" s="443">
        <f t="shared" si="11"/>
        <v>0</v>
      </c>
      <c r="H282" s="443">
        <f t="shared" si="11"/>
        <v>2073</v>
      </c>
      <c r="I282" s="588">
        <f t="shared" si="11"/>
        <v>3000</v>
      </c>
    </row>
    <row r="283" spans="1:9" ht="30" customHeight="1">
      <c r="A283" s="63" t="s">
        <v>63</v>
      </c>
      <c r="B283" s="707" t="s">
        <v>155</v>
      </c>
      <c r="C283" s="477" t="s">
        <v>51</v>
      </c>
      <c r="D283" s="477" t="s">
        <v>50</v>
      </c>
      <c r="E283" s="159">
        <v>4239900</v>
      </c>
      <c r="F283" s="477" t="s">
        <v>47</v>
      </c>
      <c r="G283" s="443">
        <f>G284</f>
        <v>0</v>
      </c>
      <c r="H283" s="443">
        <f>H284</f>
        <v>2073</v>
      </c>
      <c r="I283" s="588">
        <f>I284</f>
        <v>3000</v>
      </c>
    </row>
    <row r="284" spans="1:9" ht="45.75" customHeight="1">
      <c r="A284" s="736" t="s">
        <v>550</v>
      </c>
      <c r="B284" s="707" t="s">
        <v>155</v>
      </c>
      <c r="C284" s="477" t="s">
        <v>51</v>
      </c>
      <c r="D284" s="477" t="s">
        <v>50</v>
      </c>
      <c r="E284" s="159">
        <v>4239900</v>
      </c>
      <c r="F284" s="477" t="s">
        <v>478</v>
      </c>
      <c r="G284" s="422"/>
      <c r="H284" s="422">
        <v>2073</v>
      </c>
      <c r="I284" s="587">
        <v>3000</v>
      </c>
    </row>
    <row r="285" spans="1:9" ht="24" customHeight="1">
      <c r="A285" s="5" t="s">
        <v>415</v>
      </c>
      <c r="B285" s="699" t="s">
        <v>155</v>
      </c>
      <c r="C285" s="467" t="s">
        <v>107</v>
      </c>
      <c r="D285" s="467" t="s">
        <v>57</v>
      </c>
      <c r="E285" s="467" t="s">
        <v>76</v>
      </c>
      <c r="F285" s="467" t="s">
        <v>47</v>
      </c>
      <c r="G285" s="478" t="e">
        <f>G286+G322</f>
        <v>#REF!</v>
      </c>
      <c r="H285" s="478" t="e">
        <f>H286+H322+H299++H292</f>
        <v>#REF!</v>
      </c>
      <c r="I285" s="586">
        <f>I286+I322</f>
        <v>5836.1</v>
      </c>
    </row>
    <row r="286" spans="1:9" ht="15.75" customHeight="1">
      <c r="A286" s="62" t="s">
        <v>157</v>
      </c>
      <c r="B286" s="704" t="s">
        <v>155</v>
      </c>
      <c r="C286" s="559" t="s">
        <v>107</v>
      </c>
      <c r="D286" s="559" t="s">
        <v>48</v>
      </c>
      <c r="E286" s="559" t="s">
        <v>76</v>
      </c>
      <c r="F286" s="559" t="s">
        <v>47</v>
      </c>
      <c r="G286" s="479" t="e">
        <f>G287+G292+G299</f>
        <v>#REF!</v>
      </c>
      <c r="H286" s="480" t="e">
        <f>H287</f>
        <v>#REF!</v>
      </c>
      <c r="I286" s="585">
        <f>I287+I292+I299</f>
        <v>5325.1</v>
      </c>
    </row>
    <row r="287" spans="1:9" ht="18" customHeight="1">
      <c r="A287" s="64" t="s">
        <v>418</v>
      </c>
      <c r="B287" s="703" t="s">
        <v>155</v>
      </c>
      <c r="C287" s="558" t="s">
        <v>107</v>
      </c>
      <c r="D287" s="558" t="s">
        <v>48</v>
      </c>
      <c r="E287" s="558" t="s">
        <v>109</v>
      </c>
      <c r="F287" s="558" t="s">
        <v>47</v>
      </c>
      <c r="G287" s="482" t="e">
        <f>G288</f>
        <v>#REF!</v>
      </c>
      <c r="H287" s="482" t="e">
        <f>H288</f>
        <v>#REF!</v>
      </c>
      <c r="I287" s="589">
        <f>I288</f>
        <v>2838</v>
      </c>
    </row>
    <row r="288" spans="1:9" ht="32.25" customHeight="1">
      <c r="A288" s="21" t="s">
        <v>159</v>
      </c>
      <c r="B288" s="703" t="s">
        <v>155</v>
      </c>
      <c r="C288" s="558" t="s">
        <v>107</v>
      </c>
      <c r="D288" s="558" t="s">
        <v>48</v>
      </c>
      <c r="E288" s="558" t="s">
        <v>160</v>
      </c>
      <c r="F288" s="558" t="s">
        <v>47</v>
      </c>
      <c r="G288" s="482" t="e">
        <f>#REF!</f>
        <v>#REF!</v>
      </c>
      <c r="H288" s="482" t="e">
        <f>#REF!</f>
        <v>#REF!</v>
      </c>
      <c r="I288" s="589">
        <f>I289+I290</f>
        <v>2838</v>
      </c>
    </row>
    <row r="289" spans="1:9" ht="32.25" customHeight="1">
      <c r="A289" s="734" t="s">
        <v>466</v>
      </c>
      <c r="B289" s="703" t="s">
        <v>155</v>
      </c>
      <c r="C289" s="558" t="s">
        <v>107</v>
      </c>
      <c r="D289" s="558" t="s">
        <v>48</v>
      </c>
      <c r="E289" s="558" t="s">
        <v>160</v>
      </c>
      <c r="F289" s="558" t="s">
        <v>470</v>
      </c>
      <c r="G289" s="482"/>
      <c r="H289" s="482"/>
      <c r="I289" s="589">
        <v>22</v>
      </c>
    </row>
    <row r="290" spans="1:9" ht="41.25" customHeight="1">
      <c r="A290" s="734" t="s">
        <v>506</v>
      </c>
      <c r="B290" s="703" t="s">
        <v>155</v>
      </c>
      <c r="C290" s="558" t="s">
        <v>107</v>
      </c>
      <c r="D290" s="558" t="s">
        <v>48</v>
      </c>
      <c r="E290" s="558" t="s">
        <v>160</v>
      </c>
      <c r="F290" s="558" t="s">
        <v>478</v>
      </c>
      <c r="G290" s="482"/>
      <c r="H290" s="482"/>
      <c r="I290" s="589">
        <v>2816</v>
      </c>
    </row>
    <row r="291" spans="1:9" ht="25.5" customHeight="1" hidden="1">
      <c r="A291" s="87" t="s">
        <v>257</v>
      </c>
      <c r="B291" s="703" t="s">
        <v>155</v>
      </c>
      <c r="C291" s="558" t="s">
        <v>107</v>
      </c>
      <c r="D291" s="558" t="s">
        <v>48</v>
      </c>
      <c r="E291" s="558" t="s">
        <v>160</v>
      </c>
      <c r="F291" s="558" t="s">
        <v>150</v>
      </c>
      <c r="G291" s="483">
        <v>10</v>
      </c>
      <c r="H291" s="483"/>
      <c r="I291" s="590"/>
    </row>
    <row r="292" spans="1:9" ht="18" customHeight="1">
      <c r="A292" s="64" t="s">
        <v>237</v>
      </c>
      <c r="B292" s="703" t="s">
        <v>155</v>
      </c>
      <c r="C292" s="558" t="s">
        <v>107</v>
      </c>
      <c r="D292" s="558" t="s">
        <v>48</v>
      </c>
      <c r="E292" s="558" t="s">
        <v>239</v>
      </c>
      <c r="F292" s="558" t="s">
        <v>47</v>
      </c>
      <c r="G292" s="482">
        <f>G293</f>
        <v>0</v>
      </c>
      <c r="H292" s="484">
        <f>H293</f>
        <v>215</v>
      </c>
      <c r="I292" s="591">
        <f>I293</f>
        <v>314</v>
      </c>
    </row>
    <row r="293" spans="1:9" ht="30" customHeight="1">
      <c r="A293" s="21" t="s">
        <v>63</v>
      </c>
      <c r="B293" s="703" t="s">
        <v>155</v>
      </c>
      <c r="C293" s="558" t="s">
        <v>107</v>
      </c>
      <c r="D293" s="558" t="s">
        <v>48</v>
      </c>
      <c r="E293" s="558" t="s">
        <v>238</v>
      </c>
      <c r="F293" s="558" t="s">
        <v>47</v>
      </c>
      <c r="G293" s="482">
        <f>G298</f>
        <v>0</v>
      </c>
      <c r="H293" s="482">
        <f>H298</f>
        <v>215</v>
      </c>
      <c r="I293" s="589">
        <f>I294+I295+I296+I297+I298</f>
        <v>314</v>
      </c>
    </row>
    <row r="294" spans="1:9" ht="27" customHeight="1">
      <c r="A294" s="733" t="s">
        <v>467</v>
      </c>
      <c r="B294" s="703" t="s">
        <v>155</v>
      </c>
      <c r="C294" s="558" t="s">
        <v>107</v>
      </c>
      <c r="D294" s="558" t="s">
        <v>48</v>
      </c>
      <c r="E294" s="558" t="s">
        <v>238</v>
      </c>
      <c r="F294" s="558" t="s">
        <v>469</v>
      </c>
      <c r="G294" s="482"/>
      <c r="H294" s="482"/>
      <c r="I294" s="589">
        <v>200.5</v>
      </c>
    </row>
    <row r="295" spans="1:9" ht="0.75" customHeight="1">
      <c r="A295" s="734" t="s">
        <v>466</v>
      </c>
      <c r="B295" s="703" t="s">
        <v>155</v>
      </c>
      <c r="C295" s="558" t="s">
        <v>107</v>
      </c>
      <c r="D295" s="558" t="s">
        <v>48</v>
      </c>
      <c r="E295" s="558" t="s">
        <v>238</v>
      </c>
      <c r="F295" s="558" t="s">
        <v>470</v>
      </c>
      <c r="G295" s="482"/>
      <c r="H295" s="482"/>
      <c r="I295" s="589"/>
    </row>
    <row r="296" spans="1:9" ht="27" customHeight="1">
      <c r="A296" s="734" t="s">
        <v>481</v>
      </c>
      <c r="B296" s="703" t="s">
        <v>155</v>
      </c>
      <c r="C296" s="558" t="s">
        <v>107</v>
      </c>
      <c r="D296" s="558" t="s">
        <v>48</v>
      </c>
      <c r="E296" s="558" t="s">
        <v>238</v>
      </c>
      <c r="F296" s="558" t="s">
        <v>462</v>
      </c>
      <c r="G296" s="482"/>
      <c r="H296" s="482"/>
      <c r="I296" s="589">
        <v>113.5</v>
      </c>
    </row>
    <row r="297" spans="1:9" ht="0.75" customHeight="1">
      <c r="A297" s="733" t="s">
        <v>464</v>
      </c>
      <c r="B297" s="703" t="s">
        <v>155</v>
      </c>
      <c r="C297" s="558" t="s">
        <v>107</v>
      </c>
      <c r="D297" s="558" t="s">
        <v>48</v>
      </c>
      <c r="E297" s="558" t="s">
        <v>238</v>
      </c>
      <c r="F297" s="558" t="s">
        <v>463</v>
      </c>
      <c r="G297" s="482"/>
      <c r="H297" s="482"/>
      <c r="I297" s="589"/>
    </row>
    <row r="298" spans="1:9" ht="24" customHeight="1" hidden="1">
      <c r="A298" s="733" t="s">
        <v>472</v>
      </c>
      <c r="B298" s="703" t="s">
        <v>155</v>
      </c>
      <c r="C298" s="558" t="s">
        <v>107</v>
      </c>
      <c r="D298" s="558" t="s">
        <v>48</v>
      </c>
      <c r="E298" s="558" t="s">
        <v>238</v>
      </c>
      <c r="F298" s="558" t="s">
        <v>471</v>
      </c>
      <c r="G298" s="482"/>
      <c r="H298" s="482">
        <v>215</v>
      </c>
      <c r="I298" s="589"/>
    </row>
    <row r="299" spans="1:9" ht="19.5" customHeight="1">
      <c r="A299" s="64" t="s">
        <v>110</v>
      </c>
      <c r="B299" s="703" t="s">
        <v>155</v>
      </c>
      <c r="C299" s="558" t="s">
        <v>107</v>
      </c>
      <c r="D299" s="558" t="s">
        <v>48</v>
      </c>
      <c r="E299" s="558" t="s">
        <v>76</v>
      </c>
      <c r="F299" s="558" t="s">
        <v>101</v>
      </c>
      <c r="G299" s="482">
        <f>G306+G311</f>
        <v>0</v>
      </c>
      <c r="H299" s="484">
        <f>H306</f>
        <v>1300</v>
      </c>
      <c r="I299" s="591">
        <f>I306+I313+I318+I315+I320</f>
        <v>2173.1</v>
      </c>
    </row>
    <row r="300" spans="1:9" ht="26.25" customHeight="1" hidden="1">
      <c r="A300" s="21" t="s">
        <v>159</v>
      </c>
      <c r="B300" s="703" t="s">
        <v>161</v>
      </c>
      <c r="C300" s="558" t="s">
        <v>107</v>
      </c>
      <c r="D300" s="558" t="s">
        <v>48</v>
      </c>
      <c r="E300" s="558" t="s">
        <v>162</v>
      </c>
      <c r="F300" s="558"/>
      <c r="G300" s="482"/>
      <c r="H300" s="482"/>
      <c r="I300" s="589"/>
    </row>
    <row r="301" spans="1:9" ht="41.25" customHeight="1" hidden="1">
      <c r="A301" s="21" t="s">
        <v>149</v>
      </c>
      <c r="B301" s="703" t="s">
        <v>161</v>
      </c>
      <c r="C301" s="558" t="s">
        <v>107</v>
      </c>
      <c r="D301" s="558" t="s">
        <v>48</v>
      </c>
      <c r="E301" s="558" t="s">
        <v>162</v>
      </c>
      <c r="F301" s="558" t="s">
        <v>150</v>
      </c>
      <c r="G301" s="482"/>
      <c r="H301" s="482"/>
      <c r="I301" s="589"/>
    </row>
    <row r="302" spans="1:9" ht="35.25" customHeight="1" hidden="1">
      <c r="A302" s="16" t="s">
        <v>115</v>
      </c>
      <c r="B302" s="700" t="s">
        <v>62</v>
      </c>
      <c r="C302" s="463" t="s">
        <v>107</v>
      </c>
      <c r="D302" s="463" t="s">
        <v>50</v>
      </c>
      <c r="E302" s="463" t="s">
        <v>114</v>
      </c>
      <c r="F302" s="463" t="s">
        <v>116</v>
      </c>
      <c r="G302" s="485"/>
      <c r="H302" s="485"/>
      <c r="I302" s="589"/>
    </row>
    <row r="303" spans="1:9" ht="27" customHeight="1" hidden="1">
      <c r="A303" s="15" t="s">
        <v>112</v>
      </c>
      <c r="B303" s="708" t="s">
        <v>62</v>
      </c>
      <c r="C303" s="545" t="s">
        <v>107</v>
      </c>
      <c r="D303" s="545" t="s">
        <v>50</v>
      </c>
      <c r="E303" s="545" t="s">
        <v>76</v>
      </c>
      <c r="F303" s="545" t="s">
        <v>47</v>
      </c>
      <c r="G303" s="487"/>
      <c r="H303" s="487"/>
      <c r="I303" s="592"/>
    </row>
    <row r="304" spans="1:9" ht="40.5" customHeight="1" hidden="1">
      <c r="A304" s="16" t="s">
        <v>113</v>
      </c>
      <c r="B304" s="700" t="s">
        <v>62</v>
      </c>
      <c r="C304" s="463" t="s">
        <v>107</v>
      </c>
      <c r="D304" s="463" t="s">
        <v>50</v>
      </c>
      <c r="E304" s="463" t="s">
        <v>114</v>
      </c>
      <c r="F304" s="463" t="s">
        <v>47</v>
      </c>
      <c r="G304" s="485"/>
      <c r="H304" s="485"/>
      <c r="I304" s="589"/>
    </row>
    <row r="305" spans="1:9" ht="38.25" customHeight="1" hidden="1">
      <c r="A305" s="16" t="s">
        <v>115</v>
      </c>
      <c r="B305" s="700" t="s">
        <v>62</v>
      </c>
      <c r="C305" s="463" t="s">
        <v>107</v>
      </c>
      <c r="D305" s="463" t="s">
        <v>50</v>
      </c>
      <c r="E305" s="463" t="s">
        <v>114</v>
      </c>
      <c r="F305" s="463" t="s">
        <v>116</v>
      </c>
      <c r="G305" s="485"/>
      <c r="H305" s="485"/>
      <c r="I305" s="589"/>
    </row>
    <row r="306" spans="1:9" ht="31.5" customHeight="1">
      <c r="A306" s="21" t="s">
        <v>159</v>
      </c>
      <c r="B306" s="703" t="s">
        <v>155</v>
      </c>
      <c r="C306" s="558" t="s">
        <v>107</v>
      </c>
      <c r="D306" s="558" t="s">
        <v>48</v>
      </c>
      <c r="E306" s="558" t="s">
        <v>162</v>
      </c>
      <c r="F306" s="558" t="s">
        <v>47</v>
      </c>
      <c r="G306" s="482">
        <f>G310</f>
        <v>0</v>
      </c>
      <c r="H306" s="482">
        <f>H310</f>
        <v>1300</v>
      </c>
      <c r="I306" s="589">
        <f>I307+I308+I309+I310</f>
        <v>1367</v>
      </c>
    </row>
    <row r="307" spans="1:9" ht="31.5" customHeight="1">
      <c r="A307" s="733" t="s">
        <v>467</v>
      </c>
      <c r="B307" s="703" t="s">
        <v>155</v>
      </c>
      <c r="C307" s="558" t="s">
        <v>107</v>
      </c>
      <c r="D307" s="558" t="s">
        <v>48</v>
      </c>
      <c r="E307" s="558" t="s">
        <v>162</v>
      </c>
      <c r="F307" s="558" t="s">
        <v>469</v>
      </c>
      <c r="G307" s="482"/>
      <c r="H307" s="482"/>
      <c r="I307" s="589">
        <f>1094-200</f>
        <v>894</v>
      </c>
    </row>
    <row r="308" spans="1:9" ht="31.5" customHeight="1">
      <c r="A308" s="734" t="s">
        <v>466</v>
      </c>
      <c r="B308" s="703" t="s">
        <v>155</v>
      </c>
      <c r="C308" s="558" t="s">
        <v>107</v>
      </c>
      <c r="D308" s="558" t="s">
        <v>48</v>
      </c>
      <c r="E308" s="558" t="s">
        <v>162</v>
      </c>
      <c r="F308" s="558" t="s">
        <v>470</v>
      </c>
      <c r="G308" s="482"/>
      <c r="H308" s="482"/>
      <c r="I308" s="589">
        <v>24</v>
      </c>
    </row>
    <row r="309" spans="1:9" ht="31.5" customHeight="1">
      <c r="A309" s="734" t="s">
        <v>481</v>
      </c>
      <c r="B309" s="703" t="s">
        <v>155</v>
      </c>
      <c r="C309" s="558" t="s">
        <v>107</v>
      </c>
      <c r="D309" s="558" t="s">
        <v>48</v>
      </c>
      <c r="E309" s="558" t="s">
        <v>162</v>
      </c>
      <c r="F309" s="558" t="s">
        <v>462</v>
      </c>
      <c r="G309" s="482"/>
      <c r="H309" s="482"/>
      <c r="I309" s="589">
        <f>449</f>
        <v>449</v>
      </c>
    </row>
    <row r="310" spans="1:9" ht="28.5" customHeight="1" hidden="1">
      <c r="A310" s="733" t="s">
        <v>472</v>
      </c>
      <c r="B310" s="703" t="s">
        <v>155</v>
      </c>
      <c r="C310" s="558" t="s">
        <v>107</v>
      </c>
      <c r="D310" s="558" t="s">
        <v>48</v>
      </c>
      <c r="E310" s="558" t="s">
        <v>162</v>
      </c>
      <c r="F310" s="558" t="s">
        <v>471</v>
      </c>
      <c r="G310" s="482"/>
      <c r="H310" s="482">
        <v>1300</v>
      </c>
      <c r="I310" s="589"/>
    </row>
    <row r="311" spans="1:9" ht="30.75" customHeight="1" hidden="1">
      <c r="A311" s="377" t="s">
        <v>387</v>
      </c>
      <c r="B311" s="546" t="s">
        <v>155</v>
      </c>
      <c r="C311" s="560" t="s">
        <v>107</v>
      </c>
      <c r="D311" s="560" t="s">
        <v>48</v>
      </c>
      <c r="E311" s="560" t="s">
        <v>295</v>
      </c>
      <c r="F311" s="560" t="s">
        <v>47</v>
      </c>
      <c r="G311" s="488"/>
      <c r="H311" s="488"/>
      <c r="I311" s="593"/>
    </row>
    <row r="312" spans="1:9" ht="18.75" customHeight="1" hidden="1">
      <c r="A312" s="381" t="s">
        <v>149</v>
      </c>
      <c r="B312" s="546" t="s">
        <v>155</v>
      </c>
      <c r="C312" s="560" t="s">
        <v>107</v>
      </c>
      <c r="D312" s="560" t="s">
        <v>48</v>
      </c>
      <c r="E312" s="560" t="s">
        <v>295</v>
      </c>
      <c r="F312" s="560" t="s">
        <v>150</v>
      </c>
      <c r="G312" s="489"/>
      <c r="H312" s="489"/>
      <c r="I312" s="594"/>
    </row>
    <row r="313" spans="1:9" ht="42" customHeight="1">
      <c r="A313" s="734" t="s">
        <v>499</v>
      </c>
      <c r="B313" s="746" t="s">
        <v>155</v>
      </c>
      <c r="C313" s="65" t="s">
        <v>107</v>
      </c>
      <c r="D313" s="65" t="s">
        <v>48</v>
      </c>
      <c r="E313" s="65" t="s">
        <v>501</v>
      </c>
      <c r="F313" s="554" t="s">
        <v>47</v>
      </c>
      <c r="G313" s="482"/>
      <c r="H313" s="482"/>
      <c r="I313" s="589">
        <f>I314</f>
        <v>90.8</v>
      </c>
    </row>
    <row r="314" spans="1:9" ht="29.25" customHeight="1">
      <c r="A314" s="123" t="s">
        <v>504</v>
      </c>
      <c r="B314" s="746" t="s">
        <v>155</v>
      </c>
      <c r="C314" s="65" t="s">
        <v>107</v>
      </c>
      <c r="D314" s="65" t="s">
        <v>48</v>
      </c>
      <c r="E314" s="65" t="s">
        <v>501</v>
      </c>
      <c r="F314" s="554" t="s">
        <v>192</v>
      </c>
      <c r="G314" s="482"/>
      <c r="H314" s="482"/>
      <c r="I314" s="589">
        <v>90.8</v>
      </c>
    </row>
    <row r="315" spans="1:9" ht="29.25" customHeight="1">
      <c r="A315" s="734" t="s">
        <v>551</v>
      </c>
      <c r="B315" s="746" t="s">
        <v>155</v>
      </c>
      <c r="C315" s="65" t="s">
        <v>107</v>
      </c>
      <c r="D315" s="65" t="s">
        <v>48</v>
      </c>
      <c r="E315" s="65" t="s">
        <v>555</v>
      </c>
      <c r="F315" s="554" t="s">
        <v>47</v>
      </c>
      <c r="G315" s="482"/>
      <c r="H315" s="482"/>
      <c r="I315" s="589">
        <f>I316</f>
        <v>200</v>
      </c>
    </row>
    <row r="316" spans="1:9" ht="29.25" customHeight="1">
      <c r="A316" s="733" t="s">
        <v>467</v>
      </c>
      <c r="B316" s="746" t="s">
        <v>155</v>
      </c>
      <c r="C316" s="65" t="s">
        <v>107</v>
      </c>
      <c r="D316" s="65" t="s">
        <v>48</v>
      </c>
      <c r="E316" s="65" t="s">
        <v>555</v>
      </c>
      <c r="F316" s="554" t="s">
        <v>469</v>
      </c>
      <c r="G316" s="482"/>
      <c r="H316" s="482"/>
      <c r="I316" s="589">
        <v>200</v>
      </c>
    </row>
    <row r="317" spans="1:9" ht="29.25" customHeight="1">
      <c r="A317" s="782" t="s">
        <v>569</v>
      </c>
      <c r="B317" s="746" t="s">
        <v>155</v>
      </c>
      <c r="C317" s="65" t="s">
        <v>107</v>
      </c>
      <c r="D317" s="65" t="s">
        <v>48</v>
      </c>
      <c r="E317" s="65" t="s">
        <v>570</v>
      </c>
      <c r="F317" s="554" t="s">
        <v>47</v>
      </c>
      <c r="G317" s="482"/>
      <c r="H317" s="482"/>
      <c r="I317" s="589">
        <v>15.3</v>
      </c>
    </row>
    <row r="318" spans="1:9" ht="30" customHeight="1">
      <c r="A318" s="734" t="s">
        <v>498</v>
      </c>
      <c r="B318" s="540" t="s">
        <v>155</v>
      </c>
      <c r="C318" s="554" t="s">
        <v>107</v>
      </c>
      <c r="D318" s="554" t="s">
        <v>48</v>
      </c>
      <c r="E318" s="554" t="s">
        <v>500</v>
      </c>
      <c r="F318" s="554" t="s">
        <v>47</v>
      </c>
      <c r="G318" s="482"/>
      <c r="H318" s="482"/>
      <c r="I318" s="589">
        <f>I319</f>
        <v>15.3</v>
      </c>
    </row>
    <row r="319" spans="1:9" ht="30.75" customHeight="1">
      <c r="A319" s="123" t="s">
        <v>504</v>
      </c>
      <c r="B319" s="540" t="s">
        <v>155</v>
      </c>
      <c r="C319" s="554" t="s">
        <v>107</v>
      </c>
      <c r="D319" s="554" t="s">
        <v>48</v>
      </c>
      <c r="E319" s="554" t="s">
        <v>500</v>
      </c>
      <c r="F319" s="554" t="s">
        <v>192</v>
      </c>
      <c r="G319" s="482"/>
      <c r="H319" s="482"/>
      <c r="I319" s="589">
        <v>15.3</v>
      </c>
    </row>
    <row r="320" spans="1:9" ht="44.25" customHeight="1">
      <c r="A320" s="762" t="s">
        <v>32</v>
      </c>
      <c r="B320" s="540" t="s">
        <v>155</v>
      </c>
      <c r="C320" s="554" t="s">
        <v>107</v>
      </c>
      <c r="D320" s="554" t="s">
        <v>48</v>
      </c>
      <c r="E320" s="554" t="s">
        <v>30</v>
      </c>
      <c r="F320" s="554" t="s">
        <v>47</v>
      </c>
      <c r="G320" s="482"/>
      <c r="H320" s="482"/>
      <c r="I320" s="589">
        <f>I321</f>
        <v>500</v>
      </c>
    </row>
    <row r="321" spans="1:9" ht="43.5" customHeight="1">
      <c r="A321" s="762" t="s">
        <v>548</v>
      </c>
      <c r="B321" s="540" t="s">
        <v>155</v>
      </c>
      <c r="C321" s="554" t="s">
        <v>107</v>
      </c>
      <c r="D321" s="554" t="s">
        <v>48</v>
      </c>
      <c r="E321" s="554" t="s">
        <v>30</v>
      </c>
      <c r="F321" s="554" t="s">
        <v>547</v>
      </c>
      <c r="G321" s="482"/>
      <c r="H321" s="482"/>
      <c r="I321" s="589">
        <v>500</v>
      </c>
    </row>
    <row r="322" spans="1:9" ht="27" customHeight="1">
      <c r="A322" s="231" t="s">
        <v>417</v>
      </c>
      <c r="B322" s="685" t="s">
        <v>155</v>
      </c>
      <c r="C322" s="388" t="s">
        <v>107</v>
      </c>
      <c r="D322" s="388" t="s">
        <v>55</v>
      </c>
      <c r="E322" s="388" t="s">
        <v>76</v>
      </c>
      <c r="F322" s="388" t="s">
        <v>47</v>
      </c>
      <c r="G322" s="490">
        <f aca="true" t="shared" si="12" ref="G322:I323">G323</f>
        <v>0</v>
      </c>
      <c r="H322" s="490">
        <f t="shared" si="12"/>
        <v>416</v>
      </c>
      <c r="I322" s="591">
        <f t="shared" si="12"/>
        <v>511</v>
      </c>
    </row>
    <row r="323" spans="1:9" ht="63" customHeight="1">
      <c r="A323" s="22" t="s">
        <v>139</v>
      </c>
      <c r="B323" s="709" t="s">
        <v>155</v>
      </c>
      <c r="C323" s="463" t="s">
        <v>107</v>
      </c>
      <c r="D323" s="463" t="s">
        <v>55</v>
      </c>
      <c r="E323" s="463" t="s">
        <v>152</v>
      </c>
      <c r="F323" s="463" t="s">
        <v>47</v>
      </c>
      <c r="G323" s="479">
        <f t="shared" si="12"/>
        <v>0</v>
      </c>
      <c r="H323" s="479">
        <f t="shared" si="12"/>
        <v>416</v>
      </c>
      <c r="I323" s="595">
        <f t="shared" si="12"/>
        <v>511</v>
      </c>
    </row>
    <row r="324" spans="1:9" ht="30" customHeight="1">
      <c r="A324" s="22" t="s">
        <v>59</v>
      </c>
      <c r="B324" s="709" t="s">
        <v>155</v>
      </c>
      <c r="C324" s="463" t="s">
        <v>107</v>
      </c>
      <c r="D324" s="463" t="s">
        <v>55</v>
      </c>
      <c r="E324" s="463" t="s">
        <v>153</v>
      </c>
      <c r="F324" s="463" t="s">
        <v>47</v>
      </c>
      <c r="G324" s="479">
        <f>G331</f>
        <v>0</v>
      </c>
      <c r="H324" s="479">
        <f>H331</f>
        <v>416</v>
      </c>
      <c r="I324" s="595">
        <f>I327+I328+I329+I330+I331</f>
        <v>511</v>
      </c>
    </row>
    <row r="325" spans="1:9" ht="0.75" customHeight="1" hidden="1">
      <c r="A325" s="23" t="s">
        <v>163</v>
      </c>
      <c r="B325" s="709" t="s">
        <v>161</v>
      </c>
      <c r="C325" s="463" t="s">
        <v>107</v>
      </c>
      <c r="D325" s="463" t="s">
        <v>49</v>
      </c>
      <c r="E325" s="463" t="s">
        <v>153</v>
      </c>
      <c r="F325" s="463" t="s">
        <v>137</v>
      </c>
      <c r="G325" s="479"/>
      <c r="H325" s="479"/>
      <c r="I325" s="595"/>
    </row>
    <row r="326" spans="1:9" ht="10.5" customHeight="1" hidden="1">
      <c r="A326" s="8" t="s">
        <v>63</v>
      </c>
      <c r="B326" s="710" t="s">
        <v>62</v>
      </c>
      <c r="C326" s="463" t="s">
        <v>107</v>
      </c>
      <c r="D326" s="463" t="s">
        <v>48</v>
      </c>
      <c r="E326" s="463" t="s">
        <v>79</v>
      </c>
      <c r="F326" s="463" t="s">
        <v>78</v>
      </c>
      <c r="G326" s="492"/>
      <c r="H326" s="492"/>
      <c r="I326" s="595"/>
    </row>
    <row r="327" spans="1:9" ht="23.25" customHeight="1">
      <c r="A327" s="733" t="s">
        <v>467</v>
      </c>
      <c r="B327" s="709" t="s">
        <v>155</v>
      </c>
      <c r="C327" s="463" t="s">
        <v>107</v>
      </c>
      <c r="D327" s="463" t="s">
        <v>55</v>
      </c>
      <c r="E327" s="463" t="s">
        <v>153</v>
      </c>
      <c r="F327" s="737" t="s">
        <v>460</v>
      </c>
      <c r="G327" s="492"/>
      <c r="H327" s="492"/>
      <c r="I327" s="595">
        <v>372</v>
      </c>
    </row>
    <row r="328" spans="1:9" ht="0.75" customHeight="1">
      <c r="A328" s="734" t="s">
        <v>466</v>
      </c>
      <c r="B328" s="709" t="s">
        <v>155</v>
      </c>
      <c r="C328" s="463" t="s">
        <v>107</v>
      </c>
      <c r="D328" s="463" t="s">
        <v>55</v>
      </c>
      <c r="E328" s="463" t="s">
        <v>153</v>
      </c>
      <c r="F328" s="737" t="s">
        <v>461</v>
      </c>
      <c r="G328" s="492"/>
      <c r="H328" s="492"/>
      <c r="I328" s="595"/>
    </row>
    <row r="329" spans="1:9" ht="30" customHeight="1">
      <c r="A329" s="734" t="s">
        <v>481</v>
      </c>
      <c r="B329" s="709" t="s">
        <v>155</v>
      </c>
      <c r="C329" s="463" t="s">
        <v>107</v>
      </c>
      <c r="D329" s="463" t="s">
        <v>55</v>
      </c>
      <c r="E329" s="463" t="s">
        <v>153</v>
      </c>
      <c r="F329" s="737" t="s">
        <v>462</v>
      </c>
      <c r="G329" s="492"/>
      <c r="H329" s="492"/>
      <c r="I329" s="595">
        <v>139</v>
      </c>
    </row>
    <row r="330" spans="1:9" ht="30.75" customHeight="1" hidden="1">
      <c r="A330" s="733" t="s">
        <v>464</v>
      </c>
      <c r="B330" s="709" t="s">
        <v>155</v>
      </c>
      <c r="C330" s="463" t="s">
        <v>107</v>
      </c>
      <c r="D330" s="463" t="s">
        <v>55</v>
      </c>
      <c r="E330" s="463" t="s">
        <v>153</v>
      </c>
      <c r="F330" s="737" t="s">
        <v>463</v>
      </c>
      <c r="G330" s="492"/>
      <c r="H330" s="492"/>
      <c r="I330" s="595"/>
    </row>
    <row r="331" spans="1:9" ht="28.5" customHeight="1" hidden="1">
      <c r="A331" s="733" t="s">
        <v>472</v>
      </c>
      <c r="B331" s="709" t="s">
        <v>155</v>
      </c>
      <c r="C331" s="463" t="s">
        <v>107</v>
      </c>
      <c r="D331" s="463" t="s">
        <v>55</v>
      </c>
      <c r="E331" s="463" t="s">
        <v>153</v>
      </c>
      <c r="F331" s="737" t="s">
        <v>471</v>
      </c>
      <c r="G331" s="479"/>
      <c r="H331" s="479">
        <v>416</v>
      </c>
      <c r="I331" s="595"/>
    </row>
    <row r="332" spans="1:9" ht="48.75" customHeight="1">
      <c r="A332" s="17" t="s">
        <v>292</v>
      </c>
      <c r="B332" s="684" t="s">
        <v>171</v>
      </c>
      <c r="C332" s="387" t="s">
        <v>57</v>
      </c>
      <c r="D332" s="387" t="s">
        <v>57</v>
      </c>
      <c r="E332" s="387" t="s">
        <v>76</v>
      </c>
      <c r="F332" s="387" t="s">
        <v>47</v>
      </c>
      <c r="G332" s="498" t="e">
        <f>G333+G462+#REF!</f>
        <v>#REF!</v>
      </c>
      <c r="H332" s="498">
        <v>35429</v>
      </c>
      <c r="I332" s="575">
        <f>I333+I462</f>
        <v>120810.69999999998</v>
      </c>
    </row>
    <row r="333" spans="1:9" ht="18.75" customHeight="1">
      <c r="A333" s="283" t="s">
        <v>52</v>
      </c>
      <c r="B333" s="706" t="s">
        <v>171</v>
      </c>
      <c r="C333" s="248" t="s">
        <v>51</v>
      </c>
      <c r="D333" s="248" t="s">
        <v>72</v>
      </c>
      <c r="E333" s="248" t="s">
        <v>76</v>
      </c>
      <c r="F333" s="248" t="s">
        <v>47</v>
      </c>
      <c r="G333" s="475" t="e">
        <f>G334+G354+G415+G402</f>
        <v>#REF!</v>
      </c>
      <c r="H333" s="475" t="e">
        <f>H334+H354+H415+H402</f>
        <v>#REF!</v>
      </c>
      <c r="I333" s="576">
        <f>I334+I354+I402+I415</f>
        <v>102012.89999999998</v>
      </c>
    </row>
    <row r="334" spans="1:9" ht="15.75">
      <c r="A334" s="10" t="s">
        <v>89</v>
      </c>
      <c r="B334" s="706" t="s">
        <v>171</v>
      </c>
      <c r="C334" s="248" t="s">
        <v>51</v>
      </c>
      <c r="D334" s="248" t="s">
        <v>48</v>
      </c>
      <c r="E334" s="248" t="s">
        <v>76</v>
      </c>
      <c r="F334" s="248" t="s">
        <v>47</v>
      </c>
      <c r="G334" s="490" t="e">
        <f>G335</f>
        <v>#REF!</v>
      </c>
      <c r="H334" s="490" t="e">
        <f>H335</f>
        <v>#REF!</v>
      </c>
      <c r="I334" s="591">
        <f>I335+I343+I347</f>
        <v>15185.199999999999</v>
      </c>
    </row>
    <row r="335" spans="1:9" ht="13.5" customHeight="1">
      <c r="A335" s="2" t="s">
        <v>90</v>
      </c>
      <c r="B335" s="706" t="s">
        <v>171</v>
      </c>
      <c r="C335" s="248" t="s">
        <v>51</v>
      </c>
      <c r="D335" s="248" t="s">
        <v>48</v>
      </c>
      <c r="E335" s="248" t="s">
        <v>91</v>
      </c>
      <c r="F335" s="248" t="s">
        <v>47</v>
      </c>
      <c r="G335" s="422" t="e">
        <f>G336+#REF!</f>
        <v>#REF!</v>
      </c>
      <c r="H335" s="422" t="e">
        <f>H336+#REF!</f>
        <v>#REF!</v>
      </c>
      <c r="I335" s="589">
        <f>I336</f>
        <v>7249.5</v>
      </c>
    </row>
    <row r="336" spans="1:9" ht="25.5" customHeight="1">
      <c r="A336" s="241" t="s">
        <v>63</v>
      </c>
      <c r="B336" s="689" t="s">
        <v>171</v>
      </c>
      <c r="C336" s="399" t="s">
        <v>51</v>
      </c>
      <c r="D336" s="399" t="s">
        <v>48</v>
      </c>
      <c r="E336" s="399" t="s">
        <v>172</v>
      </c>
      <c r="F336" s="399" t="s">
        <v>47</v>
      </c>
      <c r="G336" s="428">
        <f>G337</f>
        <v>0</v>
      </c>
      <c r="H336" s="428">
        <f>H337</f>
        <v>14355.6</v>
      </c>
      <c r="I336" s="589">
        <f>I337+I338+I339+I340+I341+I342</f>
        <v>7249.5</v>
      </c>
    </row>
    <row r="337" spans="1:11" ht="20.25" customHeight="1">
      <c r="A337" s="733" t="s">
        <v>467</v>
      </c>
      <c r="B337" s="689" t="s">
        <v>171</v>
      </c>
      <c r="C337" s="399" t="s">
        <v>51</v>
      </c>
      <c r="D337" s="399" t="s">
        <v>48</v>
      </c>
      <c r="E337" s="399" t="s">
        <v>172</v>
      </c>
      <c r="F337" s="558" t="s">
        <v>469</v>
      </c>
      <c r="G337" s="428"/>
      <c r="H337" s="428">
        <v>14355.6</v>
      </c>
      <c r="I337" s="589">
        <f>267.5+617.9+100</f>
        <v>985.4</v>
      </c>
      <c r="K337" t="s">
        <v>16</v>
      </c>
    </row>
    <row r="338" spans="1:9" ht="27" customHeight="1">
      <c r="A338" s="734" t="s">
        <v>466</v>
      </c>
      <c r="B338" s="689" t="s">
        <v>171</v>
      </c>
      <c r="C338" s="399" t="s">
        <v>51</v>
      </c>
      <c r="D338" s="399" t="s">
        <v>48</v>
      </c>
      <c r="E338" s="399" t="s">
        <v>172</v>
      </c>
      <c r="F338" s="558" t="s">
        <v>470</v>
      </c>
      <c r="G338" s="428"/>
      <c r="H338" s="428"/>
      <c r="I338" s="589">
        <v>14.4</v>
      </c>
    </row>
    <row r="339" spans="1:11" ht="27" customHeight="1">
      <c r="A339" s="734" t="s">
        <v>481</v>
      </c>
      <c r="B339" s="689" t="s">
        <v>171</v>
      </c>
      <c r="C339" s="399" t="s">
        <v>51</v>
      </c>
      <c r="D339" s="399" t="s">
        <v>48</v>
      </c>
      <c r="E339" s="399" t="s">
        <v>172</v>
      </c>
      <c r="F339" s="558" t="s">
        <v>462</v>
      </c>
      <c r="G339" s="428"/>
      <c r="H339" s="428"/>
      <c r="I339" s="589">
        <f>655.8-64.3+11.9+145+30</f>
        <v>778.4</v>
      </c>
      <c r="K339" t="s">
        <v>22</v>
      </c>
    </row>
    <row r="340" spans="1:11" ht="38.25" customHeight="1">
      <c r="A340" s="734" t="s">
        <v>506</v>
      </c>
      <c r="B340" s="689" t="s">
        <v>171</v>
      </c>
      <c r="C340" s="399" t="s">
        <v>51</v>
      </c>
      <c r="D340" s="399" t="s">
        <v>48</v>
      </c>
      <c r="E340" s="399" t="s">
        <v>172</v>
      </c>
      <c r="F340" s="558" t="s">
        <v>478</v>
      </c>
      <c r="G340" s="428"/>
      <c r="H340" s="428"/>
      <c r="I340" s="589">
        <f>5379.5-199.5+230</f>
        <v>5410</v>
      </c>
      <c r="K340" t="s">
        <v>11</v>
      </c>
    </row>
    <row r="341" spans="1:9" ht="29.25" customHeight="1">
      <c r="A341" s="733" t="s">
        <v>464</v>
      </c>
      <c r="B341" s="689" t="s">
        <v>171</v>
      </c>
      <c r="C341" s="399" t="s">
        <v>51</v>
      </c>
      <c r="D341" s="399" t="s">
        <v>48</v>
      </c>
      <c r="E341" s="399" t="s">
        <v>172</v>
      </c>
      <c r="F341" s="737" t="s">
        <v>463</v>
      </c>
      <c r="G341" s="428"/>
      <c r="H341" s="428"/>
      <c r="I341" s="589">
        <f>46+15.3</f>
        <v>61.3</v>
      </c>
    </row>
    <row r="342" spans="1:9" ht="32.25" customHeight="1" hidden="1">
      <c r="A342" s="733" t="s">
        <v>472</v>
      </c>
      <c r="B342" s="689" t="s">
        <v>171</v>
      </c>
      <c r="C342" s="399" t="s">
        <v>51</v>
      </c>
      <c r="D342" s="399" t="s">
        <v>48</v>
      </c>
      <c r="E342" s="399" t="s">
        <v>172</v>
      </c>
      <c r="F342" s="737" t="s">
        <v>471</v>
      </c>
      <c r="G342" s="428"/>
      <c r="H342" s="428"/>
      <c r="I342" s="589"/>
    </row>
    <row r="343" spans="1:9" ht="39" customHeight="1">
      <c r="A343" s="750" t="s">
        <v>551</v>
      </c>
      <c r="B343" s="408">
        <v>574</v>
      </c>
      <c r="C343" s="611" t="s">
        <v>51</v>
      </c>
      <c r="D343" s="611" t="s">
        <v>48</v>
      </c>
      <c r="E343" s="611" t="s">
        <v>555</v>
      </c>
      <c r="F343" s="611" t="s">
        <v>47</v>
      </c>
      <c r="G343" s="428"/>
      <c r="H343" s="428"/>
      <c r="I343" s="589">
        <f>I344+I345+I346</f>
        <v>7843.699999999999</v>
      </c>
    </row>
    <row r="344" spans="1:9" ht="32.25" customHeight="1">
      <c r="A344" s="733" t="s">
        <v>467</v>
      </c>
      <c r="B344" s="408">
        <v>574</v>
      </c>
      <c r="C344" s="611" t="s">
        <v>51</v>
      </c>
      <c r="D344" s="611" t="s">
        <v>48</v>
      </c>
      <c r="E344" s="611" t="s">
        <v>555</v>
      </c>
      <c r="F344" s="611" t="s">
        <v>469</v>
      </c>
      <c r="G344" s="428"/>
      <c r="H344" s="428"/>
      <c r="I344" s="589">
        <v>2322.7</v>
      </c>
    </row>
    <row r="345" spans="1:9" ht="32.25" customHeight="1">
      <c r="A345" s="734" t="s">
        <v>481</v>
      </c>
      <c r="B345" s="408">
        <v>574</v>
      </c>
      <c r="C345" s="611" t="s">
        <v>51</v>
      </c>
      <c r="D345" s="611" t="s">
        <v>48</v>
      </c>
      <c r="E345" s="611" t="s">
        <v>555</v>
      </c>
      <c r="F345" s="611" t="s">
        <v>462</v>
      </c>
      <c r="G345" s="428"/>
      <c r="H345" s="428"/>
      <c r="I345" s="589">
        <v>793.1</v>
      </c>
    </row>
    <row r="346" spans="1:9" ht="51" customHeight="1">
      <c r="A346" s="734" t="s">
        <v>506</v>
      </c>
      <c r="B346" s="408">
        <v>574</v>
      </c>
      <c r="C346" s="611" t="s">
        <v>51</v>
      </c>
      <c r="D346" s="611" t="s">
        <v>48</v>
      </c>
      <c r="E346" s="611" t="s">
        <v>555</v>
      </c>
      <c r="F346" s="611" t="s">
        <v>478</v>
      </c>
      <c r="G346" s="428"/>
      <c r="H346" s="428"/>
      <c r="I346" s="589">
        <v>4727.9</v>
      </c>
    </row>
    <row r="347" spans="1:9" ht="77.25" customHeight="1">
      <c r="A347" s="742" t="s">
        <v>486</v>
      </c>
      <c r="B347" s="743" t="s">
        <v>171</v>
      </c>
      <c r="C347" s="611" t="s">
        <v>51</v>
      </c>
      <c r="D347" s="611" t="s">
        <v>48</v>
      </c>
      <c r="E347" s="611" t="s">
        <v>231</v>
      </c>
      <c r="F347" s="737" t="s">
        <v>47</v>
      </c>
      <c r="G347" s="428"/>
      <c r="H347" s="428"/>
      <c r="I347" s="589">
        <f>I348+I351</f>
        <v>92</v>
      </c>
    </row>
    <row r="348" spans="1:9" ht="44.25" customHeight="1">
      <c r="A348" s="742" t="s">
        <v>188</v>
      </c>
      <c r="B348" s="743" t="s">
        <v>171</v>
      </c>
      <c r="C348" s="611" t="s">
        <v>51</v>
      </c>
      <c r="D348" s="611" t="s">
        <v>48</v>
      </c>
      <c r="E348" s="611" t="s">
        <v>487</v>
      </c>
      <c r="F348" s="737" t="s">
        <v>47</v>
      </c>
      <c r="G348" s="428"/>
      <c r="H348" s="428"/>
      <c r="I348" s="589">
        <f>I349+I350</f>
        <v>67.2</v>
      </c>
    </row>
    <row r="349" spans="1:9" ht="32.25" customHeight="1">
      <c r="A349" s="734" t="s">
        <v>481</v>
      </c>
      <c r="B349" s="743" t="s">
        <v>171</v>
      </c>
      <c r="C349" s="611" t="s">
        <v>51</v>
      </c>
      <c r="D349" s="611" t="s">
        <v>48</v>
      </c>
      <c r="E349" s="611" t="s">
        <v>487</v>
      </c>
      <c r="F349" s="737" t="s">
        <v>462</v>
      </c>
      <c r="G349" s="428"/>
      <c r="H349" s="428"/>
      <c r="I349" s="589">
        <v>33.6</v>
      </c>
    </row>
    <row r="350" spans="1:9" ht="45" customHeight="1">
      <c r="A350" s="734" t="s">
        <v>506</v>
      </c>
      <c r="B350" s="743" t="s">
        <v>171</v>
      </c>
      <c r="C350" s="611" t="s">
        <v>51</v>
      </c>
      <c r="D350" s="611" t="s">
        <v>48</v>
      </c>
      <c r="E350" s="611" t="s">
        <v>487</v>
      </c>
      <c r="F350" s="737" t="s">
        <v>478</v>
      </c>
      <c r="G350" s="428"/>
      <c r="H350" s="428"/>
      <c r="I350" s="589">
        <v>33.6</v>
      </c>
    </row>
    <row r="351" spans="1:9" ht="43.5" customHeight="1">
      <c r="A351" s="734" t="s">
        <v>34</v>
      </c>
      <c r="B351" s="743" t="s">
        <v>171</v>
      </c>
      <c r="C351" s="611" t="s">
        <v>51</v>
      </c>
      <c r="D351" s="611" t="s">
        <v>48</v>
      </c>
      <c r="E351" s="611" t="s">
        <v>35</v>
      </c>
      <c r="F351" s="737" t="s">
        <v>47</v>
      </c>
      <c r="G351" s="428"/>
      <c r="H351" s="428"/>
      <c r="I351" s="589">
        <f>I352+I353</f>
        <v>24.8</v>
      </c>
    </row>
    <row r="352" spans="1:9" ht="15" customHeight="1">
      <c r="A352" s="734" t="s">
        <v>514</v>
      </c>
      <c r="B352" s="743" t="s">
        <v>171</v>
      </c>
      <c r="C352" s="611" t="s">
        <v>51</v>
      </c>
      <c r="D352" s="611" t="s">
        <v>48</v>
      </c>
      <c r="E352" s="611" t="s">
        <v>35</v>
      </c>
      <c r="F352" s="737" t="s">
        <v>513</v>
      </c>
      <c r="G352" s="428"/>
      <c r="H352" s="428"/>
      <c r="I352" s="589">
        <v>3.1</v>
      </c>
    </row>
    <row r="353" spans="1:9" ht="51" customHeight="1">
      <c r="A353" s="734" t="s">
        <v>506</v>
      </c>
      <c r="B353" s="743" t="s">
        <v>171</v>
      </c>
      <c r="C353" s="611" t="s">
        <v>51</v>
      </c>
      <c r="D353" s="611" t="s">
        <v>48</v>
      </c>
      <c r="E353" s="611" t="s">
        <v>35</v>
      </c>
      <c r="F353" s="737" t="s">
        <v>478</v>
      </c>
      <c r="G353" s="428"/>
      <c r="H353" s="428"/>
      <c r="I353" s="589">
        <v>21.7</v>
      </c>
    </row>
    <row r="354" spans="1:10" ht="15.75">
      <c r="A354" s="284" t="s">
        <v>53</v>
      </c>
      <c r="B354" s="689" t="s">
        <v>171</v>
      </c>
      <c r="C354" s="399" t="s">
        <v>51</v>
      </c>
      <c r="D354" s="399" t="s">
        <v>50</v>
      </c>
      <c r="E354" s="399" t="s">
        <v>76</v>
      </c>
      <c r="F354" s="399" t="s">
        <v>47</v>
      </c>
      <c r="G354" s="424" t="e">
        <f>G357+G364+G369+G381+G384+G372</f>
        <v>#REF!</v>
      </c>
      <c r="H354" s="424" t="e">
        <f>H357+H364+H369+H381+H384+H372</f>
        <v>#REF!</v>
      </c>
      <c r="I354" s="591">
        <f>I356+I357+I364+I384+I381+I375+I377</f>
        <v>83637.4</v>
      </c>
      <c r="J354" s="208"/>
    </row>
    <row r="355" spans="1:10" ht="24">
      <c r="A355" s="767" t="s">
        <v>36</v>
      </c>
      <c r="B355" s="743" t="s">
        <v>171</v>
      </c>
      <c r="C355" s="611" t="s">
        <v>51</v>
      </c>
      <c r="D355" s="611" t="s">
        <v>50</v>
      </c>
      <c r="E355" s="611" t="s">
        <v>37</v>
      </c>
      <c r="F355" s="611" t="s">
        <v>47</v>
      </c>
      <c r="G355" s="424"/>
      <c r="H355" s="424"/>
      <c r="I355" s="589">
        <f>I356</f>
        <v>1341.3</v>
      </c>
      <c r="J355" s="769"/>
    </row>
    <row r="356" spans="1:10" ht="47.25">
      <c r="A356" s="762" t="s">
        <v>548</v>
      </c>
      <c r="B356" s="743" t="s">
        <v>171</v>
      </c>
      <c r="C356" s="611" t="s">
        <v>51</v>
      </c>
      <c r="D356" s="611" t="s">
        <v>50</v>
      </c>
      <c r="E356" s="611" t="s">
        <v>37</v>
      </c>
      <c r="F356" s="611" t="s">
        <v>547</v>
      </c>
      <c r="G356" s="424"/>
      <c r="H356" s="424"/>
      <c r="I356" s="589">
        <v>1341.3</v>
      </c>
      <c r="J356" s="769"/>
    </row>
    <row r="357" spans="1:9" ht="30" customHeight="1">
      <c r="A357" s="243" t="s">
        <v>92</v>
      </c>
      <c r="B357" s="689" t="s">
        <v>171</v>
      </c>
      <c r="C357" s="399" t="s">
        <v>51</v>
      </c>
      <c r="D357" s="399" t="s">
        <v>50</v>
      </c>
      <c r="E357" s="399" t="s">
        <v>93</v>
      </c>
      <c r="F357" s="399" t="s">
        <v>47</v>
      </c>
      <c r="G357" s="428">
        <f>G358</f>
        <v>0</v>
      </c>
      <c r="H357" s="428">
        <f>H358</f>
        <v>16672.2</v>
      </c>
      <c r="I357" s="591">
        <f>I358</f>
        <v>10338.300000000001</v>
      </c>
    </row>
    <row r="358" spans="1:9" ht="28.5" customHeight="1">
      <c r="A358" s="244" t="s">
        <v>63</v>
      </c>
      <c r="B358" s="540" t="s">
        <v>171</v>
      </c>
      <c r="C358" s="554" t="s">
        <v>51</v>
      </c>
      <c r="D358" s="554" t="s">
        <v>50</v>
      </c>
      <c r="E358" s="632" t="s">
        <v>173</v>
      </c>
      <c r="F358" s="632" t="s">
        <v>47</v>
      </c>
      <c r="G358" s="482">
        <f>G363</f>
        <v>0</v>
      </c>
      <c r="H358" s="482">
        <f>H363</f>
        <v>16672.2</v>
      </c>
      <c r="I358" s="589">
        <f>I359+I360+I361+I362+I363</f>
        <v>10338.300000000001</v>
      </c>
    </row>
    <row r="359" spans="1:9" ht="28.5" customHeight="1">
      <c r="A359" s="733" t="s">
        <v>467</v>
      </c>
      <c r="B359" s="540" t="s">
        <v>171</v>
      </c>
      <c r="C359" s="554" t="s">
        <v>51</v>
      </c>
      <c r="D359" s="554" t="s">
        <v>50</v>
      </c>
      <c r="E359" s="632" t="s">
        <v>173</v>
      </c>
      <c r="F359" s="558" t="s">
        <v>469</v>
      </c>
      <c r="G359" s="482"/>
      <c r="H359" s="482"/>
      <c r="I359" s="589">
        <f>368.3+206.4</f>
        <v>574.7</v>
      </c>
    </row>
    <row r="360" spans="1:9" ht="28.5" customHeight="1">
      <c r="A360" s="734" t="s">
        <v>481</v>
      </c>
      <c r="B360" s="540" t="s">
        <v>171</v>
      </c>
      <c r="C360" s="554" t="s">
        <v>51</v>
      </c>
      <c r="D360" s="554" t="s">
        <v>50</v>
      </c>
      <c r="E360" s="632" t="s">
        <v>173</v>
      </c>
      <c r="F360" s="558" t="s">
        <v>462</v>
      </c>
      <c r="G360" s="482"/>
      <c r="H360" s="482"/>
      <c r="I360" s="589">
        <f>5483.8+188.8</f>
        <v>5672.6</v>
      </c>
    </row>
    <row r="361" spans="1:11" ht="38.25" customHeight="1">
      <c r="A361" s="734" t="s">
        <v>506</v>
      </c>
      <c r="B361" s="540" t="s">
        <v>171</v>
      </c>
      <c r="C361" s="554" t="s">
        <v>51</v>
      </c>
      <c r="D361" s="554" t="s">
        <v>50</v>
      </c>
      <c r="E361" s="632" t="s">
        <v>173</v>
      </c>
      <c r="F361" s="558" t="s">
        <v>478</v>
      </c>
      <c r="G361" s="482"/>
      <c r="H361" s="482"/>
      <c r="I361" s="589">
        <f>3184.3+60-86.2</f>
        <v>3158.1000000000004</v>
      </c>
      <c r="K361" t="s">
        <v>530</v>
      </c>
    </row>
    <row r="362" spans="1:11" ht="28.5" customHeight="1">
      <c r="A362" s="733" t="s">
        <v>464</v>
      </c>
      <c r="B362" s="540" t="s">
        <v>171</v>
      </c>
      <c r="C362" s="554" t="s">
        <v>51</v>
      </c>
      <c r="D362" s="554" t="s">
        <v>50</v>
      </c>
      <c r="E362" s="632" t="s">
        <v>173</v>
      </c>
      <c r="F362" s="737" t="s">
        <v>463</v>
      </c>
      <c r="G362" s="482"/>
      <c r="H362" s="482"/>
      <c r="I362" s="589">
        <f>794.1+28.8+100</f>
        <v>922.9</v>
      </c>
      <c r="K362" t="s">
        <v>18</v>
      </c>
    </row>
    <row r="363" spans="1:9" ht="30" customHeight="1">
      <c r="A363" s="733" t="s">
        <v>472</v>
      </c>
      <c r="B363" s="540" t="s">
        <v>171</v>
      </c>
      <c r="C363" s="554" t="s">
        <v>51</v>
      </c>
      <c r="D363" s="554" t="s">
        <v>50</v>
      </c>
      <c r="E363" s="632" t="s">
        <v>173</v>
      </c>
      <c r="F363" s="737" t="s">
        <v>471</v>
      </c>
      <c r="G363" s="482"/>
      <c r="H363" s="482">
        <v>16672.2</v>
      </c>
      <c r="I363" s="589">
        <f>10</f>
        <v>10</v>
      </c>
    </row>
    <row r="364" spans="1:9" ht="17.25" customHeight="1">
      <c r="A364" s="6" t="s">
        <v>54</v>
      </c>
      <c r="B364" s="692" t="s">
        <v>171</v>
      </c>
      <c r="C364" s="161" t="s">
        <v>51</v>
      </c>
      <c r="D364" s="161" t="s">
        <v>50</v>
      </c>
      <c r="E364" s="161" t="s">
        <v>88</v>
      </c>
      <c r="F364" s="161" t="s">
        <v>47</v>
      </c>
      <c r="G364" s="478" t="e">
        <f>G365</f>
        <v>#REF!</v>
      </c>
      <c r="H364" s="478" t="e">
        <f>H365</f>
        <v>#REF!</v>
      </c>
      <c r="I364" s="591">
        <f>I365</f>
        <v>1604.8</v>
      </c>
    </row>
    <row r="365" spans="1:9" ht="26.25" customHeight="1">
      <c r="A365" s="1" t="s">
        <v>63</v>
      </c>
      <c r="B365" s="692" t="s">
        <v>171</v>
      </c>
      <c r="C365" s="161" t="s">
        <v>51</v>
      </c>
      <c r="D365" s="161" t="s">
        <v>50</v>
      </c>
      <c r="E365" s="161" t="s">
        <v>156</v>
      </c>
      <c r="F365" s="161" t="s">
        <v>47</v>
      </c>
      <c r="G365" s="495" t="e">
        <f>#REF!</f>
        <v>#REF!</v>
      </c>
      <c r="H365" s="495" t="e">
        <f>#REF!</f>
        <v>#REF!</v>
      </c>
      <c r="I365" s="591">
        <f>I366</f>
        <v>1604.8</v>
      </c>
    </row>
    <row r="366" spans="1:11" ht="44.25" customHeight="1">
      <c r="A366" s="734" t="s">
        <v>506</v>
      </c>
      <c r="B366" s="692" t="s">
        <v>171</v>
      </c>
      <c r="C366" s="161" t="s">
        <v>51</v>
      </c>
      <c r="D366" s="161" t="s">
        <v>50</v>
      </c>
      <c r="E366" s="161" t="s">
        <v>156</v>
      </c>
      <c r="F366" s="558" t="s">
        <v>478</v>
      </c>
      <c r="G366" s="495"/>
      <c r="H366" s="495"/>
      <c r="I366" s="589">
        <f>1230.8+40+334</f>
        <v>1604.8</v>
      </c>
      <c r="K366" t="s">
        <v>531</v>
      </c>
    </row>
    <row r="367" spans="1:9" ht="1.5" customHeight="1" hidden="1">
      <c r="A367" s="87" t="s">
        <v>263</v>
      </c>
      <c r="B367" s="692"/>
      <c r="C367" s="161"/>
      <c r="D367" s="161"/>
      <c r="E367" s="161"/>
      <c r="F367" s="161"/>
      <c r="G367" s="495"/>
      <c r="H367" s="495"/>
      <c r="I367" s="591">
        <f aca="true" t="shared" si="13" ref="I367:I374">G367+H367</f>
        <v>0</v>
      </c>
    </row>
    <row r="368" spans="1:9" ht="39" customHeight="1" hidden="1">
      <c r="A368" s="87" t="s">
        <v>264</v>
      </c>
      <c r="B368" s="692"/>
      <c r="C368" s="161"/>
      <c r="D368" s="161"/>
      <c r="E368" s="161"/>
      <c r="F368" s="161"/>
      <c r="G368" s="495"/>
      <c r="H368" s="495"/>
      <c r="I368" s="591">
        <f t="shared" si="13"/>
        <v>0</v>
      </c>
    </row>
    <row r="369" spans="1:9" ht="3" customHeight="1" hidden="1">
      <c r="A369" s="20" t="s">
        <v>130</v>
      </c>
      <c r="B369" s="713" t="s">
        <v>171</v>
      </c>
      <c r="C369" s="561" t="s">
        <v>51</v>
      </c>
      <c r="D369" s="561" t="s">
        <v>50</v>
      </c>
      <c r="E369" s="561" t="s">
        <v>122</v>
      </c>
      <c r="F369" s="561" t="s">
        <v>47</v>
      </c>
      <c r="G369" s="480">
        <f>G370</f>
        <v>0</v>
      </c>
      <c r="H369" s="480"/>
      <c r="I369" s="591">
        <f t="shared" si="13"/>
        <v>0</v>
      </c>
    </row>
    <row r="370" spans="1:9" ht="36" customHeight="1" hidden="1">
      <c r="A370" s="26" t="s">
        <v>174</v>
      </c>
      <c r="B370" s="713" t="s">
        <v>171</v>
      </c>
      <c r="C370" s="561" t="s">
        <v>51</v>
      </c>
      <c r="D370" s="561" t="s">
        <v>50</v>
      </c>
      <c r="E370" s="561" t="s">
        <v>175</v>
      </c>
      <c r="F370" s="561" t="s">
        <v>47</v>
      </c>
      <c r="G370" s="499">
        <f>G371</f>
        <v>0</v>
      </c>
      <c r="H370" s="499"/>
      <c r="I370" s="591">
        <f t="shared" si="13"/>
        <v>0</v>
      </c>
    </row>
    <row r="371" spans="1:9" ht="18.75" customHeight="1" hidden="1">
      <c r="A371" s="26" t="s">
        <v>149</v>
      </c>
      <c r="B371" s="713" t="s">
        <v>171</v>
      </c>
      <c r="C371" s="561" t="s">
        <v>51</v>
      </c>
      <c r="D371" s="561" t="s">
        <v>50</v>
      </c>
      <c r="E371" s="561" t="s">
        <v>175</v>
      </c>
      <c r="F371" s="561" t="s">
        <v>150</v>
      </c>
      <c r="G371" s="499">
        <v>0</v>
      </c>
      <c r="H371" s="499"/>
      <c r="I371" s="591">
        <f t="shared" si="13"/>
        <v>0</v>
      </c>
    </row>
    <row r="372" spans="1:9" ht="18.75" customHeight="1" hidden="1">
      <c r="A372" s="337" t="s">
        <v>357</v>
      </c>
      <c r="B372" s="714" t="s">
        <v>171</v>
      </c>
      <c r="C372" s="562" t="s">
        <v>51</v>
      </c>
      <c r="D372" s="562" t="s">
        <v>50</v>
      </c>
      <c r="E372" s="562" t="s">
        <v>358</v>
      </c>
      <c r="F372" s="562" t="s">
        <v>47</v>
      </c>
      <c r="G372" s="500">
        <f>G373</f>
        <v>0</v>
      </c>
      <c r="H372" s="500"/>
      <c r="I372" s="589">
        <f t="shared" si="13"/>
        <v>0</v>
      </c>
    </row>
    <row r="373" spans="1:9" ht="45" customHeight="1" hidden="1">
      <c r="A373" s="242" t="s">
        <v>359</v>
      </c>
      <c r="B373" s="714" t="s">
        <v>171</v>
      </c>
      <c r="C373" s="562" t="s">
        <v>51</v>
      </c>
      <c r="D373" s="562" t="s">
        <v>50</v>
      </c>
      <c r="E373" s="562" t="s">
        <v>360</v>
      </c>
      <c r="F373" s="562" t="s">
        <v>47</v>
      </c>
      <c r="G373" s="500">
        <f>G374</f>
        <v>0</v>
      </c>
      <c r="H373" s="500"/>
      <c r="I373" s="589">
        <f t="shared" si="13"/>
        <v>0</v>
      </c>
    </row>
    <row r="374" spans="1:9" ht="18" customHeight="1" hidden="1">
      <c r="A374" s="242" t="s">
        <v>149</v>
      </c>
      <c r="B374" s="714" t="s">
        <v>171</v>
      </c>
      <c r="C374" s="562" t="s">
        <v>51</v>
      </c>
      <c r="D374" s="562" t="s">
        <v>50</v>
      </c>
      <c r="E374" s="562" t="s">
        <v>360</v>
      </c>
      <c r="F374" s="562" t="s">
        <v>150</v>
      </c>
      <c r="G374" s="500"/>
      <c r="H374" s="500"/>
      <c r="I374" s="589">
        <f t="shared" si="13"/>
        <v>0</v>
      </c>
    </row>
    <row r="375" spans="1:9" ht="18" customHeight="1">
      <c r="A375" s="770" t="s">
        <v>38</v>
      </c>
      <c r="B375" s="714" t="s">
        <v>171</v>
      </c>
      <c r="C375" s="562" t="s">
        <v>51</v>
      </c>
      <c r="D375" s="562" t="s">
        <v>50</v>
      </c>
      <c r="E375" s="562" t="s">
        <v>39</v>
      </c>
      <c r="F375" s="562" t="s">
        <v>47</v>
      </c>
      <c r="G375" s="500"/>
      <c r="H375" s="500"/>
      <c r="I375" s="589">
        <f>I376</f>
        <v>5440.3</v>
      </c>
    </row>
    <row r="376" spans="1:9" ht="18" customHeight="1">
      <c r="A376" s="734" t="s">
        <v>514</v>
      </c>
      <c r="B376" s="714" t="s">
        <v>171</v>
      </c>
      <c r="C376" s="562" t="s">
        <v>51</v>
      </c>
      <c r="D376" s="562" t="s">
        <v>50</v>
      </c>
      <c r="E376" s="562" t="s">
        <v>39</v>
      </c>
      <c r="F376" s="562" t="s">
        <v>513</v>
      </c>
      <c r="G376" s="500"/>
      <c r="H376" s="500"/>
      <c r="I376" s="589">
        <v>5440.3</v>
      </c>
    </row>
    <row r="377" spans="1:9" ht="37.5" customHeight="1">
      <c r="A377" s="750" t="s">
        <v>551</v>
      </c>
      <c r="B377" s="714" t="s">
        <v>171</v>
      </c>
      <c r="C377" s="562" t="s">
        <v>51</v>
      </c>
      <c r="D377" s="562" t="s">
        <v>50</v>
      </c>
      <c r="E377" s="562" t="s">
        <v>33</v>
      </c>
      <c r="F377" s="562" t="s">
        <v>47</v>
      </c>
      <c r="G377" s="500"/>
      <c r="H377" s="500"/>
      <c r="I377" s="589">
        <f>I378+I379+I380</f>
        <v>10755.2</v>
      </c>
    </row>
    <row r="378" spans="1:9" ht="18" customHeight="1">
      <c r="A378" s="733" t="s">
        <v>467</v>
      </c>
      <c r="B378" s="714" t="s">
        <v>171</v>
      </c>
      <c r="C378" s="562" t="s">
        <v>51</v>
      </c>
      <c r="D378" s="562" t="s">
        <v>50</v>
      </c>
      <c r="E378" s="562" t="s">
        <v>33</v>
      </c>
      <c r="F378" s="562" t="s">
        <v>469</v>
      </c>
      <c r="G378" s="500"/>
      <c r="H378" s="500"/>
      <c r="I378" s="589">
        <v>3981.1</v>
      </c>
    </row>
    <row r="379" spans="1:9" ht="33" customHeight="1">
      <c r="A379" s="734" t="s">
        <v>481</v>
      </c>
      <c r="B379" s="714" t="s">
        <v>171</v>
      </c>
      <c r="C379" s="562" t="s">
        <v>51</v>
      </c>
      <c r="D379" s="562" t="s">
        <v>50</v>
      </c>
      <c r="E379" s="562" t="s">
        <v>33</v>
      </c>
      <c r="F379" s="562" t="s">
        <v>462</v>
      </c>
      <c r="G379" s="500"/>
      <c r="H379" s="500"/>
      <c r="I379" s="589">
        <v>2706.4</v>
      </c>
    </row>
    <row r="380" spans="1:9" ht="42.75" customHeight="1">
      <c r="A380" s="734" t="s">
        <v>506</v>
      </c>
      <c r="B380" s="714" t="s">
        <v>171</v>
      </c>
      <c r="C380" s="562" t="s">
        <v>51</v>
      </c>
      <c r="D380" s="562" t="s">
        <v>50</v>
      </c>
      <c r="E380" s="562" t="s">
        <v>33</v>
      </c>
      <c r="F380" s="562" t="s">
        <v>478</v>
      </c>
      <c r="G380" s="500"/>
      <c r="H380" s="500"/>
      <c r="I380" s="589">
        <v>4067.7</v>
      </c>
    </row>
    <row r="381" spans="1:9" ht="18.75" customHeight="1">
      <c r="A381" s="214" t="s">
        <v>130</v>
      </c>
      <c r="B381" s="715" t="s">
        <v>171</v>
      </c>
      <c r="C381" s="638" t="s">
        <v>51</v>
      </c>
      <c r="D381" s="638" t="s">
        <v>50</v>
      </c>
      <c r="E381" s="638" t="s">
        <v>122</v>
      </c>
      <c r="F381" s="638" t="s">
        <v>47</v>
      </c>
      <c r="G381" s="479">
        <f>G382</f>
        <v>364.3</v>
      </c>
      <c r="H381" s="479"/>
      <c r="I381" s="591">
        <f>I382</f>
        <v>1117.2</v>
      </c>
    </row>
    <row r="382" spans="1:9" ht="33" customHeight="1">
      <c r="A382" s="26" t="s">
        <v>567</v>
      </c>
      <c r="B382" s="716" t="s">
        <v>171</v>
      </c>
      <c r="C382" s="631" t="s">
        <v>51</v>
      </c>
      <c r="D382" s="631" t="s">
        <v>50</v>
      </c>
      <c r="E382" s="631" t="s">
        <v>175</v>
      </c>
      <c r="F382" s="631" t="s">
        <v>47</v>
      </c>
      <c r="G382" s="499">
        <f>G383</f>
        <v>364.3</v>
      </c>
      <c r="H382" s="499"/>
      <c r="I382" s="589">
        <f>I383</f>
        <v>1117.2</v>
      </c>
    </row>
    <row r="383" spans="1:9" ht="22.5" customHeight="1">
      <c r="A383" s="733" t="s">
        <v>467</v>
      </c>
      <c r="B383" s="716" t="s">
        <v>171</v>
      </c>
      <c r="C383" s="631" t="s">
        <v>51</v>
      </c>
      <c r="D383" s="631" t="s">
        <v>50</v>
      </c>
      <c r="E383" s="631" t="s">
        <v>175</v>
      </c>
      <c r="F383" s="631" t="s">
        <v>469</v>
      </c>
      <c r="G383" s="499">
        <v>364.3</v>
      </c>
      <c r="H383" s="499"/>
      <c r="I383" s="589">
        <f>355.5+761.7</f>
        <v>1117.2</v>
      </c>
    </row>
    <row r="384" spans="1:9" ht="78" customHeight="1">
      <c r="A384" s="742" t="s">
        <v>486</v>
      </c>
      <c r="B384" s="717" t="s">
        <v>171</v>
      </c>
      <c r="C384" s="630" t="s">
        <v>51</v>
      </c>
      <c r="D384" s="630" t="s">
        <v>50</v>
      </c>
      <c r="E384" s="630" t="s">
        <v>231</v>
      </c>
      <c r="F384" s="631" t="s">
        <v>47</v>
      </c>
      <c r="G384" s="499" t="e">
        <f>G385+#REF!+G390+G393+G395</f>
        <v>#REF!</v>
      </c>
      <c r="H384" s="499"/>
      <c r="I384" s="591">
        <f>I385+I393+I395+I397+I399</f>
        <v>53040.3</v>
      </c>
    </row>
    <row r="385" spans="1:9" ht="89.25" customHeight="1">
      <c r="A385" s="62" t="s">
        <v>232</v>
      </c>
      <c r="B385" s="717" t="s">
        <v>171</v>
      </c>
      <c r="C385" s="630" t="s">
        <v>51</v>
      </c>
      <c r="D385" s="630" t="s">
        <v>50</v>
      </c>
      <c r="E385" s="630" t="s">
        <v>495</v>
      </c>
      <c r="F385" s="631" t="s">
        <v>47</v>
      </c>
      <c r="G385" s="499">
        <v>42102.9</v>
      </c>
      <c r="H385" s="499"/>
      <c r="I385" s="591">
        <f>I386</f>
        <v>52599.4</v>
      </c>
    </row>
    <row r="386" spans="1:9" ht="46.5" customHeight="1">
      <c r="A386" s="732" t="s">
        <v>311</v>
      </c>
      <c r="B386" s="717" t="s">
        <v>171</v>
      </c>
      <c r="C386" s="630" t="s">
        <v>51</v>
      </c>
      <c r="D386" s="630" t="s">
        <v>50</v>
      </c>
      <c r="E386" s="630" t="s">
        <v>495</v>
      </c>
      <c r="F386" s="631" t="s">
        <v>47</v>
      </c>
      <c r="G386" s="499"/>
      <c r="H386" s="499"/>
      <c r="I386" s="591">
        <f>I387+I388+I389+I392</f>
        <v>52599.4</v>
      </c>
    </row>
    <row r="387" spans="1:9" ht="29.25" customHeight="1">
      <c r="A387" s="733" t="s">
        <v>467</v>
      </c>
      <c r="B387" s="717" t="s">
        <v>171</v>
      </c>
      <c r="C387" s="630" t="s">
        <v>51</v>
      </c>
      <c r="D387" s="630" t="s">
        <v>50</v>
      </c>
      <c r="E387" s="630" t="s">
        <v>495</v>
      </c>
      <c r="F387" s="631" t="s">
        <v>469</v>
      </c>
      <c r="G387" s="499"/>
      <c r="H387" s="499"/>
      <c r="I387" s="589">
        <f>31246.8+1302</f>
        <v>32548.8</v>
      </c>
    </row>
    <row r="388" spans="1:9" ht="27.75" customHeight="1">
      <c r="A388" s="734" t="s">
        <v>466</v>
      </c>
      <c r="B388" s="717" t="s">
        <v>171</v>
      </c>
      <c r="C388" s="630" t="s">
        <v>51</v>
      </c>
      <c r="D388" s="630" t="s">
        <v>50</v>
      </c>
      <c r="E388" s="630" t="s">
        <v>495</v>
      </c>
      <c r="F388" s="631" t="s">
        <v>470</v>
      </c>
      <c r="G388" s="499"/>
      <c r="H388" s="499"/>
      <c r="I388" s="589">
        <f>182+35.7</f>
        <v>217.7</v>
      </c>
    </row>
    <row r="389" spans="1:9" ht="27" customHeight="1">
      <c r="A389" s="734" t="s">
        <v>481</v>
      </c>
      <c r="B389" s="717" t="s">
        <v>171</v>
      </c>
      <c r="C389" s="630" t="s">
        <v>51</v>
      </c>
      <c r="D389" s="630" t="s">
        <v>50</v>
      </c>
      <c r="E389" s="630" t="s">
        <v>495</v>
      </c>
      <c r="F389" s="631" t="s">
        <v>462</v>
      </c>
      <c r="G389" s="499"/>
      <c r="H389" s="499"/>
      <c r="I389" s="589">
        <f>1375.4+864.6</f>
        <v>2240</v>
      </c>
    </row>
    <row r="390" spans="1:9" ht="45" customHeight="1" hidden="1">
      <c r="A390" s="274" t="s">
        <v>311</v>
      </c>
      <c r="B390" s="540" t="s">
        <v>171</v>
      </c>
      <c r="C390" s="554" t="s">
        <v>51</v>
      </c>
      <c r="D390" s="554" t="s">
        <v>50</v>
      </c>
      <c r="E390" s="554" t="s">
        <v>312</v>
      </c>
      <c r="F390" s="554" t="s">
        <v>47</v>
      </c>
      <c r="G390" s="482">
        <f>G391</f>
        <v>0</v>
      </c>
      <c r="H390" s="482"/>
      <c r="I390" s="591">
        <f>G390+H390</f>
        <v>0</v>
      </c>
    </row>
    <row r="391" spans="1:9" ht="21" customHeight="1" hidden="1">
      <c r="A391" s="242" t="s">
        <v>149</v>
      </c>
      <c r="B391" s="540" t="s">
        <v>171</v>
      </c>
      <c r="C391" s="554" t="s">
        <v>51</v>
      </c>
      <c r="D391" s="554" t="s">
        <v>50</v>
      </c>
      <c r="E391" s="554" t="s">
        <v>312</v>
      </c>
      <c r="F391" s="554" t="s">
        <v>150</v>
      </c>
      <c r="G391" s="482"/>
      <c r="H391" s="482"/>
      <c r="I391" s="589">
        <f>G391+H391</f>
        <v>0</v>
      </c>
    </row>
    <row r="392" spans="1:9" ht="41.25" customHeight="1">
      <c r="A392" s="734" t="s">
        <v>506</v>
      </c>
      <c r="B392" s="717" t="s">
        <v>171</v>
      </c>
      <c r="C392" s="630" t="s">
        <v>51</v>
      </c>
      <c r="D392" s="630" t="s">
        <v>50</v>
      </c>
      <c r="E392" s="630" t="s">
        <v>495</v>
      </c>
      <c r="F392" s="554" t="s">
        <v>478</v>
      </c>
      <c r="G392" s="482"/>
      <c r="H392" s="482"/>
      <c r="I392" s="589">
        <f>16517.4+1075.5</f>
        <v>17592.9</v>
      </c>
    </row>
    <row r="393" spans="1:11" ht="44.25" customHeight="1">
      <c r="A393" s="242" t="s">
        <v>394</v>
      </c>
      <c r="B393" s="439" t="s">
        <v>171</v>
      </c>
      <c r="C393" s="630" t="s">
        <v>51</v>
      </c>
      <c r="D393" s="630" t="s">
        <v>50</v>
      </c>
      <c r="E393" s="630" t="s">
        <v>496</v>
      </c>
      <c r="F393" s="630" t="s">
        <v>47</v>
      </c>
      <c r="G393" s="501">
        <f>G394</f>
        <v>48.5</v>
      </c>
      <c r="H393" s="501"/>
      <c r="I393" s="591">
        <f>I394</f>
        <v>46.9</v>
      </c>
      <c r="J393" s="102"/>
      <c r="K393" s="102"/>
    </row>
    <row r="394" spans="1:11" ht="18" customHeight="1">
      <c r="A394" s="733" t="s">
        <v>467</v>
      </c>
      <c r="B394" s="439" t="s">
        <v>171</v>
      </c>
      <c r="C394" s="630" t="s">
        <v>51</v>
      </c>
      <c r="D394" s="630" t="s">
        <v>50</v>
      </c>
      <c r="E394" s="630" t="s">
        <v>496</v>
      </c>
      <c r="F394" s="630" t="s">
        <v>469</v>
      </c>
      <c r="G394" s="501">
        <v>48.5</v>
      </c>
      <c r="H394" s="501"/>
      <c r="I394" s="589">
        <f>47.1-0.2</f>
        <v>46.9</v>
      </c>
      <c r="J394" s="103"/>
      <c r="K394" s="103"/>
    </row>
    <row r="395" spans="1:11" ht="93.75" customHeight="1">
      <c r="A395" s="274" t="s">
        <v>299</v>
      </c>
      <c r="B395" s="439" t="s">
        <v>171</v>
      </c>
      <c r="C395" s="630" t="s">
        <v>51</v>
      </c>
      <c r="D395" s="630" t="s">
        <v>50</v>
      </c>
      <c r="E395" s="630" t="s">
        <v>497</v>
      </c>
      <c r="F395" s="630" t="s">
        <v>47</v>
      </c>
      <c r="G395" s="501">
        <f>G396</f>
        <v>100.5</v>
      </c>
      <c r="H395" s="501"/>
      <c r="I395" s="591">
        <f>I396</f>
        <v>100</v>
      </c>
      <c r="J395" s="103"/>
      <c r="K395" s="103"/>
    </row>
    <row r="396" spans="1:11" ht="38.25" customHeight="1">
      <c r="A396" s="738" t="s">
        <v>479</v>
      </c>
      <c r="B396" s="439" t="s">
        <v>171</v>
      </c>
      <c r="C396" s="630" t="s">
        <v>51</v>
      </c>
      <c r="D396" s="630" t="s">
        <v>50</v>
      </c>
      <c r="E396" s="630" t="s">
        <v>497</v>
      </c>
      <c r="F396" s="630" t="s">
        <v>480</v>
      </c>
      <c r="G396" s="501">
        <v>100.5</v>
      </c>
      <c r="H396" s="501"/>
      <c r="I396" s="589">
        <v>100</v>
      </c>
      <c r="J396" s="103"/>
      <c r="K396" s="103"/>
    </row>
    <row r="397" spans="1:11" ht="63.75" customHeight="1">
      <c r="A397" s="738" t="s">
        <v>482</v>
      </c>
      <c r="B397" s="439" t="s">
        <v>171</v>
      </c>
      <c r="C397" s="630" t="s">
        <v>51</v>
      </c>
      <c r="D397" s="630" t="s">
        <v>50</v>
      </c>
      <c r="E397" s="630" t="s">
        <v>483</v>
      </c>
      <c r="F397" s="630" t="s">
        <v>47</v>
      </c>
      <c r="G397" s="501"/>
      <c r="H397" s="501"/>
      <c r="I397" s="589">
        <f>I398</f>
        <v>236</v>
      </c>
      <c r="J397" s="103"/>
      <c r="K397" s="103"/>
    </row>
    <row r="398" spans="1:11" ht="23.25" customHeight="1">
      <c r="A398" s="738" t="s">
        <v>484</v>
      </c>
      <c r="B398" s="439" t="s">
        <v>171</v>
      </c>
      <c r="C398" s="630" t="s">
        <v>51</v>
      </c>
      <c r="D398" s="630" t="s">
        <v>50</v>
      </c>
      <c r="E398" s="630" t="s">
        <v>483</v>
      </c>
      <c r="F398" s="630" t="s">
        <v>485</v>
      </c>
      <c r="G398" s="501"/>
      <c r="H398" s="501"/>
      <c r="I398" s="589">
        <v>236</v>
      </c>
      <c r="J398" s="103"/>
      <c r="K398" s="103"/>
    </row>
    <row r="399" spans="1:11" ht="23.25" customHeight="1">
      <c r="A399" s="734" t="s">
        <v>34</v>
      </c>
      <c r="B399" s="743" t="s">
        <v>171</v>
      </c>
      <c r="C399" s="611" t="s">
        <v>51</v>
      </c>
      <c r="D399" s="611" t="s">
        <v>50</v>
      </c>
      <c r="E399" s="611" t="s">
        <v>35</v>
      </c>
      <c r="F399" s="737" t="s">
        <v>47</v>
      </c>
      <c r="G399" s="501"/>
      <c r="H399" s="501"/>
      <c r="I399" s="589">
        <f>I400+I401</f>
        <v>58</v>
      </c>
      <c r="J399" s="103"/>
      <c r="K399" s="103"/>
    </row>
    <row r="400" spans="1:11" ht="23.25" customHeight="1">
      <c r="A400" s="734" t="s">
        <v>514</v>
      </c>
      <c r="B400" s="743" t="s">
        <v>171</v>
      </c>
      <c r="C400" s="611" t="s">
        <v>51</v>
      </c>
      <c r="D400" s="611" t="s">
        <v>50</v>
      </c>
      <c r="E400" s="611" t="s">
        <v>35</v>
      </c>
      <c r="F400" s="737" t="s">
        <v>513</v>
      </c>
      <c r="G400" s="501"/>
      <c r="H400" s="501"/>
      <c r="I400" s="589">
        <v>16.6</v>
      </c>
      <c r="J400" s="103"/>
      <c r="K400" s="103"/>
    </row>
    <row r="401" spans="1:11" ht="23.25" customHeight="1">
      <c r="A401" s="734" t="s">
        <v>506</v>
      </c>
      <c r="B401" s="743" t="s">
        <v>171</v>
      </c>
      <c r="C401" s="611" t="s">
        <v>51</v>
      </c>
      <c r="D401" s="611" t="s">
        <v>50</v>
      </c>
      <c r="E401" s="611" t="s">
        <v>35</v>
      </c>
      <c r="F401" s="737" t="s">
        <v>478</v>
      </c>
      <c r="G401" s="501"/>
      <c r="H401" s="501"/>
      <c r="I401" s="589">
        <v>41.4</v>
      </c>
      <c r="J401" s="103"/>
      <c r="K401" s="103"/>
    </row>
    <row r="402" spans="1:11" ht="18" customHeight="1">
      <c r="A402" s="285" t="s">
        <v>73</v>
      </c>
      <c r="B402" s="699" t="s">
        <v>171</v>
      </c>
      <c r="C402" s="559" t="s">
        <v>51</v>
      </c>
      <c r="D402" s="248" t="s">
        <v>51</v>
      </c>
      <c r="E402" s="248" t="s">
        <v>132</v>
      </c>
      <c r="F402" s="248" t="s">
        <v>47</v>
      </c>
      <c r="G402" s="480">
        <f>G403+G406+G409</f>
        <v>1016.3</v>
      </c>
      <c r="H402" s="480"/>
      <c r="I402" s="576">
        <f>I409</f>
        <v>1136.9</v>
      </c>
      <c r="J402" s="103"/>
      <c r="K402" s="103"/>
    </row>
    <row r="403" spans="1:11" ht="51" customHeight="1" hidden="1">
      <c r="A403" s="44" t="s">
        <v>139</v>
      </c>
      <c r="B403" s="718" t="s">
        <v>171</v>
      </c>
      <c r="C403" s="558" t="s">
        <v>51</v>
      </c>
      <c r="D403" s="502" t="s">
        <v>51</v>
      </c>
      <c r="E403" s="502" t="s">
        <v>132</v>
      </c>
      <c r="F403" s="502" t="s">
        <v>47</v>
      </c>
      <c r="G403" s="480">
        <f>G404</f>
        <v>0</v>
      </c>
      <c r="H403" s="480"/>
      <c r="I403" s="591">
        <f aca="true" t="shared" si="14" ref="I403:I408">G403+H403</f>
        <v>0</v>
      </c>
      <c r="J403" s="103"/>
      <c r="K403" s="103"/>
    </row>
    <row r="404" spans="1:11" ht="19.5" customHeight="1" hidden="1">
      <c r="A404" s="11" t="s">
        <v>59</v>
      </c>
      <c r="B404" s="718" t="s">
        <v>171</v>
      </c>
      <c r="C404" s="558" t="s">
        <v>51</v>
      </c>
      <c r="D404" s="502" t="s">
        <v>51</v>
      </c>
      <c r="E404" s="502" t="s">
        <v>140</v>
      </c>
      <c r="F404" s="502" t="s">
        <v>47</v>
      </c>
      <c r="G404" s="499">
        <f>G405</f>
        <v>0</v>
      </c>
      <c r="H404" s="499"/>
      <c r="I404" s="591">
        <f t="shared" si="14"/>
        <v>0</v>
      </c>
      <c r="J404" s="103"/>
      <c r="K404" s="103"/>
    </row>
    <row r="405" spans="1:11" ht="25.5" customHeight="1" hidden="1">
      <c r="A405" s="36" t="s">
        <v>136</v>
      </c>
      <c r="B405" s="718" t="s">
        <v>171</v>
      </c>
      <c r="C405" s="456" t="s">
        <v>51</v>
      </c>
      <c r="D405" s="456" t="s">
        <v>51</v>
      </c>
      <c r="E405" s="456" t="s">
        <v>141</v>
      </c>
      <c r="F405" s="456" t="s">
        <v>137</v>
      </c>
      <c r="G405" s="499"/>
      <c r="H405" s="499"/>
      <c r="I405" s="591">
        <f t="shared" si="14"/>
        <v>0</v>
      </c>
      <c r="J405" s="103"/>
      <c r="K405" s="103"/>
    </row>
    <row r="406" spans="1:11" ht="0.75" customHeight="1" hidden="1">
      <c r="A406" s="37" t="s">
        <v>84</v>
      </c>
      <c r="B406" s="718" t="s">
        <v>171</v>
      </c>
      <c r="C406" s="456" t="s">
        <v>51</v>
      </c>
      <c r="D406" s="456" t="s">
        <v>51</v>
      </c>
      <c r="E406" s="456" t="s">
        <v>220</v>
      </c>
      <c r="F406" s="456" t="s">
        <v>47</v>
      </c>
      <c r="G406" s="480">
        <f>G407</f>
        <v>0</v>
      </c>
      <c r="H406" s="480"/>
      <c r="I406" s="591">
        <f t="shared" si="14"/>
        <v>0</v>
      </c>
      <c r="J406" s="103"/>
      <c r="K406" s="103"/>
    </row>
    <row r="407" spans="1:11" ht="17.25" customHeight="1" hidden="1">
      <c r="A407" s="31" t="s">
        <v>94</v>
      </c>
      <c r="B407" s="718" t="s">
        <v>171</v>
      </c>
      <c r="C407" s="456" t="s">
        <v>51</v>
      </c>
      <c r="D407" s="456" t="s">
        <v>51</v>
      </c>
      <c r="E407" s="456" t="s">
        <v>221</v>
      </c>
      <c r="F407" s="456" t="s">
        <v>47</v>
      </c>
      <c r="G407" s="499">
        <f>G408</f>
        <v>0</v>
      </c>
      <c r="H407" s="499"/>
      <c r="I407" s="591">
        <f t="shared" si="14"/>
        <v>0</v>
      </c>
      <c r="J407" s="103"/>
      <c r="K407" s="103"/>
    </row>
    <row r="408" spans="1:11" ht="15" customHeight="1" hidden="1">
      <c r="A408" s="25" t="s">
        <v>149</v>
      </c>
      <c r="B408" s="718" t="s">
        <v>171</v>
      </c>
      <c r="C408" s="456" t="s">
        <v>51</v>
      </c>
      <c r="D408" s="456" t="s">
        <v>51</v>
      </c>
      <c r="E408" s="456" t="s">
        <v>221</v>
      </c>
      <c r="F408" s="456" t="s">
        <v>150</v>
      </c>
      <c r="G408" s="499"/>
      <c r="H408" s="499"/>
      <c r="I408" s="591">
        <f t="shared" si="14"/>
        <v>0</v>
      </c>
      <c r="J408" s="103"/>
      <c r="K408" s="103"/>
    </row>
    <row r="409" spans="1:11" ht="28.5" customHeight="1">
      <c r="A409" s="40" t="s">
        <v>361</v>
      </c>
      <c r="B409" s="701" t="s">
        <v>171</v>
      </c>
      <c r="C409" s="468" t="s">
        <v>51</v>
      </c>
      <c r="D409" s="468" t="s">
        <v>51</v>
      </c>
      <c r="E409" s="468" t="s">
        <v>362</v>
      </c>
      <c r="F409" s="468" t="s">
        <v>47</v>
      </c>
      <c r="G409" s="503">
        <f>G410+G412+G413</f>
        <v>1016.3</v>
      </c>
      <c r="H409" s="503"/>
      <c r="I409" s="576">
        <f>I412+I410</f>
        <v>1136.9</v>
      </c>
      <c r="J409" s="103"/>
      <c r="K409" s="103"/>
    </row>
    <row r="410" spans="1:11" ht="78.75" customHeight="1">
      <c r="A410" s="340" t="s">
        <v>388</v>
      </c>
      <c r="B410" s="439" t="s">
        <v>171</v>
      </c>
      <c r="C410" s="438" t="s">
        <v>51</v>
      </c>
      <c r="D410" s="438" t="s">
        <v>51</v>
      </c>
      <c r="E410" s="776" t="s">
        <v>363</v>
      </c>
      <c r="F410" s="447" t="s">
        <v>47</v>
      </c>
      <c r="G410" s="504">
        <v>165.5</v>
      </c>
      <c r="H410" s="504"/>
      <c r="I410" s="578">
        <f>I411</f>
        <v>236</v>
      </c>
      <c r="J410" s="103"/>
      <c r="K410" s="103"/>
    </row>
    <row r="411" spans="1:11" ht="32.25" customHeight="1">
      <c r="A411" s="738" t="s">
        <v>479</v>
      </c>
      <c r="B411" s="439" t="s">
        <v>171</v>
      </c>
      <c r="C411" s="438" t="s">
        <v>51</v>
      </c>
      <c r="D411" s="438" t="s">
        <v>51</v>
      </c>
      <c r="E411" s="776" t="s">
        <v>363</v>
      </c>
      <c r="F411" s="447" t="s">
        <v>480</v>
      </c>
      <c r="G411" s="504"/>
      <c r="H411" s="504"/>
      <c r="I411" s="578">
        <v>236</v>
      </c>
      <c r="J411" s="103"/>
      <c r="K411" s="103"/>
    </row>
    <row r="412" spans="1:11" ht="82.5" customHeight="1">
      <c r="A412" s="340" t="s">
        <v>389</v>
      </c>
      <c r="B412" s="439" t="s">
        <v>171</v>
      </c>
      <c r="C412" s="438" t="s">
        <v>51</v>
      </c>
      <c r="D412" s="438" t="s">
        <v>51</v>
      </c>
      <c r="E412" s="447" t="s">
        <v>364</v>
      </c>
      <c r="F412" s="447" t="s">
        <v>47</v>
      </c>
      <c r="G412" s="505">
        <v>850.8</v>
      </c>
      <c r="H412" s="505"/>
      <c r="I412" s="589">
        <f>I414</f>
        <v>900.9</v>
      </c>
      <c r="J412" s="103"/>
      <c r="K412" s="103"/>
    </row>
    <row r="413" spans="1:11" ht="42.75" customHeight="1" hidden="1">
      <c r="A413" s="340" t="s">
        <v>390</v>
      </c>
      <c r="B413" s="439" t="s">
        <v>171</v>
      </c>
      <c r="C413" s="438" t="s">
        <v>51</v>
      </c>
      <c r="D413" s="438" t="s">
        <v>51</v>
      </c>
      <c r="E413" s="447" t="s">
        <v>371</v>
      </c>
      <c r="F413" s="447" t="s">
        <v>150</v>
      </c>
      <c r="G413" s="505"/>
      <c r="H413" s="505"/>
      <c r="I413" s="591">
        <f>G413+H413</f>
        <v>0</v>
      </c>
      <c r="J413" s="103"/>
      <c r="K413" s="103"/>
    </row>
    <row r="414" spans="1:11" ht="27.75" customHeight="1">
      <c r="A414" s="734" t="s">
        <v>481</v>
      </c>
      <c r="B414" s="439" t="s">
        <v>171</v>
      </c>
      <c r="C414" s="438" t="s">
        <v>51</v>
      </c>
      <c r="D414" s="438" t="s">
        <v>51</v>
      </c>
      <c r="E414" s="447" t="s">
        <v>364</v>
      </c>
      <c r="F414" s="447" t="s">
        <v>462</v>
      </c>
      <c r="G414" s="505"/>
      <c r="H414" s="505"/>
      <c r="I414" s="589">
        <v>900.9</v>
      </c>
      <c r="J414" s="103"/>
      <c r="K414" s="103"/>
    </row>
    <row r="415" spans="1:11" ht="21" customHeight="1">
      <c r="A415" s="10" t="s">
        <v>95</v>
      </c>
      <c r="B415" s="699" t="s">
        <v>171</v>
      </c>
      <c r="C415" s="467" t="s">
        <v>51</v>
      </c>
      <c r="D415" s="467" t="s">
        <v>67</v>
      </c>
      <c r="E415" s="467" t="s">
        <v>76</v>
      </c>
      <c r="F415" s="467" t="s">
        <v>47</v>
      </c>
      <c r="G415" s="506" t="e">
        <f>G416+G425+#REF!+#REF!+#REF!+#REF!+#REF!+#REF!+#REF!+#REF!+#REF!+#REF!+#REF!+#REF!</f>
        <v>#REF!</v>
      </c>
      <c r="H415" s="506" t="e">
        <f>H416+H426</f>
        <v>#REF!</v>
      </c>
      <c r="I415" s="576">
        <v>2053.4</v>
      </c>
      <c r="J415" s="104"/>
      <c r="K415" s="104"/>
    </row>
    <row r="416" spans="1:11" ht="52.5" customHeight="1">
      <c r="A416" s="38" t="s">
        <v>139</v>
      </c>
      <c r="B416" s="692" t="s">
        <v>171</v>
      </c>
      <c r="C416" s="161" t="s">
        <v>51</v>
      </c>
      <c r="D416" s="161" t="s">
        <v>67</v>
      </c>
      <c r="E416" s="161" t="s">
        <v>152</v>
      </c>
      <c r="F416" s="161" t="s">
        <v>47</v>
      </c>
      <c r="G416" s="495" t="e">
        <f>G417</f>
        <v>#REF!</v>
      </c>
      <c r="H416" s="495" t="e">
        <f>H417</f>
        <v>#REF!</v>
      </c>
      <c r="I416" s="591">
        <f>I417</f>
        <v>675.8</v>
      </c>
      <c r="J416" s="101"/>
      <c r="K416" s="101"/>
    </row>
    <row r="417" spans="1:11" ht="17.25" customHeight="1">
      <c r="A417" s="11" t="s">
        <v>59</v>
      </c>
      <c r="B417" s="692" t="s">
        <v>171</v>
      </c>
      <c r="C417" s="161" t="s">
        <v>51</v>
      </c>
      <c r="D417" s="161" t="s">
        <v>67</v>
      </c>
      <c r="E417" s="161" t="s">
        <v>153</v>
      </c>
      <c r="F417" s="161" t="s">
        <v>47</v>
      </c>
      <c r="G417" s="495" t="e">
        <f>#REF!</f>
        <v>#REF!</v>
      </c>
      <c r="H417" s="495" t="e">
        <f>#REF!</f>
        <v>#REF!</v>
      </c>
      <c r="I417" s="589">
        <f>I418+I419</f>
        <v>675.8</v>
      </c>
      <c r="J417" s="101"/>
      <c r="K417" s="101"/>
    </row>
    <row r="418" spans="1:11" ht="17.25" customHeight="1">
      <c r="A418" s="733" t="s">
        <v>467</v>
      </c>
      <c r="B418" s="692" t="s">
        <v>171</v>
      </c>
      <c r="C418" s="161" t="s">
        <v>51</v>
      </c>
      <c r="D418" s="161" t="s">
        <v>67</v>
      </c>
      <c r="E418" s="161" t="s">
        <v>153</v>
      </c>
      <c r="F418" s="737" t="s">
        <v>460</v>
      </c>
      <c r="G418" s="495"/>
      <c r="H418" s="495"/>
      <c r="I418" s="589">
        <v>538.8</v>
      </c>
      <c r="J418" s="101"/>
      <c r="K418" s="101"/>
    </row>
    <row r="419" spans="1:11" ht="27.75" customHeight="1">
      <c r="A419" s="734" t="s">
        <v>481</v>
      </c>
      <c r="B419" s="692" t="s">
        <v>171</v>
      </c>
      <c r="C419" s="161" t="s">
        <v>51</v>
      </c>
      <c r="D419" s="161" t="s">
        <v>67</v>
      </c>
      <c r="E419" s="161" t="s">
        <v>153</v>
      </c>
      <c r="F419" s="737" t="s">
        <v>462</v>
      </c>
      <c r="G419" s="495"/>
      <c r="H419" s="495"/>
      <c r="I419" s="589">
        <v>137</v>
      </c>
      <c r="J419" s="101"/>
      <c r="K419" s="101"/>
    </row>
    <row r="420" spans="1:11" ht="27.75" customHeight="1">
      <c r="A420" s="751" t="s">
        <v>361</v>
      </c>
      <c r="B420" s="753" t="s">
        <v>171</v>
      </c>
      <c r="C420" s="627" t="s">
        <v>51</v>
      </c>
      <c r="D420" s="627" t="s">
        <v>67</v>
      </c>
      <c r="E420" s="627" t="s">
        <v>521</v>
      </c>
      <c r="F420" s="737" t="s">
        <v>47</v>
      </c>
      <c r="G420" s="495"/>
      <c r="H420" s="495"/>
      <c r="I420" s="589">
        <f>I421+I422</f>
        <v>10.9</v>
      </c>
      <c r="J420" s="101"/>
      <c r="K420" s="101"/>
    </row>
    <row r="421" spans="1:11" ht="103.5" customHeight="1">
      <c r="A421" s="752" t="s">
        <v>388</v>
      </c>
      <c r="B421" s="753" t="s">
        <v>171</v>
      </c>
      <c r="C421" s="627" t="s">
        <v>51</v>
      </c>
      <c r="D421" s="627" t="s">
        <v>67</v>
      </c>
      <c r="E421" s="627" t="s">
        <v>520</v>
      </c>
      <c r="F421" s="737" t="s">
        <v>462</v>
      </c>
      <c r="G421" s="495"/>
      <c r="H421" s="495"/>
      <c r="I421" s="589">
        <v>1.9</v>
      </c>
      <c r="J421" s="101"/>
      <c r="K421" s="101"/>
    </row>
    <row r="422" spans="1:11" ht="102" customHeight="1">
      <c r="A422" s="752" t="s">
        <v>389</v>
      </c>
      <c r="B422" s="753" t="s">
        <v>171</v>
      </c>
      <c r="C422" s="627" t="s">
        <v>51</v>
      </c>
      <c r="D422" s="627" t="s">
        <v>67</v>
      </c>
      <c r="E422" s="627" t="s">
        <v>522</v>
      </c>
      <c r="F422" s="737" t="s">
        <v>462</v>
      </c>
      <c r="G422" s="495"/>
      <c r="H422" s="495"/>
      <c r="I422" s="589">
        <v>9</v>
      </c>
      <c r="J422" s="101"/>
      <c r="K422" s="101"/>
    </row>
    <row r="423" spans="1:11" ht="27" customHeight="1">
      <c r="A423" s="770" t="s">
        <v>38</v>
      </c>
      <c r="B423" s="753" t="s">
        <v>171</v>
      </c>
      <c r="C423" s="627" t="s">
        <v>51</v>
      </c>
      <c r="D423" s="627" t="s">
        <v>67</v>
      </c>
      <c r="E423" s="627" t="s">
        <v>39</v>
      </c>
      <c r="F423" s="737" t="s">
        <v>47</v>
      </c>
      <c r="G423" s="495"/>
      <c r="H423" s="495"/>
      <c r="I423" s="589">
        <f>I424</f>
        <v>5.4</v>
      </c>
      <c r="J423" s="101"/>
      <c r="K423" s="101"/>
    </row>
    <row r="424" spans="1:11" ht="27" customHeight="1">
      <c r="A424" s="734" t="s">
        <v>481</v>
      </c>
      <c r="B424" s="753" t="s">
        <v>171</v>
      </c>
      <c r="C424" s="627" t="s">
        <v>51</v>
      </c>
      <c r="D424" s="627" t="s">
        <v>67</v>
      </c>
      <c r="E424" s="627" t="s">
        <v>39</v>
      </c>
      <c r="F424" s="737" t="s">
        <v>462</v>
      </c>
      <c r="G424" s="495"/>
      <c r="H424" s="495"/>
      <c r="I424" s="589">
        <v>5.4</v>
      </c>
      <c r="J424" s="101"/>
      <c r="K424" s="101"/>
    </row>
    <row r="425" spans="1:9" ht="45.75" customHeight="1">
      <c r="A425" s="130" t="s">
        <v>64</v>
      </c>
      <c r="B425" s="692" t="s">
        <v>171</v>
      </c>
      <c r="C425" s="161" t="s">
        <v>51</v>
      </c>
      <c r="D425" s="161" t="s">
        <v>67</v>
      </c>
      <c r="E425" s="161" t="s">
        <v>79</v>
      </c>
      <c r="F425" s="161" t="s">
        <v>47</v>
      </c>
      <c r="G425" s="495" t="e">
        <f>G426</f>
        <v>#REF!</v>
      </c>
      <c r="H425" s="495"/>
      <c r="I425" s="591">
        <f>I426</f>
        <v>251.9</v>
      </c>
    </row>
    <row r="426" spans="1:9" ht="26.25" customHeight="1">
      <c r="A426" s="1" t="s">
        <v>63</v>
      </c>
      <c r="B426" s="692" t="s">
        <v>171</v>
      </c>
      <c r="C426" s="161" t="s">
        <v>51</v>
      </c>
      <c r="D426" s="161" t="s">
        <v>67</v>
      </c>
      <c r="E426" s="161" t="s">
        <v>176</v>
      </c>
      <c r="F426" s="161" t="s">
        <v>47</v>
      </c>
      <c r="G426" s="495" t="e">
        <f>#REF!</f>
        <v>#REF!</v>
      </c>
      <c r="H426" s="495">
        <v>860</v>
      </c>
      <c r="I426" s="589">
        <f>I427+I428+I429+I430</f>
        <v>251.9</v>
      </c>
    </row>
    <row r="427" spans="1:9" ht="26.25" customHeight="1">
      <c r="A427" s="733" t="s">
        <v>467</v>
      </c>
      <c r="B427" s="692" t="s">
        <v>171</v>
      </c>
      <c r="C427" s="161" t="s">
        <v>51</v>
      </c>
      <c r="D427" s="161" t="s">
        <v>67</v>
      </c>
      <c r="E427" s="161" t="s">
        <v>176</v>
      </c>
      <c r="F427" s="558" t="s">
        <v>469</v>
      </c>
      <c r="G427" s="495"/>
      <c r="H427" s="495"/>
      <c r="I427" s="589">
        <f>59.4+15</f>
        <v>74.4</v>
      </c>
    </row>
    <row r="428" spans="1:9" ht="27.75" customHeight="1">
      <c r="A428" s="734" t="s">
        <v>481</v>
      </c>
      <c r="B428" s="692" t="s">
        <v>171</v>
      </c>
      <c r="C428" s="161" t="s">
        <v>51</v>
      </c>
      <c r="D428" s="161" t="s">
        <v>67</v>
      </c>
      <c r="E428" s="161" t="s">
        <v>176</v>
      </c>
      <c r="F428" s="558" t="s">
        <v>462</v>
      </c>
      <c r="G428" s="495"/>
      <c r="H428" s="495"/>
      <c r="I428" s="589">
        <f>162.5-11</f>
        <v>151.5</v>
      </c>
    </row>
    <row r="429" spans="1:9" ht="24" customHeight="1">
      <c r="A429" s="733" t="s">
        <v>464</v>
      </c>
      <c r="B429" s="692" t="s">
        <v>171</v>
      </c>
      <c r="C429" s="161" t="s">
        <v>51</v>
      </c>
      <c r="D429" s="161" t="s">
        <v>67</v>
      </c>
      <c r="E429" s="161" t="s">
        <v>176</v>
      </c>
      <c r="F429" s="737" t="s">
        <v>463</v>
      </c>
      <c r="G429" s="495"/>
      <c r="H429" s="495"/>
      <c r="I429" s="589">
        <f>15+7.4</f>
        <v>22.4</v>
      </c>
    </row>
    <row r="430" spans="1:9" ht="24" customHeight="1">
      <c r="A430" s="733" t="s">
        <v>472</v>
      </c>
      <c r="B430" s="692" t="s">
        <v>171</v>
      </c>
      <c r="C430" s="161" t="s">
        <v>51</v>
      </c>
      <c r="D430" s="161" t="s">
        <v>67</v>
      </c>
      <c r="E430" s="161" t="s">
        <v>176</v>
      </c>
      <c r="F430" s="737" t="s">
        <v>471</v>
      </c>
      <c r="G430" s="495"/>
      <c r="H430" s="495"/>
      <c r="I430" s="589">
        <v>3.6</v>
      </c>
    </row>
    <row r="431" spans="1:9" ht="24" customHeight="1">
      <c r="A431" s="733" t="s">
        <v>177</v>
      </c>
      <c r="B431" s="753" t="s">
        <v>171</v>
      </c>
      <c r="C431" s="627" t="s">
        <v>51</v>
      </c>
      <c r="D431" s="627" t="s">
        <v>67</v>
      </c>
      <c r="E431" s="627" t="s">
        <v>181</v>
      </c>
      <c r="F431" s="737" t="s">
        <v>47</v>
      </c>
      <c r="G431" s="495"/>
      <c r="H431" s="495"/>
      <c r="I431" s="589">
        <v>26</v>
      </c>
    </row>
    <row r="432" spans="1:9" ht="51" customHeight="1">
      <c r="A432" s="38" t="s">
        <v>178</v>
      </c>
      <c r="B432" s="753" t="s">
        <v>171</v>
      </c>
      <c r="C432" s="627" t="s">
        <v>51</v>
      </c>
      <c r="D432" s="627" t="s">
        <v>67</v>
      </c>
      <c r="E432" s="627" t="s">
        <v>40</v>
      </c>
      <c r="F432" s="737" t="s">
        <v>47</v>
      </c>
      <c r="G432" s="495"/>
      <c r="H432" s="495"/>
      <c r="I432" s="589">
        <f>I433</f>
        <v>26</v>
      </c>
    </row>
    <row r="433" spans="1:9" ht="30.75" customHeight="1">
      <c r="A433" s="734" t="s">
        <v>481</v>
      </c>
      <c r="B433" s="753" t="s">
        <v>171</v>
      </c>
      <c r="C433" s="627" t="s">
        <v>51</v>
      </c>
      <c r="D433" s="627" t="s">
        <v>67</v>
      </c>
      <c r="E433" s="627" t="s">
        <v>40</v>
      </c>
      <c r="F433" s="737" t="s">
        <v>462</v>
      </c>
      <c r="G433" s="495"/>
      <c r="H433" s="495"/>
      <c r="I433" s="589">
        <v>26</v>
      </c>
    </row>
    <row r="434" spans="1:9" ht="41.25" customHeight="1">
      <c r="A434" s="750" t="s">
        <v>551</v>
      </c>
      <c r="B434" s="714" t="s">
        <v>171</v>
      </c>
      <c r="C434" s="562" t="s">
        <v>51</v>
      </c>
      <c r="D434" s="562" t="s">
        <v>67</v>
      </c>
      <c r="E434" s="562" t="s">
        <v>33</v>
      </c>
      <c r="F434" s="562" t="s">
        <v>47</v>
      </c>
      <c r="G434" s="495"/>
      <c r="H434" s="495"/>
      <c r="I434" s="589">
        <f>I435+I436</f>
        <v>735.1</v>
      </c>
    </row>
    <row r="435" spans="1:9" ht="30.75" customHeight="1">
      <c r="A435" s="733" t="s">
        <v>467</v>
      </c>
      <c r="B435" s="714" t="s">
        <v>171</v>
      </c>
      <c r="C435" s="562" t="s">
        <v>51</v>
      </c>
      <c r="D435" s="562" t="s">
        <v>67</v>
      </c>
      <c r="E435" s="562" t="s">
        <v>33</v>
      </c>
      <c r="F435" s="562" t="s">
        <v>469</v>
      </c>
      <c r="G435" s="495"/>
      <c r="H435" s="495"/>
      <c r="I435" s="589">
        <v>639.1</v>
      </c>
    </row>
    <row r="436" spans="1:9" ht="30.75" customHeight="1">
      <c r="A436" s="734" t="s">
        <v>481</v>
      </c>
      <c r="B436" s="714" t="s">
        <v>171</v>
      </c>
      <c r="C436" s="562" t="s">
        <v>51</v>
      </c>
      <c r="D436" s="562" t="s">
        <v>67</v>
      </c>
      <c r="E436" s="562" t="s">
        <v>33</v>
      </c>
      <c r="F436" s="562" t="s">
        <v>462</v>
      </c>
      <c r="G436" s="495"/>
      <c r="H436" s="495"/>
      <c r="I436" s="589">
        <v>96</v>
      </c>
    </row>
    <row r="437" spans="1:9" ht="30.75" customHeight="1">
      <c r="A437" s="756" t="s">
        <v>130</v>
      </c>
      <c r="B437" s="753" t="s">
        <v>171</v>
      </c>
      <c r="C437" s="627" t="s">
        <v>51</v>
      </c>
      <c r="D437" s="627" t="s">
        <v>67</v>
      </c>
      <c r="E437" s="627" t="s">
        <v>122</v>
      </c>
      <c r="F437" s="737" t="s">
        <v>47</v>
      </c>
      <c r="G437" s="495"/>
      <c r="H437" s="495"/>
      <c r="I437" s="589">
        <f>I438</f>
        <v>5.6</v>
      </c>
    </row>
    <row r="438" spans="1:9" ht="30.75" customHeight="1">
      <c r="A438" s="756" t="s">
        <v>9</v>
      </c>
      <c r="B438" s="753" t="s">
        <v>171</v>
      </c>
      <c r="C438" s="627" t="s">
        <v>51</v>
      </c>
      <c r="D438" s="627" t="s">
        <v>67</v>
      </c>
      <c r="E438" s="627" t="s">
        <v>175</v>
      </c>
      <c r="F438" s="737" t="s">
        <v>47</v>
      </c>
      <c r="G438" s="495"/>
      <c r="H438" s="495"/>
      <c r="I438" s="589">
        <f>I439</f>
        <v>5.6</v>
      </c>
    </row>
    <row r="439" spans="1:9" ht="30.75" customHeight="1">
      <c r="A439" s="734" t="s">
        <v>481</v>
      </c>
      <c r="B439" s="753" t="s">
        <v>171</v>
      </c>
      <c r="C439" s="627" t="s">
        <v>51</v>
      </c>
      <c r="D439" s="627" t="s">
        <v>67</v>
      </c>
      <c r="E439" s="627" t="s">
        <v>175</v>
      </c>
      <c r="F439" s="737" t="s">
        <v>462</v>
      </c>
      <c r="G439" s="495"/>
      <c r="H439" s="495"/>
      <c r="I439" s="589">
        <v>5.6</v>
      </c>
    </row>
    <row r="440" spans="1:9" ht="74.25" customHeight="1">
      <c r="A440" s="781" t="s">
        <v>486</v>
      </c>
      <c r="B440" s="753" t="s">
        <v>171</v>
      </c>
      <c r="C440" s="627" t="s">
        <v>51</v>
      </c>
      <c r="D440" s="627" t="s">
        <v>67</v>
      </c>
      <c r="E440" s="627" t="s">
        <v>231</v>
      </c>
      <c r="F440" s="737" t="s">
        <v>47</v>
      </c>
      <c r="G440" s="495"/>
      <c r="H440" s="495"/>
      <c r="I440" s="589">
        <f>I441+I443+I445+I449+I452+I454+I456+I458+I460</f>
        <v>372.7</v>
      </c>
    </row>
    <row r="441" spans="1:9" ht="45.75" customHeight="1">
      <c r="A441" s="742" t="s">
        <v>188</v>
      </c>
      <c r="B441" s="753" t="s">
        <v>171</v>
      </c>
      <c r="C441" s="627" t="s">
        <v>51</v>
      </c>
      <c r="D441" s="627" t="s">
        <v>67</v>
      </c>
      <c r="E441" s="627" t="s">
        <v>487</v>
      </c>
      <c r="F441" s="737" t="s">
        <v>47</v>
      </c>
      <c r="G441" s="495"/>
      <c r="H441" s="495"/>
      <c r="I441" s="589">
        <f>I442</f>
        <v>0.3</v>
      </c>
    </row>
    <row r="442" spans="1:9" ht="29.25" customHeight="1">
      <c r="A442" s="734" t="s">
        <v>481</v>
      </c>
      <c r="B442" s="753" t="s">
        <v>171</v>
      </c>
      <c r="C442" s="627" t="s">
        <v>51</v>
      </c>
      <c r="D442" s="627" t="s">
        <v>67</v>
      </c>
      <c r="E442" s="627" t="s">
        <v>487</v>
      </c>
      <c r="F442" s="737" t="s">
        <v>462</v>
      </c>
      <c r="G442" s="495"/>
      <c r="H442" s="495"/>
      <c r="I442" s="589">
        <v>0.3</v>
      </c>
    </row>
    <row r="443" spans="1:9" ht="98.25" customHeight="1">
      <c r="A443" s="755" t="s">
        <v>402</v>
      </c>
      <c r="B443" s="227" t="s">
        <v>171</v>
      </c>
      <c r="C443" s="630" t="s">
        <v>51</v>
      </c>
      <c r="D443" s="632" t="s">
        <v>67</v>
      </c>
      <c r="E443" s="632" t="s">
        <v>187</v>
      </c>
      <c r="F443" s="737" t="s">
        <v>47</v>
      </c>
      <c r="G443" s="495"/>
      <c r="H443" s="495"/>
      <c r="I443" s="589">
        <f>I444</f>
        <v>1.3</v>
      </c>
    </row>
    <row r="444" spans="1:9" ht="33" customHeight="1">
      <c r="A444" s="734" t="s">
        <v>481</v>
      </c>
      <c r="B444" s="227" t="s">
        <v>171</v>
      </c>
      <c r="C444" s="630" t="s">
        <v>51</v>
      </c>
      <c r="D444" s="632" t="s">
        <v>67</v>
      </c>
      <c r="E444" s="632" t="s">
        <v>187</v>
      </c>
      <c r="F444" s="737" t="s">
        <v>462</v>
      </c>
      <c r="G444" s="495"/>
      <c r="H444" s="495"/>
      <c r="I444" s="589">
        <v>1.3</v>
      </c>
    </row>
    <row r="445" spans="1:9" ht="48.75" customHeight="1">
      <c r="A445" s="732" t="s">
        <v>311</v>
      </c>
      <c r="B445" s="227" t="s">
        <v>171</v>
      </c>
      <c r="C445" s="630" t="s">
        <v>51</v>
      </c>
      <c r="D445" s="632" t="s">
        <v>67</v>
      </c>
      <c r="E445" s="632" t="s">
        <v>495</v>
      </c>
      <c r="F445" s="737" t="s">
        <v>47</v>
      </c>
      <c r="G445" s="495"/>
      <c r="H445" s="495"/>
      <c r="I445" s="589">
        <f>I446+I448+I447</f>
        <v>263</v>
      </c>
    </row>
    <row r="446" spans="1:9" ht="33" customHeight="1">
      <c r="A446" s="733" t="s">
        <v>467</v>
      </c>
      <c r="B446" s="227" t="s">
        <v>171</v>
      </c>
      <c r="C446" s="630" t="s">
        <v>51</v>
      </c>
      <c r="D446" s="632" t="s">
        <v>67</v>
      </c>
      <c r="E446" s="632" t="s">
        <v>495</v>
      </c>
      <c r="F446" s="737" t="s">
        <v>469</v>
      </c>
      <c r="G446" s="495"/>
      <c r="H446" s="495"/>
      <c r="I446" s="589">
        <f>171.9+14.4</f>
        <v>186.3</v>
      </c>
    </row>
    <row r="447" spans="1:9" ht="33" customHeight="1">
      <c r="A447" s="734" t="s">
        <v>466</v>
      </c>
      <c r="B447" s="227" t="s">
        <v>171</v>
      </c>
      <c r="C447" s="630" t="s">
        <v>51</v>
      </c>
      <c r="D447" s="632" t="s">
        <v>67</v>
      </c>
      <c r="E447" s="632" t="s">
        <v>495</v>
      </c>
      <c r="F447" s="737" t="s">
        <v>470</v>
      </c>
      <c r="G447" s="495"/>
      <c r="H447" s="495"/>
      <c r="I447" s="589">
        <v>4</v>
      </c>
    </row>
    <row r="448" spans="1:9" ht="33" customHeight="1">
      <c r="A448" s="734" t="s">
        <v>481</v>
      </c>
      <c r="B448" s="227" t="s">
        <v>171</v>
      </c>
      <c r="C448" s="630" t="s">
        <v>51</v>
      </c>
      <c r="D448" s="632" t="s">
        <v>67</v>
      </c>
      <c r="E448" s="632" t="s">
        <v>495</v>
      </c>
      <c r="F448" s="737" t="s">
        <v>462</v>
      </c>
      <c r="G448" s="495"/>
      <c r="H448" s="495"/>
      <c r="I448" s="589">
        <f>74.7-2</f>
        <v>72.7</v>
      </c>
    </row>
    <row r="449" spans="1:9" ht="33" customHeight="1">
      <c r="A449" s="754" t="s">
        <v>183</v>
      </c>
      <c r="B449" s="753" t="s">
        <v>171</v>
      </c>
      <c r="C449" s="627" t="s">
        <v>51</v>
      </c>
      <c r="D449" s="627" t="s">
        <v>67</v>
      </c>
      <c r="E449" s="627" t="s">
        <v>523</v>
      </c>
      <c r="F449" s="737" t="s">
        <v>47</v>
      </c>
      <c r="G449" s="495"/>
      <c r="H449" s="495"/>
      <c r="I449" s="589">
        <f>I450+I452</f>
        <v>74.9</v>
      </c>
    </row>
    <row r="450" spans="1:9" ht="33" customHeight="1">
      <c r="A450" s="754" t="s">
        <v>185</v>
      </c>
      <c r="B450" s="753" t="s">
        <v>171</v>
      </c>
      <c r="C450" s="627" t="s">
        <v>51</v>
      </c>
      <c r="D450" s="627" t="s">
        <v>67</v>
      </c>
      <c r="E450" s="627" t="s">
        <v>524</v>
      </c>
      <c r="F450" s="737" t="s">
        <v>47</v>
      </c>
      <c r="G450" s="495"/>
      <c r="H450" s="495"/>
      <c r="I450" s="589">
        <f>I451</f>
        <v>44.9</v>
      </c>
    </row>
    <row r="451" spans="1:9" ht="33" customHeight="1">
      <c r="A451" s="734" t="s">
        <v>481</v>
      </c>
      <c r="B451" s="753" t="s">
        <v>171</v>
      </c>
      <c r="C451" s="627" t="s">
        <v>51</v>
      </c>
      <c r="D451" s="627" t="s">
        <v>67</v>
      </c>
      <c r="E451" s="627" t="s">
        <v>524</v>
      </c>
      <c r="F451" s="737" t="s">
        <v>462</v>
      </c>
      <c r="G451" s="495"/>
      <c r="H451" s="495"/>
      <c r="I451" s="589">
        <f>44.9</f>
        <v>44.9</v>
      </c>
    </row>
    <row r="452" spans="1:9" ht="33" customHeight="1">
      <c r="A452" s="754" t="s">
        <v>135</v>
      </c>
      <c r="B452" s="753" t="s">
        <v>171</v>
      </c>
      <c r="C452" s="627" t="s">
        <v>51</v>
      </c>
      <c r="D452" s="627" t="s">
        <v>67</v>
      </c>
      <c r="E452" s="627" t="s">
        <v>525</v>
      </c>
      <c r="F452" s="737" t="s">
        <v>47</v>
      </c>
      <c r="G452" s="495"/>
      <c r="H452" s="495"/>
      <c r="I452" s="589">
        <f>I453</f>
        <v>30</v>
      </c>
    </row>
    <row r="453" spans="1:9" ht="33" customHeight="1">
      <c r="A453" s="734" t="s">
        <v>481</v>
      </c>
      <c r="B453" s="753" t="s">
        <v>171</v>
      </c>
      <c r="C453" s="627" t="s">
        <v>51</v>
      </c>
      <c r="D453" s="627" t="s">
        <v>67</v>
      </c>
      <c r="E453" s="627" t="s">
        <v>525</v>
      </c>
      <c r="F453" s="737" t="s">
        <v>462</v>
      </c>
      <c r="G453" s="495"/>
      <c r="H453" s="495"/>
      <c r="I453" s="589">
        <v>30</v>
      </c>
    </row>
    <row r="454" spans="1:9" ht="33" customHeight="1">
      <c r="A454" s="242" t="s">
        <v>394</v>
      </c>
      <c r="B454" s="439" t="s">
        <v>171</v>
      </c>
      <c r="C454" s="630" t="s">
        <v>51</v>
      </c>
      <c r="D454" s="630" t="s">
        <v>50</v>
      </c>
      <c r="E454" s="630" t="s">
        <v>496</v>
      </c>
      <c r="F454" s="630" t="s">
        <v>47</v>
      </c>
      <c r="G454" s="495"/>
      <c r="H454" s="495"/>
      <c r="I454" s="589">
        <f>I455</f>
        <v>0.2</v>
      </c>
    </row>
    <row r="455" spans="1:9" ht="33" customHeight="1">
      <c r="A455" s="734" t="s">
        <v>481</v>
      </c>
      <c r="B455" s="439" t="s">
        <v>171</v>
      </c>
      <c r="C455" s="630" t="s">
        <v>51</v>
      </c>
      <c r="D455" s="630" t="s">
        <v>50</v>
      </c>
      <c r="E455" s="630" t="s">
        <v>496</v>
      </c>
      <c r="F455" s="737" t="s">
        <v>462</v>
      </c>
      <c r="G455" s="495"/>
      <c r="H455" s="495"/>
      <c r="I455" s="589">
        <v>0.2</v>
      </c>
    </row>
    <row r="456" spans="1:9" ht="78.75" customHeight="1">
      <c r="A456" s="274" t="s">
        <v>299</v>
      </c>
      <c r="B456" s="439" t="s">
        <v>171</v>
      </c>
      <c r="C456" s="630" t="s">
        <v>51</v>
      </c>
      <c r="D456" s="630" t="s">
        <v>50</v>
      </c>
      <c r="E456" s="630" t="s">
        <v>497</v>
      </c>
      <c r="F456" s="737" t="s">
        <v>47</v>
      </c>
      <c r="G456" s="495"/>
      <c r="H456" s="495"/>
      <c r="I456" s="589">
        <f>I457</f>
        <v>0.5</v>
      </c>
    </row>
    <row r="457" spans="1:9" ht="32.25" customHeight="1">
      <c r="A457" s="734" t="s">
        <v>481</v>
      </c>
      <c r="B457" s="439" t="s">
        <v>171</v>
      </c>
      <c r="C457" s="630" t="s">
        <v>51</v>
      </c>
      <c r="D457" s="630" t="s">
        <v>50</v>
      </c>
      <c r="E457" s="630" t="s">
        <v>497</v>
      </c>
      <c r="F457" s="737" t="s">
        <v>462</v>
      </c>
      <c r="G457" s="495"/>
      <c r="H457" s="495"/>
      <c r="I457" s="589">
        <v>0.5</v>
      </c>
    </row>
    <row r="458" spans="1:9" ht="70.5" customHeight="1">
      <c r="A458" s="754" t="s">
        <v>182</v>
      </c>
      <c r="B458" s="439" t="s">
        <v>171</v>
      </c>
      <c r="C458" s="630" t="s">
        <v>51</v>
      </c>
      <c r="D458" s="630" t="s">
        <v>67</v>
      </c>
      <c r="E458" s="630" t="s">
        <v>526</v>
      </c>
      <c r="F458" s="737" t="s">
        <v>47</v>
      </c>
      <c r="G458" s="495"/>
      <c r="H458" s="495"/>
      <c r="I458" s="589">
        <f>I459</f>
        <v>2.1</v>
      </c>
    </row>
    <row r="459" spans="1:9" ht="30.75" customHeight="1">
      <c r="A459" s="734" t="s">
        <v>481</v>
      </c>
      <c r="B459" s="439" t="s">
        <v>171</v>
      </c>
      <c r="C459" s="630" t="s">
        <v>51</v>
      </c>
      <c r="D459" s="630" t="s">
        <v>67</v>
      </c>
      <c r="E459" s="630" t="s">
        <v>526</v>
      </c>
      <c r="F459" s="737" t="s">
        <v>462</v>
      </c>
      <c r="G459" s="495"/>
      <c r="H459" s="495"/>
      <c r="I459" s="589">
        <v>2.1</v>
      </c>
    </row>
    <row r="460" spans="1:9" ht="42" customHeight="1">
      <c r="A460" s="734" t="s">
        <v>34</v>
      </c>
      <c r="B460" s="439" t="s">
        <v>171</v>
      </c>
      <c r="C460" s="630" t="s">
        <v>51</v>
      </c>
      <c r="D460" s="630" t="s">
        <v>67</v>
      </c>
      <c r="E460" s="630" t="s">
        <v>35</v>
      </c>
      <c r="F460" s="737" t="s">
        <v>47</v>
      </c>
      <c r="G460" s="495"/>
      <c r="H460" s="495"/>
      <c r="I460" s="589">
        <f>I461</f>
        <v>0.4</v>
      </c>
    </row>
    <row r="461" spans="1:9" ht="30.75" customHeight="1">
      <c r="A461" s="734" t="s">
        <v>481</v>
      </c>
      <c r="B461" s="439" t="s">
        <v>171</v>
      </c>
      <c r="C461" s="630" t="s">
        <v>51</v>
      </c>
      <c r="D461" s="630" t="s">
        <v>67</v>
      </c>
      <c r="E461" s="630" t="s">
        <v>35</v>
      </c>
      <c r="F461" s="737" t="s">
        <v>462</v>
      </c>
      <c r="G461" s="495"/>
      <c r="H461" s="495"/>
      <c r="I461" s="589">
        <v>0.4</v>
      </c>
    </row>
    <row r="462" spans="1:9" ht="21.75" customHeight="1">
      <c r="A462" s="283" t="s">
        <v>96</v>
      </c>
      <c r="B462" s="719" t="s">
        <v>171</v>
      </c>
      <c r="C462" s="636" t="s">
        <v>68</v>
      </c>
      <c r="D462" s="636" t="s">
        <v>57</v>
      </c>
      <c r="E462" s="635" t="s">
        <v>76</v>
      </c>
      <c r="F462" s="636" t="s">
        <v>47</v>
      </c>
      <c r="G462" s="637" t="e">
        <f>G467+#REF!+#REF!</f>
        <v>#REF!</v>
      </c>
      <c r="H462" s="637"/>
      <c r="I462" s="591">
        <f>I467+I463</f>
        <v>18797.8</v>
      </c>
    </row>
    <row r="463" spans="1:9" ht="21.75" customHeight="1">
      <c r="A463" s="324" t="s">
        <v>97</v>
      </c>
      <c r="B463" s="719" t="s">
        <v>171</v>
      </c>
      <c r="C463" s="636" t="s">
        <v>68</v>
      </c>
      <c r="D463" s="636" t="s">
        <v>69</v>
      </c>
      <c r="E463" s="635" t="s">
        <v>76</v>
      </c>
      <c r="F463" s="636" t="s">
        <v>47</v>
      </c>
      <c r="G463" s="637"/>
      <c r="H463" s="637"/>
      <c r="I463" s="591">
        <f>I465</f>
        <v>33.8</v>
      </c>
    </row>
    <row r="464" spans="1:9" ht="21.75" customHeight="1">
      <c r="A464" s="521" t="s">
        <v>177</v>
      </c>
      <c r="B464" s="719" t="s">
        <v>568</v>
      </c>
      <c r="C464" s="636" t="s">
        <v>68</v>
      </c>
      <c r="D464" s="636" t="s">
        <v>69</v>
      </c>
      <c r="E464" s="635" t="s">
        <v>123</v>
      </c>
      <c r="F464" s="636" t="s">
        <v>47</v>
      </c>
      <c r="G464" s="637"/>
      <c r="H464" s="637"/>
      <c r="I464" s="591">
        <v>33.8</v>
      </c>
    </row>
    <row r="465" spans="1:9" ht="34.5" customHeight="1">
      <c r="A465" s="775" t="s">
        <v>557</v>
      </c>
      <c r="B465" s="771" t="s">
        <v>171</v>
      </c>
      <c r="C465" s="772" t="s">
        <v>68</v>
      </c>
      <c r="D465" s="772" t="s">
        <v>69</v>
      </c>
      <c r="E465" s="773" t="s">
        <v>31</v>
      </c>
      <c r="F465" s="772" t="s">
        <v>47</v>
      </c>
      <c r="G465" s="774"/>
      <c r="H465" s="774"/>
      <c r="I465" s="589">
        <f>I466</f>
        <v>33.8</v>
      </c>
    </row>
    <row r="466" spans="1:9" ht="53.25" customHeight="1">
      <c r="A466" s="762" t="s">
        <v>548</v>
      </c>
      <c r="B466" s="771" t="s">
        <v>171</v>
      </c>
      <c r="C466" s="772" t="s">
        <v>68</v>
      </c>
      <c r="D466" s="772" t="s">
        <v>69</v>
      </c>
      <c r="E466" s="773" t="s">
        <v>31</v>
      </c>
      <c r="F466" s="772" t="s">
        <v>547</v>
      </c>
      <c r="G466" s="774"/>
      <c r="H466" s="774"/>
      <c r="I466" s="589">
        <v>33.8</v>
      </c>
    </row>
    <row r="467" spans="1:9" ht="15.75" customHeight="1">
      <c r="A467" s="683" t="s">
        <v>180</v>
      </c>
      <c r="B467" s="720" t="s">
        <v>171</v>
      </c>
      <c r="C467" s="635" t="s">
        <v>68</v>
      </c>
      <c r="D467" s="635" t="s">
        <v>55</v>
      </c>
      <c r="E467" s="635" t="s">
        <v>76</v>
      </c>
      <c r="F467" s="635" t="s">
        <v>47</v>
      </c>
      <c r="G467" s="422" t="e">
        <f>#REF!</f>
        <v>#REF!</v>
      </c>
      <c r="H467" s="422"/>
      <c r="I467" s="591">
        <f>I468+I471+I483+I497</f>
        <v>18764</v>
      </c>
    </row>
    <row r="468" spans="1:9" ht="20.25" customHeight="1">
      <c r="A468" s="2" t="s">
        <v>177</v>
      </c>
      <c r="B468" s="692" t="s">
        <v>171</v>
      </c>
      <c r="C468" s="248" t="s">
        <v>68</v>
      </c>
      <c r="D468" s="161" t="s">
        <v>55</v>
      </c>
      <c r="E468" s="248" t="s">
        <v>123</v>
      </c>
      <c r="F468" s="248" t="s">
        <v>47</v>
      </c>
      <c r="G468" s="422">
        <f>G469</f>
        <v>1129</v>
      </c>
      <c r="H468" s="422"/>
      <c r="I468" s="589">
        <f>I469</f>
        <v>2608.3</v>
      </c>
    </row>
    <row r="469" spans="1:9" ht="48.75" customHeight="1">
      <c r="A469" s="27" t="s">
        <v>178</v>
      </c>
      <c r="B469" s="706" t="s">
        <v>171</v>
      </c>
      <c r="C469" s="502" t="s">
        <v>68</v>
      </c>
      <c r="D469" s="161" t="s">
        <v>55</v>
      </c>
      <c r="E469" s="502" t="s">
        <v>8</v>
      </c>
      <c r="F469" s="502" t="s">
        <v>47</v>
      </c>
      <c r="G469" s="422">
        <f>G470</f>
        <v>1129</v>
      </c>
      <c r="H469" s="422"/>
      <c r="I469" s="589">
        <f>I470</f>
        <v>2608.3</v>
      </c>
    </row>
    <row r="470" spans="1:9" ht="38.25" customHeight="1">
      <c r="A470" s="738" t="s">
        <v>479</v>
      </c>
      <c r="B470" s="706" t="s">
        <v>171</v>
      </c>
      <c r="C470" s="502" t="s">
        <v>68</v>
      </c>
      <c r="D470" s="161" t="s">
        <v>55</v>
      </c>
      <c r="E470" s="502" t="s">
        <v>8</v>
      </c>
      <c r="F470" s="438" t="s">
        <v>480</v>
      </c>
      <c r="G470" s="508">
        <v>1129</v>
      </c>
      <c r="H470" s="508"/>
      <c r="I470" s="589">
        <f>2634.3-26</f>
        <v>2608.3</v>
      </c>
    </row>
    <row r="471" spans="1:9" ht="63.75" customHeight="1">
      <c r="A471" s="781" t="s">
        <v>486</v>
      </c>
      <c r="B471" s="718" t="s">
        <v>171</v>
      </c>
      <c r="C471" s="248" t="s">
        <v>68</v>
      </c>
      <c r="D471" s="248" t="s">
        <v>55</v>
      </c>
      <c r="E471" s="248" t="s">
        <v>231</v>
      </c>
      <c r="F471" s="248" t="s">
        <v>47</v>
      </c>
      <c r="G471" s="476" t="e">
        <f>#REF!+#REF!</f>
        <v>#REF!</v>
      </c>
      <c r="H471" s="476"/>
      <c r="I471" s="589">
        <f>I472+I475</f>
        <v>15242.800000000001</v>
      </c>
    </row>
    <row r="472" spans="1:9" ht="63.75" customHeight="1">
      <c r="A472" s="741" t="s">
        <v>232</v>
      </c>
      <c r="B472" s="717" t="s">
        <v>171</v>
      </c>
      <c r="C472" s="630" t="s">
        <v>68</v>
      </c>
      <c r="D472" s="630" t="s">
        <v>55</v>
      </c>
      <c r="E472" s="630" t="s">
        <v>233</v>
      </c>
      <c r="F472" s="631" t="s">
        <v>47</v>
      </c>
      <c r="G472" s="508"/>
      <c r="H472" s="508"/>
      <c r="I472" s="595">
        <f>I473</f>
        <v>261.09999999999997</v>
      </c>
    </row>
    <row r="473" spans="1:9" ht="63.75" customHeight="1">
      <c r="A473" s="355" t="s">
        <v>402</v>
      </c>
      <c r="B473" s="227" t="s">
        <v>171</v>
      </c>
      <c r="C473" s="630" t="s">
        <v>68</v>
      </c>
      <c r="D473" s="632" t="s">
        <v>55</v>
      </c>
      <c r="E473" s="632" t="s">
        <v>187</v>
      </c>
      <c r="F473" s="632" t="s">
        <v>47</v>
      </c>
      <c r="G473" s="508"/>
      <c r="H473" s="508"/>
      <c r="I473" s="595">
        <f>I474</f>
        <v>261.09999999999997</v>
      </c>
    </row>
    <row r="474" spans="1:9" ht="63.75" customHeight="1">
      <c r="A474" s="740" t="s">
        <v>479</v>
      </c>
      <c r="B474" s="227" t="s">
        <v>171</v>
      </c>
      <c r="C474" s="630" t="s">
        <v>68</v>
      </c>
      <c r="D474" s="632" t="s">
        <v>55</v>
      </c>
      <c r="E474" s="632" t="s">
        <v>187</v>
      </c>
      <c r="F474" s="632" t="s">
        <v>480</v>
      </c>
      <c r="G474" s="508"/>
      <c r="H474" s="508"/>
      <c r="I474" s="595">
        <f>262.4-1.3</f>
        <v>261.09999999999997</v>
      </c>
    </row>
    <row r="475" spans="1:9" ht="36" customHeight="1">
      <c r="A475" s="88" t="s">
        <v>183</v>
      </c>
      <c r="B475" s="692" t="s">
        <v>171</v>
      </c>
      <c r="C475" s="438" t="s">
        <v>68</v>
      </c>
      <c r="D475" s="438" t="s">
        <v>55</v>
      </c>
      <c r="E475" s="509" t="s">
        <v>523</v>
      </c>
      <c r="F475" s="438" t="s">
        <v>47</v>
      </c>
      <c r="G475" s="508"/>
      <c r="H475" s="508"/>
      <c r="I475" s="589">
        <f>I476+I481</f>
        <v>14981.7</v>
      </c>
    </row>
    <row r="476" spans="1:9" ht="36" customHeight="1">
      <c r="A476" s="88" t="s">
        <v>184</v>
      </c>
      <c r="B476" s="534">
        <v>574</v>
      </c>
      <c r="C476" s="438" t="s">
        <v>68</v>
      </c>
      <c r="D476" s="438" t="s">
        <v>55</v>
      </c>
      <c r="E476" s="509" t="s">
        <v>528</v>
      </c>
      <c r="F476" s="438" t="s">
        <v>47</v>
      </c>
      <c r="G476" s="508"/>
      <c r="H476" s="508"/>
      <c r="I476" s="589">
        <f>I477+I479</f>
        <v>9692.1</v>
      </c>
    </row>
    <row r="477" spans="1:9" ht="36" customHeight="1">
      <c r="A477" s="210" t="s">
        <v>266</v>
      </c>
      <c r="B477" s="534">
        <v>574</v>
      </c>
      <c r="C477" s="438" t="s">
        <v>68</v>
      </c>
      <c r="D477" s="438" t="s">
        <v>55</v>
      </c>
      <c r="E477" s="509" t="s">
        <v>527</v>
      </c>
      <c r="F477" s="438" t="s">
        <v>47</v>
      </c>
      <c r="G477" s="508"/>
      <c r="H477" s="508"/>
      <c r="I477" s="589">
        <f>I478</f>
        <v>3779.4</v>
      </c>
    </row>
    <row r="478" spans="1:9" ht="36" customHeight="1">
      <c r="A478" s="740" t="s">
        <v>479</v>
      </c>
      <c r="B478" s="534">
        <v>574</v>
      </c>
      <c r="C478" s="438" t="s">
        <v>68</v>
      </c>
      <c r="D478" s="438" t="s">
        <v>55</v>
      </c>
      <c r="E478" s="509" t="s">
        <v>527</v>
      </c>
      <c r="F478" s="438" t="s">
        <v>480</v>
      </c>
      <c r="G478" s="508"/>
      <c r="H478" s="508"/>
      <c r="I478" s="589">
        <f>3779.4-2744+2744</f>
        <v>3779.4</v>
      </c>
    </row>
    <row r="479" spans="1:9" ht="36" customHeight="1">
      <c r="A479" s="210" t="s">
        <v>185</v>
      </c>
      <c r="B479" s="439" t="s">
        <v>171</v>
      </c>
      <c r="C479" s="438" t="s">
        <v>68</v>
      </c>
      <c r="D479" s="438" t="s">
        <v>55</v>
      </c>
      <c r="E479" s="509" t="s">
        <v>524</v>
      </c>
      <c r="F479" s="438" t="s">
        <v>47</v>
      </c>
      <c r="G479" s="508"/>
      <c r="H479" s="508"/>
      <c r="I479" s="589">
        <f>I480</f>
        <v>5912.7</v>
      </c>
    </row>
    <row r="480" spans="1:9" ht="36" customHeight="1">
      <c r="A480" s="740" t="s">
        <v>479</v>
      </c>
      <c r="B480" s="439" t="s">
        <v>171</v>
      </c>
      <c r="C480" s="438" t="s">
        <v>68</v>
      </c>
      <c r="D480" s="438" t="s">
        <v>55</v>
      </c>
      <c r="E480" s="509" t="s">
        <v>524</v>
      </c>
      <c r="F480" s="447" t="s">
        <v>480</v>
      </c>
      <c r="G480" s="508"/>
      <c r="H480" s="508"/>
      <c r="I480" s="589">
        <f>5957.6-5530.1+5485.2</f>
        <v>5912.7</v>
      </c>
    </row>
    <row r="481" spans="1:9" ht="36" customHeight="1">
      <c r="A481" s="89" t="s">
        <v>135</v>
      </c>
      <c r="B481" s="439" t="s">
        <v>171</v>
      </c>
      <c r="C481" s="438" t="s">
        <v>68</v>
      </c>
      <c r="D481" s="438" t="s">
        <v>55</v>
      </c>
      <c r="E481" s="509" t="s">
        <v>525</v>
      </c>
      <c r="F481" s="438" t="s">
        <v>47</v>
      </c>
      <c r="G481" s="508"/>
      <c r="H481" s="508"/>
      <c r="I481" s="589">
        <f>I482</f>
        <v>5289.6</v>
      </c>
    </row>
    <row r="482" spans="1:9" ht="36" customHeight="1">
      <c r="A482" s="740" t="s">
        <v>479</v>
      </c>
      <c r="B482" s="439" t="s">
        <v>171</v>
      </c>
      <c r="C482" s="438" t="s">
        <v>68</v>
      </c>
      <c r="D482" s="438" t="s">
        <v>55</v>
      </c>
      <c r="E482" s="509" t="s">
        <v>525</v>
      </c>
      <c r="F482" s="438" t="s">
        <v>480</v>
      </c>
      <c r="G482" s="508"/>
      <c r="H482" s="508"/>
      <c r="I482" s="589">
        <f>5319.6-30</f>
        <v>5289.6</v>
      </c>
    </row>
    <row r="483" spans="1:9" ht="35.25" customHeight="1">
      <c r="A483" s="26" t="s">
        <v>403</v>
      </c>
      <c r="B483" s="439" t="s">
        <v>171</v>
      </c>
      <c r="C483" s="561" t="s">
        <v>68</v>
      </c>
      <c r="D483" s="502" t="s">
        <v>55</v>
      </c>
      <c r="E483" s="562" t="s">
        <v>529</v>
      </c>
      <c r="F483" s="561" t="s">
        <v>47</v>
      </c>
      <c r="G483" s="499" t="e">
        <f>#REF!</f>
        <v>#REF!</v>
      </c>
      <c r="H483" s="499"/>
      <c r="I483" s="589">
        <f>I488+I489+I490+I496</f>
        <v>499.6</v>
      </c>
    </row>
    <row r="484" spans="1:9" ht="71.25" customHeight="1" hidden="1">
      <c r="A484" s="52" t="s">
        <v>188</v>
      </c>
      <c r="B484" s="439" t="s">
        <v>171</v>
      </c>
      <c r="C484" s="561" t="s">
        <v>68</v>
      </c>
      <c r="D484" s="561" t="s">
        <v>55</v>
      </c>
      <c r="E484" s="562" t="s">
        <v>224</v>
      </c>
      <c r="F484" s="512" t="s">
        <v>47</v>
      </c>
      <c r="G484" s="418"/>
      <c r="H484" s="418"/>
      <c r="I484" s="589">
        <f>G484+H484</f>
        <v>0</v>
      </c>
    </row>
    <row r="485" spans="1:9" ht="20.25" customHeight="1" hidden="1">
      <c r="A485" s="53" t="s">
        <v>170</v>
      </c>
      <c r="B485" s="706" t="s">
        <v>171</v>
      </c>
      <c r="C485" s="561" t="s">
        <v>68</v>
      </c>
      <c r="D485" s="561" t="s">
        <v>55</v>
      </c>
      <c r="E485" s="562" t="s">
        <v>224</v>
      </c>
      <c r="F485" s="512" t="s">
        <v>77</v>
      </c>
      <c r="G485" s="418"/>
      <c r="H485" s="418"/>
      <c r="I485" s="589">
        <f>G485+H485</f>
        <v>0</v>
      </c>
    </row>
    <row r="486" spans="1:9" ht="118.5" customHeight="1" hidden="1">
      <c r="A486" s="26" t="s">
        <v>186</v>
      </c>
      <c r="B486" s="721" t="s">
        <v>171</v>
      </c>
      <c r="C486" s="561" t="s">
        <v>68</v>
      </c>
      <c r="D486" s="561" t="s">
        <v>55</v>
      </c>
      <c r="E486" s="562" t="s">
        <v>187</v>
      </c>
      <c r="F486" s="512" t="s">
        <v>47</v>
      </c>
      <c r="G486" s="418"/>
      <c r="H486" s="418"/>
      <c r="I486" s="589">
        <f>G486+H486</f>
        <v>0</v>
      </c>
    </row>
    <row r="487" spans="1:9" ht="17.25" customHeight="1" hidden="1">
      <c r="A487" s="38" t="s">
        <v>170</v>
      </c>
      <c r="B487" s="713" t="s">
        <v>171</v>
      </c>
      <c r="C487" s="561" t="s">
        <v>68</v>
      </c>
      <c r="D487" s="561" t="s">
        <v>55</v>
      </c>
      <c r="E487" s="562" t="s">
        <v>187</v>
      </c>
      <c r="F487" s="512" t="s">
        <v>77</v>
      </c>
      <c r="G487" s="418"/>
      <c r="H487" s="418"/>
      <c r="I487" s="589">
        <f>G487+H487</f>
        <v>0</v>
      </c>
    </row>
    <row r="488" spans="1:9" ht="17.25" customHeight="1">
      <c r="A488" s="733" t="s">
        <v>467</v>
      </c>
      <c r="B488" s="713" t="s">
        <v>171</v>
      </c>
      <c r="C488" s="561" t="s">
        <v>68</v>
      </c>
      <c r="D488" s="502" t="s">
        <v>55</v>
      </c>
      <c r="E488" s="562" t="s">
        <v>529</v>
      </c>
      <c r="F488" s="512" t="s">
        <v>469</v>
      </c>
      <c r="G488" s="418"/>
      <c r="H488" s="418"/>
      <c r="I488" s="589">
        <f>479.1</f>
        <v>479.1</v>
      </c>
    </row>
    <row r="489" spans="1:9" ht="24.75" customHeight="1">
      <c r="A489" s="734" t="s">
        <v>466</v>
      </c>
      <c r="B489" s="713" t="s">
        <v>171</v>
      </c>
      <c r="C489" s="561" t="s">
        <v>68</v>
      </c>
      <c r="D489" s="502" t="s">
        <v>55</v>
      </c>
      <c r="E489" s="562" t="s">
        <v>529</v>
      </c>
      <c r="F489" s="512" t="s">
        <v>470</v>
      </c>
      <c r="G489" s="418"/>
      <c r="H489" s="418"/>
      <c r="I489" s="589">
        <v>3</v>
      </c>
    </row>
    <row r="490" spans="1:9" ht="29.25" customHeight="1">
      <c r="A490" s="734" t="s">
        <v>481</v>
      </c>
      <c r="B490" s="713" t="s">
        <v>171</v>
      </c>
      <c r="C490" s="512" t="s">
        <v>68</v>
      </c>
      <c r="D490" s="512" t="s">
        <v>55</v>
      </c>
      <c r="E490" s="562" t="s">
        <v>529</v>
      </c>
      <c r="F490" s="512" t="s">
        <v>462</v>
      </c>
      <c r="G490" s="511">
        <v>514.9</v>
      </c>
      <c r="H490" s="511"/>
      <c r="I490" s="589">
        <f>15.5</f>
        <v>15.5</v>
      </c>
    </row>
    <row r="491" spans="1:9" ht="25.5" customHeight="1" hidden="1">
      <c r="A491" s="2" t="s">
        <v>125</v>
      </c>
      <c r="B491" s="722">
        <v>585</v>
      </c>
      <c r="C491" s="161" t="s">
        <v>55</v>
      </c>
      <c r="D491" s="161" t="s">
        <v>104</v>
      </c>
      <c r="E491" s="161" t="s">
        <v>126</v>
      </c>
      <c r="F491" s="161" t="s">
        <v>47</v>
      </c>
      <c r="G491" s="422"/>
      <c r="H491" s="422"/>
      <c r="I491" s="597"/>
    </row>
    <row r="492" spans="1:9" ht="38.25" customHeight="1" hidden="1">
      <c r="A492" s="3" t="s">
        <v>127</v>
      </c>
      <c r="B492" s="722">
        <v>585</v>
      </c>
      <c r="C492" s="161" t="s">
        <v>55</v>
      </c>
      <c r="D492" s="161" t="s">
        <v>104</v>
      </c>
      <c r="E492" s="161" t="s">
        <v>128</v>
      </c>
      <c r="F492" s="161" t="s">
        <v>47</v>
      </c>
      <c r="G492" s="422"/>
      <c r="H492" s="422"/>
      <c r="I492" s="597"/>
    </row>
    <row r="493" spans="1:9" ht="25.5" customHeight="1" hidden="1">
      <c r="A493" s="1" t="s">
        <v>129</v>
      </c>
      <c r="B493" s="722">
        <v>585</v>
      </c>
      <c r="C493" s="248" t="s">
        <v>55</v>
      </c>
      <c r="D493" s="248" t="s">
        <v>104</v>
      </c>
      <c r="E493" s="161" t="s">
        <v>128</v>
      </c>
      <c r="F493" s="161" t="s">
        <v>124</v>
      </c>
      <c r="G493" s="422"/>
      <c r="H493" s="422"/>
      <c r="I493" s="597"/>
    </row>
    <row r="494" spans="1:9" ht="27" customHeight="1" hidden="1">
      <c r="A494" s="2" t="s">
        <v>125</v>
      </c>
      <c r="B494" s="692" t="s">
        <v>118</v>
      </c>
      <c r="C494" s="161" t="s">
        <v>55</v>
      </c>
      <c r="D494" s="161" t="s">
        <v>104</v>
      </c>
      <c r="E494" s="161" t="s">
        <v>126</v>
      </c>
      <c r="F494" s="161" t="s">
        <v>47</v>
      </c>
      <c r="G494" s="422"/>
      <c r="H494" s="422"/>
      <c r="I494" s="597"/>
    </row>
    <row r="495" spans="1:9" ht="42.75" customHeight="1" hidden="1">
      <c r="A495" s="3" t="s">
        <v>127</v>
      </c>
      <c r="B495" s="692" t="s">
        <v>118</v>
      </c>
      <c r="C495" s="161" t="s">
        <v>55</v>
      </c>
      <c r="D495" s="161" t="s">
        <v>104</v>
      </c>
      <c r="E495" s="161" t="s">
        <v>128</v>
      </c>
      <c r="F495" s="161" t="s">
        <v>47</v>
      </c>
      <c r="G495" s="422"/>
      <c r="H495" s="422"/>
      <c r="I495" s="597"/>
    </row>
    <row r="496" spans="1:9" ht="33" customHeight="1">
      <c r="A496" s="733" t="s">
        <v>472</v>
      </c>
      <c r="B496" s="753" t="s">
        <v>171</v>
      </c>
      <c r="C496" s="627" t="s">
        <v>68</v>
      </c>
      <c r="D496" s="627" t="s">
        <v>55</v>
      </c>
      <c r="E496" s="627" t="s">
        <v>529</v>
      </c>
      <c r="F496" s="627" t="s">
        <v>471</v>
      </c>
      <c r="G496" s="422"/>
      <c r="H496" s="422"/>
      <c r="I496" s="597">
        <v>2</v>
      </c>
    </row>
    <row r="497" spans="1:9" ht="70.5" customHeight="1">
      <c r="A497" s="754" t="s">
        <v>182</v>
      </c>
      <c r="B497" s="718" t="s">
        <v>171</v>
      </c>
      <c r="C497" s="438" t="s">
        <v>68</v>
      </c>
      <c r="D497" s="438" t="s">
        <v>55</v>
      </c>
      <c r="E497" s="509" t="s">
        <v>526</v>
      </c>
      <c r="F497" s="438" t="s">
        <v>47</v>
      </c>
      <c r="G497" s="510">
        <f>G498</f>
        <v>484.5</v>
      </c>
      <c r="H497" s="510"/>
      <c r="I497" s="589">
        <f>I498</f>
        <v>413.29999999999995</v>
      </c>
    </row>
    <row r="498" spans="1:9" ht="36" customHeight="1">
      <c r="A498" s="738" t="s">
        <v>479</v>
      </c>
      <c r="B498" s="706" t="s">
        <v>171</v>
      </c>
      <c r="C498" s="502" t="s">
        <v>68</v>
      </c>
      <c r="D498" s="502" t="s">
        <v>55</v>
      </c>
      <c r="E498" s="509" t="s">
        <v>526</v>
      </c>
      <c r="F498" s="438" t="s">
        <v>480</v>
      </c>
      <c r="G498" s="508">
        <v>484.5</v>
      </c>
      <c r="H498" s="508"/>
      <c r="I498" s="589">
        <f>415.4-2.1</f>
        <v>413.29999999999995</v>
      </c>
    </row>
    <row r="499" spans="1:9" ht="21.75" customHeight="1">
      <c r="A499" s="247" t="s">
        <v>133</v>
      </c>
      <c r="B499" s="723"/>
      <c r="C499" s="513"/>
      <c r="D499" s="513"/>
      <c r="E499" s="513"/>
      <c r="F499" s="513"/>
      <c r="G499" s="514" t="e">
        <f>G15+G200+G263+G278+#REF!+G332</f>
        <v>#REF!</v>
      </c>
      <c r="H499" s="514" t="e">
        <f>H15+H200+H263+H278+#REF!+H332</f>
        <v>#REF!</v>
      </c>
      <c r="I499" s="584">
        <f>I15+I200+I263+I278+I332</f>
        <v>189403.79699999996</v>
      </c>
    </row>
    <row r="501" spans="1:9" ht="31.5" customHeight="1">
      <c r="A501" s="829" t="s">
        <v>562</v>
      </c>
      <c r="B501" s="829"/>
      <c r="C501" s="829"/>
      <c r="D501" s="829"/>
      <c r="E501" s="829"/>
      <c r="F501" s="829"/>
      <c r="G501" s="829"/>
      <c r="H501" s="829"/>
      <c r="I501" s="829"/>
    </row>
  </sheetData>
  <sheetProtection/>
  <mergeCells count="15">
    <mergeCell ref="D12:D14"/>
    <mergeCell ref="E12:E14"/>
    <mergeCell ref="F12:F14"/>
    <mergeCell ref="G12:G13"/>
    <mergeCell ref="H12:H13"/>
    <mergeCell ref="I12:I13"/>
    <mergeCell ref="J29:O29"/>
    <mergeCell ref="J141:K141"/>
    <mergeCell ref="A501:I501"/>
    <mergeCell ref="C1:I1"/>
    <mergeCell ref="B4:I7"/>
    <mergeCell ref="A9:I11"/>
    <mergeCell ref="A12:A14"/>
    <mergeCell ref="B12:B14"/>
    <mergeCell ref="C12:C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2012-08-28T11:44:59Z</cp:lastPrinted>
  <dcterms:created xsi:type="dcterms:W3CDTF">2005-02-21T06:34:52Z</dcterms:created>
  <dcterms:modified xsi:type="dcterms:W3CDTF">2012-08-28T11:53:19Z</dcterms:modified>
  <cp:category/>
  <cp:version/>
  <cp:contentType/>
  <cp:contentStatus/>
</cp:coreProperties>
</file>