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firstSheet="1" activeTab="2"/>
  </bookViews>
  <sheets>
    <sheet name="09.06.2010   № 54     " sheetId="1" r:id="rId1"/>
    <sheet name="с расшифровкой " sheetId="2" r:id="rId2"/>
    <sheet name="ко 2 чтению" sheetId="3" r:id="rId3"/>
  </sheets>
  <definedNames>
    <definedName name="_xlnm.Print_Area" localSheetId="0">'09.06.2010   № 54     '!$A$1:$G$322</definedName>
    <definedName name="_xlnm.Print_Area" localSheetId="2">'ко 2 чтению'!$A$1:$N$27</definedName>
    <definedName name="_xlnm.Print_Area" localSheetId="1">'с расшифровкой '!$A$1:$I$335</definedName>
  </definedNames>
  <calcPr fullCalcOnLoad="1"/>
</workbook>
</file>

<file path=xl/sharedStrings.xml><?xml version="1.0" encoding="utf-8"?>
<sst xmlns="http://schemas.openxmlformats.org/spreadsheetml/2006/main" count="3588" uniqueCount="413">
  <si>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</si>
  <si>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</si>
  <si>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</si>
  <si>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</si>
  <si>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</si>
  <si>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</si>
  <si>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</si>
  <si>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</si>
  <si>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</si>
  <si>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</si>
  <si>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</si>
  <si>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</si>
  <si>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</si>
  <si>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</si>
  <si>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</si>
  <si>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Физическая культура и спорт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</si>
  <si>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</si>
  <si>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</si>
  <si>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</si>
  <si>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</si>
  <si>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КУЛЬТУРА И ИСКУССТВО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</si>
  <si>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</si>
  <si>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</si>
  <si>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</si>
  <si>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061</t>
  </si>
  <si>
    <t>Здравоохранение и спорт</t>
  </si>
  <si>
    <t>09</t>
  </si>
  <si>
    <t>10</t>
  </si>
  <si>
    <t>03</t>
  </si>
  <si>
    <t>Другие вопросы в области социальной политики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</si>
  <si>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</si>
  <si>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</si>
  <si>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</si>
  <si>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</si>
  <si>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Физкультурно-оздоровительная работа и спортивные мероприятия</t>
  </si>
  <si>
    <t>000 00 00</t>
  </si>
  <si>
    <t>005</t>
  </si>
  <si>
    <t>327</t>
  </si>
  <si>
    <t>452 00 00</t>
  </si>
  <si>
    <t>470 00 00</t>
  </si>
  <si>
    <t>Больницы, клиники, госпитали, медико-санитарные части</t>
  </si>
  <si>
    <t>Фельдшерско-акушерские пункты</t>
  </si>
  <si>
    <t xml:space="preserve">478 00 00 </t>
  </si>
  <si>
    <t>Организационно-воспитательная работа с молодежью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</si>
  <si>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</si>
  <si>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</si>
  <si>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</si>
  <si>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</si>
  <si>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</si>
  <si>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</si>
  <si>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</si>
  <si>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</si>
  <si>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</si>
  <si>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Проведение мероприятий для детей и молодежи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</si>
  <si>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</si>
  <si>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</si>
  <si>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</si>
  <si>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</si>
  <si>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</si>
  <si>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>ГРАЖДАНСКАЯ ОБОРОНА, ПРЕДУПРЕЖДЕНИЕ И ЛИКВИДАЦИЯ ЧРЕЗВЫЧАЙНЫХ СИТУАЦИЙ И ПОЖАРНОЙ БЕЗОПАСНОСТИ</t>
  </si>
  <si>
    <t xml:space="preserve">000 </t>
  </si>
  <si>
    <t>Межбюджетные трансферты</t>
  </si>
  <si>
    <t>Судебная система</t>
  </si>
  <si>
    <t>05</t>
  </si>
  <si>
    <t>0010000</t>
  </si>
  <si>
    <t>Другие вопросы в области культуры, кинематографии, средств массовой информации</t>
  </si>
  <si>
    <t>08</t>
  </si>
  <si>
    <t>Культура, кинематография, средства массовой информации</t>
  </si>
  <si>
    <t>440 00 00</t>
  </si>
  <si>
    <t>Библиотеки</t>
  </si>
  <si>
    <t>442 00 00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</si>
  <si>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</si>
  <si>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</si>
  <si>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</si>
  <si>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</si>
  <si>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</si>
  <si>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</si>
  <si>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085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</si>
  <si>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</si>
  <si>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</si>
  <si>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</si>
  <si>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</si>
  <si>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505 00 00</t>
  </si>
  <si>
    <t>213</t>
  </si>
  <si>
    <t>Федеральные целевые программы</t>
  </si>
  <si>
    <t>100 00 00</t>
  </si>
  <si>
    <t>Федеральная целевая программа "Социальное развитие села до 2010 года"</t>
  </si>
  <si>
    <t>100 11 00</t>
  </si>
  <si>
    <t>Строительство объектов для нужд отрасли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</si>
  <si>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</si>
  <si>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</si>
  <si>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</si>
  <si>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</si>
  <si>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</si>
  <si>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Выплаты семьям опекунов на содержание подопечных детей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</si>
  <si>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</si>
  <si>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</si>
  <si>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</si>
  <si>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</si>
  <si>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</si>
  <si>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</si>
  <si>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</si>
  <si>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</si>
  <si>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</si>
  <si>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</si>
  <si>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</si>
  <si>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</si>
  <si>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</si>
  <si>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</si>
  <si>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</si>
  <si>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</si>
  <si>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</si>
  <si>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</si>
  <si>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</si>
  <si>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</si>
  <si>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</si>
  <si>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</si>
  <si>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</si>
  <si>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</si>
  <si>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</si>
  <si>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</si>
  <si>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</si>
  <si>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</si>
  <si>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470 99 00</t>
  </si>
  <si>
    <t>561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</si>
  <si>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</si>
  <si>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</si>
  <si>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</si>
  <si>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</si>
  <si>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</si>
  <si>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</si>
  <si>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</si>
  <si>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</si>
  <si>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</si>
  <si>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</si>
  <si>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</si>
  <si>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</si>
  <si>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</si>
  <si>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</si>
  <si>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Охрана семьи и детства</t>
  </si>
  <si>
    <t>5050000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</si>
  <si>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</si>
  <si>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</si>
  <si>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</si>
  <si>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Оплата труда приемного родителя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</si>
  <si>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 один раз в год</t>
  </si>
  <si>
    <t>521 02 03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</si>
  <si>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</si>
  <si>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</si>
  <si>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</si>
  <si>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</si>
  <si>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</si>
  <si>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</si>
  <si>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Дотации бюджетам субъектов РФ и муниципальных образований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</si>
  <si>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</si>
  <si>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</si>
  <si>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</si>
  <si>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5160130</t>
  </si>
  <si>
    <t>Фонд финансовой поддержки</t>
  </si>
  <si>
    <t>008</t>
  </si>
  <si>
    <t>Осуществление первичного воинского учета на территориях, где отсутствуют военные комиссариаты</t>
  </si>
  <si>
    <t>0013600</t>
  </si>
  <si>
    <t>5120000</t>
  </si>
  <si>
    <t xml:space="preserve">Мероприятия в области здравоохранения, спорта и физической культуры, туризма </t>
  </si>
  <si>
    <t>5129700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</si>
  <si>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</si>
  <si>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</si>
  <si>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</si>
  <si>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</si>
  <si>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</si>
  <si>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</si>
  <si>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</si>
  <si>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</si>
  <si>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</si>
  <si>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</si>
  <si>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</si>
  <si>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</si>
  <si>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Стационарная медицинская помощь</t>
  </si>
  <si>
    <t>Амбулаторная помощь</t>
  </si>
  <si>
    <t>4310000</t>
  </si>
  <si>
    <t>4310100</t>
  </si>
  <si>
    <t>5053300</t>
  </si>
  <si>
    <t>Субвенции бюджетам субъектов Российской Федерации и муниципальных образований</t>
  </si>
  <si>
    <t>5210201</t>
  </si>
  <si>
    <t>Прочие выплаты</t>
  </si>
  <si>
    <t>Коммунальное хозяйство</t>
  </si>
  <si>
    <t>3510000</t>
  </si>
  <si>
    <t>3510500</t>
  </si>
  <si>
    <t>Иные межбюджетные трансферты</t>
  </si>
  <si>
    <t>017</t>
  </si>
  <si>
    <t>521 00 00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</si>
  <si>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</si>
  <si>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521 02 00</t>
  </si>
  <si>
    <t>Ежемесячная выплата пед.работникам муниц. образовательных учреждений УО - молодым специалистам</t>
  </si>
  <si>
    <t>521 02 15</t>
  </si>
  <si>
    <t>Жилищно-коммунальное хозяйство</t>
  </si>
  <si>
    <t>Музеи и постоянные выставки</t>
  </si>
  <si>
    <t>4419900</t>
  </si>
  <si>
    <t>441 00 00</t>
  </si>
  <si>
    <t>ЗДРАВООХРАНЕНИЕ, ФИЗИЧЕСКАЯ КУЛЬТУРА И СПОРТ</t>
  </si>
  <si>
    <t>5210000</t>
  </si>
  <si>
    <t>Иные межбюджетные трансферты бюджетам бюджетной системы</t>
  </si>
  <si>
    <t>5210300</t>
  </si>
  <si>
    <t>009</t>
  </si>
  <si>
    <t>Медицинская помощь в дневных стационарах всех типов</t>
  </si>
  <si>
    <t>Больницы,клиники,госпитали,медико- санитарные части</t>
  </si>
  <si>
    <t>4700000</t>
  </si>
  <si>
    <t>4709900</t>
  </si>
  <si>
    <t>Скорая медицинская помощь</t>
  </si>
  <si>
    <t>Другие вопросы в области здравоохранения,физической культуры и спорта</t>
  </si>
  <si>
    <t>Учебно-методические кабинеты,централизованные бухгалтерии, группы хозяйственного обслуживания</t>
  </si>
  <si>
    <t>4520000</t>
  </si>
  <si>
    <t>4529900</t>
  </si>
  <si>
    <t>Управление финансов администрации Муниципального образования "Павловский район"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</si>
  <si>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</si>
  <si>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</si>
  <si>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</si>
  <si>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</si>
  <si>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</si>
  <si>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</si>
  <si>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Культура И ИСКУССТВО</t>
  </si>
  <si>
    <t>000000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</si>
  <si>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</si>
  <si>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</si>
  <si>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r>
      <t xml:space="preserve">Сумма                         </t>
    </r>
    <r>
      <rPr>
        <sz val="10"/>
        <rFont val="Arial Cyr"/>
        <family val="0"/>
      </rPr>
      <t xml:space="preserve"> (тыс.руб.)</t>
    </r>
  </si>
  <si>
    <t>Выплаты приемной семье на содержание подопечных детей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</si>
  <si>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</si>
  <si>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</si>
  <si>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</si>
  <si>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</si>
  <si>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</si>
  <si>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</si>
  <si>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</si>
  <si>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</si>
  <si>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</si>
  <si>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</si>
  <si>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</si>
  <si>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</si>
  <si>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</si>
  <si>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</si>
  <si>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</si>
  <si>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</si>
  <si>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</si>
  <si>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</si>
  <si>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</si>
  <si>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</si>
  <si>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</si>
  <si>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</si>
  <si>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</si>
  <si>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</si>
  <si>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</si>
  <si>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</si>
  <si>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Комитет по управлению муниципальным  имуществом и земельным отношениям администрации муниципального образования "Павловский район"Ульяновской области</t>
  </si>
  <si>
    <t>Субсидии на комплектование книжных фондов библиотек по региональной целевой прграмме</t>
  </si>
  <si>
    <t>522 35 04</t>
  </si>
  <si>
    <t xml:space="preserve">Ежемесячная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</si>
  <si>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Возмещение затрат на содержание в муниципальных дошкольных образовательных учреждениях (дошкольных группах образовательных учреждений) детей-инвалидов </t>
  </si>
  <si>
    <t>521 02 01</t>
  </si>
  <si>
    <t>Единовременные выплаты педагогическим работникам муниципальных образовательных учреждений Ульяновской области – молодым специалистам, работающим и проживающим в сельской местности, рабочих посёлках (посёлках городского типа) Ульяновской области</t>
  </si>
  <si>
    <t>521 02 18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</si>
  <si>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</si>
  <si>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521 02 05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</si>
  <si>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</si>
  <si>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521 02 12</t>
  </si>
  <si>
    <t>Осуществление переданных органам местного самоуправления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</si>
  <si>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521 02 20</t>
  </si>
  <si>
    <t xml:space="preserve">Дополнительные выплаты  водителям автомобилей и младшему медицинскому персоналу скорой медицинской помощи </t>
  </si>
  <si>
    <t>520 40 00</t>
  </si>
  <si>
    <t xml:space="preserve">Осуществление переданных органам местного самоуправления государственных полномочий по обеспечению специфическими лекарственными средствами и изделиями медицинского назначения больных сахарным диабетом </t>
  </si>
  <si>
    <t>521 02 10</t>
  </si>
  <si>
    <t>Финансирование общеобразовательных учреждений, реализующих основные общеобразовательные программы</t>
  </si>
  <si>
    <t>521 02 06</t>
  </si>
  <si>
    <t>520 10 00</t>
  </si>
  <si>
    <t>520 13 00</t>
  </si>
  <si>
    <t>520 13 10</t>
  </si>
  <si>
    <t>520 13 11</t>
  </si>
  <si>
    <t>520 13 12</t>
  </si>
  <si>
    <t>520 13 20</t>
  </si>
  <si>
    <t>001 38 00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</si>
  <si>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</si>
  <si>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</si>
  <si>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Фонд компенсации</t>
  </si>
  <si>
    <t>001 36 00</t>
  </si>
  <si>
    <t xml:space="preserve">Исполнение государственных полномочий по  организации работ по ежемесячной выплате на обеспечение проезда детей сирот и детей оставшихся без попечения родителей, обучающихся в муниципальных  образовательных учреждениях на городском, пригородном . в сельской местности - на внутрирайонном транспорте, а также на проезд один раз в год к месту жительства и обратно . к месту учебы </t>
  </si>
  <si>
    <t>Исполнение государственных полномочий по организации работ по обеспечению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</si>
  <si>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Исполнение государственных полномочий по  организации работ по содержанию ребенка в семье опекуна и приемной семье</t>
  </si>
  <si>
    <t>Исполнение государственных полномочий по  организации работ по содержанию в МДОУ (дошкольных группах образовательных учреждений) детей инвалидов</t>
  </si>
  <si>
    <t>Исполнение государственных полномочий по  организации работ по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</si>
  <si>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Исполнение государственных полномочий по  организации работ по ежемесячному денежному вознаграждению за классное руководство</t>
  </si>
  <si>
    <t>Исполнение государственных полномочий по  организации работ по ежемесячной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</si>
  <si>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финансированию общеобразовательных учреждений, реализующих основные общеобразовательные программы</t>
  </si>
  <si>
    <t>505 36 00</t>
  </si>
  <si>
    <t>520 01 00</t>
  </si>
  <si>
    <t>Исполнение государственных полномочий по  организации работ по единовременной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</si>
  <si>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оплате труда приемному родителю</t>
  </si>
  <si>
    <t>в т.ч остатки 2009 года</t>
  </si>
  <si>
    <t>5227101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</si>
  <si>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</si>
  <si>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</si>
  <si>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</si>
  <si>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</si>
  <si>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</si>
  <si>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</si>
  <si>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</si>
  <si>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</si>
  <si>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</si>
  <si>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</si>
  <si>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</si>
  <si>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</si>
  <si>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</si>
  <si>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</si>
  <si>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</si>
  <si>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</si>
  <si>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</si>
  <si>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0939900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</si>
  <si>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</si>
  <si>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</si>
  <si>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</si>
  <si>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</si>
  <si>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</si>
  <si>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 xml:space="preserve">Мероприятия по проведению оздоровительной кампании детей </t>
  </si>
  <si>
    <t>4320000</t>
  </si>
  <si>
    <t>4321000</t>
  </si>
  <si>
    <t>4321100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</si>
  <si>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</si>
  <si>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</si>
  <si>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1001102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</si>
  <si>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</si>
  <si>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</si>
  <si>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</si>
  <si>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4321200</t>
  </si>
  <si>
    <t>Целевые программы муниципальных образований</t>
  </si>
  <si>
    <t>7950000</t>
  </si>
  <si>
    <t>Оплата расходов по сельскому целевому набору студентов в ВУЗы Ульяновской области</t>
  </si>
  <si>
    <t>5201800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</si>
  <si>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</si>
  <si>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</si>
  <si>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Исполнение государственных полномочий по денежным выплатам медицинскому персоналу фельдшерско-акушерских пунктов, врачам, фельдшерам и медицинским сестрам скорой медицинской помощи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</si>
  <si>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i/>
        <sz val="10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</si>
  <si>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i/>
        <sz val="10"/>
        <rFont val="Times New Roman"/>
        <family val="1"/>
      </rPr>
      <t xml:space="preserve"> обл. бюдж.</t>
    </r>
  </si>
  <si>
    <t>Субвенции на обеспечение летнего отдыха детей, находящихся в трудной жизненной ситуации в детских оздоровительных в лагерях с дневным пребыванием</t>
  </si>
  <si>
    <t>Федеральная целевая программа«Социальное развитие села до 2012 года»</t>
  </si>
  <si>
    <t>5220000</t>
  </si>
  <si>
    <t>Субсидии на развитие водоснабжения в сельской местности по Федеральной целевой программе «Социальное развитие села до 2012 года»</t>
  </si>
  <si>
    <t>Софинансирование объектов капитального строительства  и мероприятий по развитию водоснабжения в сельской местности  по Федеральной целевой программе «Социальное развитие села до 2012 года»</t>
  </si>
  <si>
    <t xml:space="preserve">Обеспечение специфическими лекарственными средствами и изделиями медицинского назначения больных сахарным диабетом </t>
  </si>
  <si>
    <t>Субсидии по комплектованию книжных фондов библиотек по региональной целевой прграмме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</si>
  <si>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</si>
  <si>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</si>
  <si>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Мероприятия по проведению оздоровительной кампаниия детей, находящихся в трудной жизненной ситуации в детских оздоровительных в лагерях с дневным пребыванием</t>
  </si>
  <si>
    <t>Начальник Управления финансов</t>
  </si>
  <si>
    <t>администрации МО "Павловский район"</t>
  </si>
  <si>
    <t>А.П.Казакова</t>
  </si>
  <si>
    <t>Ежемесячная выплата пед.работникам муниц. образовательных учреждений - молодым специалистам</t>
  </si>
  <si>
    <r>
  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</t>
    </r>
    <r>
      <rPr>
        <sz val="12"/>
        <color indexed="10"/>
        <rFont val="Times New Roman"/>
        <family val="1"/>
      </rPr>
      <t xml:space="preserve">ОБЛАСТНОЙ БЮДЖЕТ </t>
    </r>
  </si>
  <si>
    <t xml:space="preserve">Полномочия по отлову безнадзорных домашних животных </t>
  </si>
  <si>
    <t xml:space="preserve">Областной бюджет - СУБВЕНЦИИ  </t>
  </si>
  <si>
    <t>ИТОГО</t>
  </si>
  <si>
    <t xml:space="preserve">Выполнение функций бюджетными учреждениями  </t>
  </si>
  <si>
    <r>
      <t xml:space="preserve">Ежемесячное денежное вознаграждение за классное руководство  </t>
    </r>
    <r>
      <rPr>
        <sz val="11"/>
        <color indexed="10"/>
        <rFont val="Times New Roman"/>
        <family val="1"/>
      </rPr>
      <t>ОБЛАСТНОЙ бюджет</t>
    </r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</si>
  <si>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</si>
  <si>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Опека и попечительство в отношении  несовершеннолетних </t>
  </si>
  <si>
    <t>521 02 19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</si>
  <si>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</si>
  <si>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</si>
  <si>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13</t>
  </si>
  <si>
    <t>Национальная безопасность и правоохранительная деятельность</t>
  </si>
  <si>
    <t>Сельское хозяйство и рыболовство</t>
  </si>
  <si>
    <t>6100100</t>
  </si>
  <si>
    <t>Средства массовой информации</t>
  </si>
  <si>
    <t>Здравоохранение</t>
  </si>
  <si>
    <t>Другие вопросы в области здравоохранения</t>
  </si>
  <si>
    <r>
      <t>МЕЖБЮДЖЕТНЫЕ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ТРАНСФЕРТЫ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БЮДЖЕТАМ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СУБЪЕКТОВ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РОССИЙСКОЙ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ФЕДЕРАЦИИ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МУНИЦИПАЛЬНЫХ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ОБРАЗОВАНИЙ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ОБЩЕГО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ХАРАКТЕРА</t>
    </r>
  </si>
  <si>
    <t>Муниципальное учреждение здравоохранения Павловская ЦРБ</t>
  </si>
  <si>
    <t>Отдел культуры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</si>
  <si>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</si>
  <si>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Культура, кинематография</t>
  </si>
  <si>
    <t xml:space="preserve">Дворцы и дома культуры, другие учреждения культуры </t>
  </si>
  <si>
    <r>
      <t xml:space="preserve">Местный бюдж   </t>
    </r>
    <r>
      <rPr>
        <b/>
        <sz val="12"/>
        <rFont val="Arial Black"/>
        <family val="2"/>
      </rPr>
      <t xml:space="preserve"> + 3 дотации </t>
    </r>
  </si>
  <si>
    <r>
      <t xml:space="preserve">   </t>
    </r>
    <r>
      <rPr>
        <sz val="12"/>
        <rFont val="Arial Cyr"/>
        <family val="0"/>
      </rPr>
      <t xml:space="preserve">Ведомственная структура расходов бюджета Муниципального образования "Павловский район" на 2011 год </t>
    </r>
    <r>
      <rPr>
        <b/>
        <sz val="12"/>
        <rFont val="Arial Cyr"/>
        <family val="0"/>
      </rPr>
      <t xml:space="preserve"> </t>
    </r>
    <r>
      <rPr>
        <b/>
        <sz val="14"/>
        <rFont val="Arial Cyr"/>
        <family val="0"/>
      </rPr>
      <t xml:space="preserve"> к 1 чтению после изменений с МФ РФ </t>
    </r>
  </si>
  <si>
    <t>Наименование поселения</t>
  </si>
  <si>
    <t>М О Павловское городское поселение</t>
  </si>
  <si>
    <t>М О Шаховское сельское поселение</t>
  </si>
  <si>
    <t>М О Баклушинское сельское поселение</t>
  </si>
  <si>
    <t>М О Шмалакское сельское поселение</t>
  </si>
  <si>
    <t>М О Пичеурское сельское поселение</t>
  </si>
  <si>
    <t>М О Холстовское сельское поселение</t>
  </si>
  <si>
    <t>из них, за счет  субвенций по расчету и предоставле-нию дотаций поселениям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</si>
  <si>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</si>
  <si>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093 99 00</t>
  </si>
  <si>
    <t>093 00 00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</si>
  <si>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</si>
  <si>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</si>
  <si>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</si>
  <si>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001 00 00</t>
  </si>
  <si>
    <t xml:space="preserve">Фонд компенсаций </t>
  </si>
  <si>
    <t>Субвенции  на осуществление полномочий по подготовке проведения статистических переписей</t>
  </si>
  <si>
    <t>Субвенции на государственную регистрацию актов гражданского состояния</t>
  </si>
  <si>
    <t>Дотации бюджетам поселений на выравнивание бюджетной обеспечености   - всего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</si>
  <si>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</si>
  <si>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341,3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</si>
  <si>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</si>
  <si>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</si>
  <si>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56,1</t>
  </si>
  <si>
    <t>116,9</t>
  </si>
  <si>
    <t xml:space="preserve">Распределение дотаций  на выравнивание бюджетной обеспеченности, субвенций,субсидий,  иных межбюджетных трансфертов бюджетам поселений на 2012 год                                                                                             </t>
  </si>
  <si>
    <t xml:space="preserve">Глава муниципального образования </t>
  </si>
  <si>
    <t>"Павловский район"</t>
  </si>
  <si>
    <t>Ш.А.Абуталипов</t>
  </si>
  <si>
    <t>Приложение № 8 к Решению Совета Депутатов муниципального образования "Павловский район" "О бюджете муниципального образования "Павловский район" на 2012 год"</t>
  </si>
  <si>
    <t>7.Настоящее Решение вступает в силу с момента официального опубликования.</t>
  </si>
  <si>
    <t>8.Контроль за исполнением настоящего Решения оставляю за собой.</t>
  </si>
  <si>
    <t>тыс.руб.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</si>
</sst>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12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 Cyr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2"/>
    </font>
    <font>
      <i/>
      <sz val="8"/>
      <color indexed="8"/>
      <name val="Arial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i/>
      <sz val="9"/>
      <name val="Arial"/>
      <family val="2"/>
    </font>
    <font>
      <b/>
      <sz val="14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 CYR"/>
      <family val="2"/>
    </font>
    <font>
      <i/>
      <sz val="11"/>
      <name val="Arial"/>
      <family val="2"/>
    </font>
    <font>
      <b/>
      <sz val="12"/>
      <color indexed="8"/>
      <name val="Arial CYR"/>
      <family val="2"/>
    </font>
    <font>
      <b/>
      <i/>
      <sz val="12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9"/>
      <name val="Arial"/>
      <family val="2"/>
    </font>
    <font>
      <b/>
      <i/>
      <sz val="11"/>
      <color indexed="8"/>
      <name val="Arial Cyr"/>
      <family val="0"/>
    </font>
    <font>
      <b/>
      <i/>
      <sz val="8"/>
      <name val="Arial CYR"/>
      <family val="0"/>
    </font>
    <font>
      <b/>
      <sz val="11"/>
      <color indexed="8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9"/>
      <name val="Arial"/>
      <family val="2"/>
    </font>
    <font>
      <sz val="9"/>
      <name val="Arial "/>
      <family val="0"/>
    </font>
    <font>
      <b/>
      <i/>
      <sz val="10"/>
      <color indexed="8"/>
      <name val="Arial Cyr"/>
      <family val="0"/>
    </font>
    <font>
      <b/>
      <sz val="8"/>
      <name val="Times New Roman"/>
      <family val="1"/>
    </font>
    <font>
      <b/>
      <sz val="8"/>
      <name val="Arial Rounded MT Bold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12"/>
      <name val="Arial Black"/>
      <family val="2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0"/>
      <color indexed="10"/>
      <name val="Arial"/>
      <family val="2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b/>
      <sz val="12"/>
      <color rgb="FF000000"/>
      <name val="Times New Roman"/>
      <family val="1"/>
    </font>
    <font>
      <b/>
      <sz val="14"/>
      <color rgb="FFFF0000"/>
      <name val="Arial Cyr"/>
      <family val="0"/>
    </font>
    <font>
      <b/>
      <i/>
      <sz val="10"/>
      <color rgb="FFFF0000"/>
      <name val="Arial"/>
      <family val="2"/>
    </font>
    <font>
      <b/>
      <sz val="8"/>
      <color rgb="FFFF0000"/>
      <name val="Arial Cyr"/>
      <family val="0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8" borderId="7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7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0" fillId="0" borderId="10" xfId="0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49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10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11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13" fillId="0" borderId="11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118" fillId="0" borderId="10" xfId="0" applyFont="1" applyBorder="1" applyAlignment="1">
      <alignment horizontal="left" vertical="justify"/>
    </xf>
    <xf numFmtId="0" fontId="6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171" fontId="5" fillId="0" borderId="13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166" fontId="4" fillId="34" borderId="13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66" fontId="1" fillId="34" borderId="1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119" fillId="0" borderId="0" xfId="0" applyFont="1" applyAlignment="1">
      <alignment horizontal="justify"/>
    </xf>
    <xf numFmtId="166" fontId="9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left" vertical="justify"/>
    </xf>
    <xf numFmtId="166" fontId="0" fillId="34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35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49" fontId="28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0" fontId="37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left" vertical="justify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49" fontId="28" fillId="0" borderId="10" xfId="57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166" fontId="45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9" fontId="28" fillId="0" borderId="10" xfId="57" applyNumberFormat="1" applyFont="1" applyFill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166" fontId="54" fillId="0" borderId="10" xfId="0" applyNumberFormat="1" applyFont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32" fillId="34" borderId="10" xfId="0" applyNumberFormat="1" applyFont="1" applyFill="1" applyBorder="1" applyAlignment="1">
      <alignment horizontal="center"/>
    </xf>
    <xf numFmtId="166" fontId="32" fillId="34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/>
    </xf>
    <xf numFmtId="49" fontId="13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center"/>
    </xf>
    <xf numFmtId="49" fontId="45" fillId="0" borderId="10" xfId="57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left" wrapText="1"/>
    </xf>
    <xf numFmtId="177" fontId="11" fillId="33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52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8" fillId="34" borderId="10" xfId="0" applyNumberFormat="1" applyFont="1" applyFill="1" applyBorder="1" applyAlignment="1">
      <alignment/>
    </xf>
    <xf numFmtId="166" fontId="10" fillId="34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20" fillId="0" borderId="14" xfId="0" applyFont="1" applyFill="1" applyBorder="1" applyAlignment="1">
      <alignment wrapText="1"/>
    </xf>
    <xf numFmtId="49" fontId="0" fillId="0" borderId="15" xfId="0" applyNumberForma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0" fontId="55" fillId="34" borderId="10" xfId="0" applyFont="1" applyFill="1" applyBorder="1" applyAlignment="1">
      <alignment wrapText="1"/>
    </xf>
    <xf numFmtId="166" fontId="1" fillId="34" borderId="10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0" fontId="57" fillId="0" borderId="10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left"/>
    </xf>
    <xf numFmtId="49" fontId="28" fillId="0" borderId="1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3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32" fillId="0" borderId="17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49" fontId="0" fillId="34" borderId="16" xfId="0" applyNumberFormat="1" applyFill="1" applyBorder="1" applyAlignment="1">
      <alignment horizontal="left"/>
    </xf>
    <xf numFmtId="49" fontId="19" fillId="0" borderId="10" xfId="0" applyNumberFormat="1" applyFont="1" applyFill="1" applyBorder="1" applyAlignment="1">
      <alignment wrapText="1"/>
    </xf>
    <xf numFmtId="2" fontId="4" fillId="34" borderId="13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 vertical="justify" wrapText="1"/>
    </xf>
    <xf numFmtId="49" fontId="28" fillId="34" borderId="13" xfId="57" applyNumberFormat="1" applyFont="1" applyFill="1" applyBorder="1" applyAlignment="1">
      <alignment horizontal="right"/>
    </xf>
    <xf numFmtId="49" fontId="28" fillId="34" borderId="10" xfId="0" applyNumberFormat="1" applyFont="1" applyFill="1" applyBorder="1" applyAlignment="1">
      <alignment horizontal="center"/>
    </xf>
    <xf numFmtId="166" fontId="28" fillId="34" borderId="13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justify"/>
    </xf>
    <xf numFmtId="49" fontId="5" fillId="34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49" fontId="41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horizontal="left" vertical="justify"/>
    </xf>
    <xf numFmtId="166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justify"/>
    </xf>
    <xf numFmtId="0" fontId="0" fillId="34" borderId="10" xfId="0" applyFill="1" applyBorder="1" applyAlignment="1">
      <alignment horizontal="left" vertical="justify"/>
    </xf>
    <xf numFmtId="0" fontId="28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34" fillId="33" borderId="10" xfId="0" applyFont="1" applyFill="1" applyBorder="1" applyAlignment="1">
      <alignment horizontal="left" vertical="justify"/>
    </xf>
    <xf numFmtId="49" fontId="1" fillId="0" borderId="10" xfId="0" applyNumberFormat="1" applyFont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71" fontId="1" fillId="0" borderId="10" xfId="0" applyNumberFormat="1" applyFont="1" applyBorder="1" applyAlignment="1">
      <alignment horizontal="center"/>
    </xf>
    <xf numFmtId="0" fontId="58" fillId="34" borderId="10" xfId="0" applyFont="1" applyFill="1" applyBorder="1" applyAlignment="1">
      <alignment horizontal="left" vertical="justify"/>
    </xf>
    <xf numFmtId="49" fontId="4" fillId="35" borderId="16" xfId="0" applyNumberFormat="1" applyFont="1" applyFill="1" applyBorder="1" applyAlignment="1">
      <alignment horizontal="left"/>
    </xf>
    <xf numFmtId="49" fontId="0" fillId="34" borderId="0" xfId="0" applyNumberFormat="1" applyFill="1" applyBorder="1" applyAlignment="1">
      <alignment horizontal="left"/>
    </xf>
    <xf numFmtId="166" fontId="9" fillId="34" borderId="13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0" fillId="34" borderId="13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left" wrapText="1"/>
    </xf>
    <xf numFmtId="49" fontId="60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32" fillId="34" borderId="11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4" fillId="34" borderId="10" xfId="0" applyNumberFormat="1" applyFont="1" applyFill="1" applyBorder="1" applyAlignment="1">
      <alignment horizontal="center"/>
    </xf>
    <xf numFmtId="49" fontId="28" fillId="34" borderId="16" xfId="0" applyNumberFormat="1" applyFont="1" applyFill="1" applyBorder="1" applyAlignment="1">
      <alignment horizontal="left"/>
    </xf>
    <xf numFmtId="0" fontId="28" fillId="34" borderId="10" xfId="0" applyFont="1" applyFill="1" applyBorder="1" applyAlignment="1">
      <alignment horizontal="left" vertical="justify"/>
    </xf>
    <xf numFmtId="0" fontId="0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49" fontId="60" fillId="34" borderId="13" xfId="57" applyNumberFormat="1" applyFont="1" applyFill="1" applyBorder="1" applyAlignment="1">
      <alignment horizontal="center"/>
    </xf>
    <xf numFmtId="49" fontId="23" fillId="34" borderId="13" xfId="57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37" fillId="0" borderId="10" xfId="0" applyFont="1" applyBorder="1" applyAlignment="1">
      <alignment horizontal="left" vertical="justify"/>
    </xf>
    <xf numFmtId="0" fontId="37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justify"/>
    </xf>
    <xf numFmtId="0" fontId="10" fillId="34" borderId="10" xfId="0" applyFont="1" applyFill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5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28" fillId="0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wrapText="1"/>
    </xf>
    <xf numFmtId="0" fontId="33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38" fillId="34" borderId="10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vertical="justify"/>
    </xf>
    <xf numFmtId="0" fontId="27" fillId="34" borderId="10" xfId="0" applyFont="1" applyFill="1" applyBorder="1" applyAlignment="1">
      <alignment/>
    </xf>
    <xf numFmtId="0" fontId="53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49" fontId="2" fillId="34" borderId="13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49" fontId="54" fillId="34" borderId="10" xfId="0" applyNumberFormat="1" applyFont="1" applyFill="1" applyBorder="1" applyAlignment="1">
      <alignment horizontal="center"/>
    </xf>
    <xf numFmtId="49" fontId="54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wrapText="1"/>
    </xf>
    <xf numFmtId="49" fontId="41" fillId="34" borderId="11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66" fontId="10" fillId="34" borderId="13" xfId="0" applyNumberFormat="1" applyFont="1" applyFill="1" applyBorder="1" applyAlignment="1">
      <alignment horizontal="center"/>
    </xf>
    <xf numFmtId="171" fontId="1" fillId="34" borderId="10" xfId="0" applyNumberFormat="1" applyFont="1" applyFill="1" applyBorder="1" applyAlignment="1">
      <alignment horizontal="center"/>
    </xf>
    <xf numFmtId="171" fontId="0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3" fillId="34" borderId="10" xfId="0" applyFont="1" applyFill="1" applyBorder="1" applyAlignment="1">
      <alignment horizontal="left" wrapText="1"/>
    </xf>
    <xf numFmtId="49" fontId="32" fillId="34" borderId="12" xfId="0" applyNumberFormat="1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wrapText="1"/>
    </xf>
    <xf numFmtId="2" fontId="32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right"/>
    </xf>
    <xf numFmtId="171" fontId="28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left" vertical="justify" wrapText="1"/>
    </xf>
    <xf numFmtId="2" fontId="27" fillId="34" borderId="10" xfId="0" applyNumberFormat="1" applyFont="1" applyFill="1" applyBorder="1" applyAlignment="1">
      <alignment horizontal="center"/>
    </xf>
    <xf numFmtId="166" fontId="27" fillId="34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 wrapText="1"/>
    </xf>
    <xf numFmtId="49" fontId="28" fillId="34" borderId="10" xfId="57" applyNumberFormat="1" applyFont="1" applyFill="1" applyBorder="1" applyAlignment="1">
      <alignment horizontal="center"/>
    </xf>
    <xf numFmtId="49" fontId="52" fillId="34" borderId="10" xfId="0" applyNumberFormat="1" applyFont="1" applyFill="1" applyBorder="1" applyAlignment="1">
      <alignment horizontal="center"/>
    </xf>
    <xf numFmtId="49" fontId="52" fillId="34" borderId="11" xfId="0" applyNumberFormat="1" applyFont="1" applyFill="1" applyBorder="1" applyAlignment="1">
      <alignment horizontal="center"/>
    </xf>
    <xf numFmtId="166" fontId="52" fillId="3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wrapText="1"/>
    </xf>
    <xf numFmtId="49" fontId="0" fillId="0" borderId="12" xfId="0" applyNumberFormat="1" applyBorder="1" applyAlignment="1">
      <alignment horizontal="center" vertical="center"/>
    </xf>
    <xf numFmtId="0" fontId="19" fillId="35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horizontal="left" vertical="justify"/>
    </xf>
    <xf numFmtId="165" fontId="11" fillId="33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0" fontId="21" fillId="35" borderId="10" xfId="0" applyFont="1" applyFill="1" applyBorder="1" applyAlignment="1">
      <alignment wrapText="1"/>
    </xf>
    <xf numFmtId="166" fontId="4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2" fillId="35" borderId="18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18" fillId="35" borderId="14" xfId="0" applyFont="1" applyFill="1" applyBorder="1" applyAlignment="1">
      <alignment wrapText="1"/>
    </xf>
    <xf numFmtId="0" fontId="9" fillId="35" borderId="13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2" fontId="2" fillId="35" borderId="19" xfId="0" applyNumberFormat="1" applyFont="1" applyFill="1" applyBorder="1" applyAlignment="1">
      <alignment horizontal="center"/>
    </xf>
    <xf numFmtId="166" fontId="120" fillId="35" borderId="10" xfId="0" applyNumberFormat="1" applyFont="1" applyFill="1" applyBorder="1" applyAlignment="1">
      <alignment horizontal="center"/>
    </xf>
    <xf numFmtId="0" fontId="121" fillId="35" borderId="10" xfId="0" applyFont="1" applyFill="1" applyBorder="1" applyAlignment="1">
      <alignment wrapText="1"/>
    </xf>
    <xf numFmtId="0" fontId="122" fillId="35" borderId="11" xfId="0" applyFont="1" applyFill="1" applyBorder="1" applyAlignment="1">
      <alignment horizontal="center"/>
    </xf>
    <xf numFmtId="49" fontId="123" fillId="35" borderId="10" xfId="0" applyNumberFormat="1" applyFont="1" applyFill="1" applyBorder="1" applyAlignment="1">
      <alignment horizontal="center"/>
    </xf>
    <xf numFmtId="49" fontId="123" fillId="35" borderId="11" xfId="0" applyNumberFormat="1" applyFont="1" applyFill="1" applyBorder="1" applyAlignment="1">
      <alignment horizontal="center"/>
    </xf>
    <xf numFmtId="0" fontId="21" fillId="37" borderId="10" xfId="0" applyFont="1" applyFill="1" applyBorder="1" applyAlignment="1">
      <alignment wrapText="1"/>
    </xf>
    <xf numFmtId="0" fontId="4" fillId="37" borderId="13" xfId="0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horizontal="center"/>
    </xf>
    <xf numFmtId="166" fontId="4" fillId="37" borderId="10" xfId="0" applyNumberFormat="1" applyFont="1" applyFill="1" applyBorder="1" applyAlignment="1">
      <alignment horizontal="center"/>
    </xf>
    <xf numFmtId="166" fontId="45" fillId="34" borderId="10" xfId="0" applyNumberFormat="1" applyFont="1" applyFill="1" applyBorder="1" applyAlignment="1">
      <alignment horizontal="center"/>
    </xf>
    <xf numFmtId="0" fontId="21" fillId="13" borderId="10" xfId="0" applyFont="1" applyFill="1" applyBorder="1" applyAlignment="1">
      <alignment horizontal="left" vertical="justify" wrapText="1"/>
    </xf>
    <xf numFmtId="49" fontId="28" fillId="13" borderId="13" xfId="57" applyNumberFormat="1" applyFont="1" applyFill="1" applyBorder="1" applyAlignment="1">
      <alignment horizontal="right"/>
    </xf>
    <xf numFmtId="49" fontId="28" fillId="13" borderId="10" xfId="0" applyNumberFormat="1" applyFont="1" applyFill="1" applyBorder="1" applyAlignment="1">
      <alignment horizontal="center"/>
    </xf>
    <xf numFmtId="166" fontId="28" fillId="13" borderId="13" xfId="0" applyNumberFormat="1" applyFont="1" applyFill="1" applyBorder="1" applyAlignment="1">
      <alignment horizontal="center"/>
    </xf>
    <xf numFmtId="0" fontId="23" fillId="13" borderId="10" xfId="0" applyFont="1" applyFill="1" applyBorder="1" applyAlignment="1">
      <alignment horizontal="left" wrapText="1"/>
    </xf>
    <xf numFmtId="166" fontId="28" fillId="13" borderId="10" xfId="0" applyNumberFormat="1" applyFont="1" applyFill="1" applyBorder="1" applyAlignment="1">
      <alignment horizontal="center"/>
    </xf>
    <xf numFmtId="166" fontId="8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5" fontId="11" fillId="34" borderId="10" xfId="0" applyNumberFormat="1" applyFont="1" applyFill="1" applyBorder="1" applyAlignment="1">
      <alignment horizontal="right"/>
    </xf>
    <xf numFmtId="165" fontId="63" fillId="34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166" fontId="10" fillId="34" borderId="13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166" fontId="54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49" fontId="32" fillId="34" borderId="10" xfId="0" applyNumberFormat="1" applyFont="1" applyFill="1" applyBorder="1" applyAlignment="1">
      <alignment horizontal="right"/>
    </xf>
    <xf numFmtId="49" fontId="32" fillId="34" borderId="12" xfId="0" applyNumberFormat="1" applyFont="1" applyFill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49" fontId="32" fillId="0" borderId="12" xfId="0" applyNumberFormat="1" applyFont="1" applyBorder="1" applyAlignment="1">
      <alignment horizontal="right"/>
    </xf>
    <xf numFmtId="166" fontId="24" fillId="0" borderId="10" xfId="0" applyNumberFormat="1" applyFont="1" applyFill="1" applyBorder="1" applyAlignment="1">
      <alignment horizontal="right"/>
    </xf>
    <xf numFmtId="166" fontId="63" fillId="34" borderId="10" xfId="0" applyNumberFormat="1" applyFont="1" applyFill="1" applyBorder="1" applyAlignment="1">
      <alignment horizontal="right"/>
    </xf>
    <xf numFmtId="166" fontId="23" fillId="0" borderId="10" xfId="0" applyNumberFormat="1" applyFont="1" applyFill="1" applyBorder="1" applyAlignment="1">
      <alignment horizontal="right"/>
    </xf>
    <xf numFmtId="0" fontId="26" fillId="34" borderId="10" xfId="0" applyFont="1" applyFill="1" applyBorder="1" applyAlignment="1">
      <alignment wrapText="1"/>
    </xf>
    <xf numFmtId="0" fontId="64" fillId="0" borderId="0" xfId="0" applyFont="1" applyAlignment="1">
      <alignment/>
    </xf>
    <xf numFmtId="49" fontId="32" fillId="0" borderId="0" xfId="0" applyNumberFormat="1" applyFont="1" applyFill="1" applyBorder="1" applyAlignment="1">
      <alignment horizontal="left"/>
    </xf>
    <xf numFmtId="49" fontId="32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65" fillId="34" borderId="10" xfId="0" applyFont="1" applyFill="1" applyBorder="1" applyAlignment="1">
      <alignment wrapText="1"/>
    </xf>
    <xf numFmtId="0" fontId="66" fillId="0" borderId="0" xfId="0" applyFont="1" applyAlignment="1">
      <alignment horizontal="left" vertical="justify"/>
    </xf>
    <xf numFmtId="0" fontId="1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0" fontId="6" fillId="34" borderId="13" xfId="0" applyFont="1" applyFill="1" applyBorder="1" applyAlignment="1">
      <alignment horizontal="right" wrapText="1"/>
    </xf>
    <xf numFmtId="0" fontId="0" fillId="34" borderId="13" xfId="0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 wrapText="1"/>
    </xf>
    <xf numFmtId="49" fontId="67" fillId="34" borderId="10" xfId="0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49" fontId="67" fillId="34" borderId="11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wrapText="1"/>
    </xf>
    <xf numFmtId="0" fontId="68" fillId="34" borderId="0" xfId="0" applyFont="1" applyFill="1" applyAlignment="1">
      <alignment horizontal="left" vertical="justify"/>
    </xf>
    <xf numFmtId="0" fontId="43" fillId="38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171" fontId="5" fillId="33" borderId="10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center"/>
    </xf>
    <xf numFmtId="171" fontId="5" fillId="21" borderId="10" xfId="0" applyNumberFormat="1" applyFont="1" applyFill="1" applyBorder="1" applyAlignment="1">
      <alignment/>
    </xf>
    <xf numFmtId="166" fontId="5" fillId="39" borderId="10" xfId="0" applyNumberFormat="1" applyFont="1" applyFill="1" applyBorder="1" applyAlignment="1">
      <alignment horizontal="center"/>
    </xf>
    <xf numFmtId="0" fontId="124" fillId="0" borderId="10" xfId="0" applyFont="1" applyBorder="1" applyAlignment="1">
      <alignment horizontal="center" vertical="top" wrapText="1"/>
    </xf>
    <xf numFmtId="0" fontId="119" fillId="0" borderId="10" xfId="0" applyFont="1" applyBorder="1" applyAlignment="1">
      <alignment vertical="top" wrapText="1"/>
    </xf>
    <xf numFmtId="0" fontId="119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0" fontId="22" fillId="34" borderId="10" xfId="0" applyFont="1" applyFill="1" applyBorder="1" applyAlignment="1">
      <alignment horizontal="left" vertical="justify" wrapText="1"/>
    </xf>
    <xf numFmtId="0" fontId="19" fillId="34" borderId="10" xfId="0" applyFont="1" applyFill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justify" wrapText="1"/>
    </xf>
    <xf numFmtId="0" fontId="28" fillId="0" borderId="10" xfId="0" applyFont="1" applyBorder="1" applyAlignment="1">
      <alignment horizontal="left" vertical="justify" wrapText="1"/>
    </xf>
    <xf numFmtId="0" fontId="23" fillId="0" borderId="0" xfId="0" applyFont="1" applyAlignment="1">
      <alignment horizontal="left" vertical="justify"/>
    </xf>
    <xf numFmtId="49" fontId="0" fillId="40" borderId="10" xfId="0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 vertical="justify"/>
    </xf>
    <xf numFmtId="2" fontId="4" fillId="34" borderId="10" xfId="0" applyNumberFormat="1" applyFont="1" applyFill="1" applyBorder="1" applyAlignment="1">
      <alignment horizontal="center"/>
    </xf>
    <xf numFmtId="49" fontId="0" fillId="40" borderId="10" xfId="0" applyNumberForma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1" fillId="40" borderId="10" xfId="0" applyFont="1" applyFill="1" applyBorder="1" applyAlignment="1">
      <alignment wrapText="1"/>
    </xf>
    <xf numFmtId="49" fontId="0" fillId="40" borderId="10" xfId="0" applyNumberFormat="1" applyFont="1" applyFill="1" applyBorder="1" applyAlignment="1">
      <alignment horizontal="center"/>
    </xf>
    <xf numFmtId="171" fontId="5" fillId="34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justify"/>
    </xf>
    <xf numFmtId="49" fontId="28" fillId="35" borderId="10" xfId="57" applyNumberFormat="1" applyFont="1" applyFill="1" applyBorder="1" applyAlignment="1">
      <alignment horizontal="center"/>
    </xf>
    <xf numFmtId="49" fontId="28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left" wrapText="1"/>
    </xf>
    <xf numFmtId="166" fontId="8" fillId="35" borderId="10" xfId="0" applyNumberFormat="1" applyFont="1" applyFill="1" applyBorder="1" applyAlignment="1">
      <alignment horizontal="center"/>
    </xf>
    <xf numFmtId="49" fontId="28" fillId="21" borderId="10" xfId="0" applyNumberFormat="1" applyFont="1" applyFill="1" applyBorder="1" applyAlignment="1">
      <alignment horizontal="center"/>
    </xf>
    <xf numFmtId="166" fontId="5" fillId="21" borderId="10" xfId="0" applyNumberFormat="1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justify"/>
    </xf>
    <xf numFmtId="49" fontId="0" fillId="35" borderId="10" xfId="0" applyNumberForma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justify"/>
    </xf>
    <xf numFmtId="166" fontId="0" fillId="35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166" fontId="0" fillId="35" borderId="10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55" fillId="35" borderId="10" xfId="0" applyFont="1" applyFill="1" applyBorder="1" applyAlignment="1">
      <alignment wrapText="1"/>
    </xf>
    <xf numFmtId="166" fontId="38" fillId="35" borderId="10" xfId="0" applyNumberFormat="1" applyFont="1" applyFill="1" applyBorder="1" applyAlignment="1">
      <alignment horizontal="right"/>
    </xf>
    <xf numFmtId="0" fontId="52" fillId="35" borderId="10" xfId="0" applyFont="1" applyFill="1" applyBorder="1" applyAlignment="1">
      <alignment wrapText="1"/>
    </xf>
    <xf numFmtId="166" fontId="26" fillId="35" borderId="10" xfId="0" applyNumberFormat="1" applyFont="1" applyFill="1" applyBorder="1" applyAlignment="1">
      <alignment horizontal="right"/>
    </xf>
    <xf numFmtId="0" fontId="30" fillId="35" borderId="10" xfId="0" applyFont="1" applyFill="1" applyBorder="1" applyAlignment="1">
      <alignment wrapText="1"/>
    </xf>
    <xf numFmtId="49" fontId="32" fillId="35" borderId="10" xfId="0" applyNumberFormat="1" applyFont="1" applyFill="1" applyBorder="1" applyAlignment="1">
      <alignment horizontal="center"/>
    </xf>
    <xf numFmtId="166" fontId="32" fillId="35" borderId="10" xfId="0" applyNumberFormat="1" applyFont="1" applyFill="1" applyBorder="1" applyAlignment="1">
      <alignment horizontal="center"/>
    </xf>
    <xf numFmtId="0" fontId="29" fillId="35" borderId="10" xfId="0" applyFont="1" applyFill="1" applyBorder="1" applyAlignment="1">
      <alignment wrapText="1"/>
    </xf>
    <xf numFmtId="0" fontId="35" fillId="35" borderId="10" xfId="0" applyFont="1" applyFill="1" applyBorder="1" applyAlignment="1">
      <alignment wrapText="1"/>
    </xf>
    <xf numFmtId="0" fontId="28" fillId="35" borderId="10" xfId="0" applyFont="1" applyFill="1" applyBorder="1" applyAlignment="1">
      <alignment horizontal="left" wrapText="1"/>
    </xf>
    <xf numFmtId="49" fontId="28" fillId="35" borderId="10" xfId="0" applyNumberFormat="1" applyFont="1" applyFill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49" fontId="28" fillId="35" borderId="10" xfId="57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23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0" fontId="23" fillId="0" borderId="20" xfId="0" applyFont="1" applyBorder="1" applyAlignment="1">
      <alignment horizontal="right"/>
    </xf>
    <xf numFmtId="166" fontId="73" fillId="0" borderId="10" xfId="0" applyNumberFormat="1" applyFont="1" applyBorder="1" applyAlignment="1">
      <alignment horizontal="center" wrapText="1"/>
    </xf>
    <xf numFmtId="166" fontId="23" fillId="0" borderId="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left" vertical="justify"/>
    </xf>
    <xf numFmtId="49" fontId="28" fillId="0" borderId="10" xfId="0" applyNumberFormat="1" applyFont="1" applyBorder="1" applyAlignment="1">
      <alignment horizontal="left" vertical="justify"/>
    </xf>
    <xf numFmtId="0" fontId="28" fillId="0" borderId="1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wrapText="1"/>
    </xf>
    <xf numFmtId="0" fontId="119" fillId="0" borderId="0" xfId="0" applyFont="1" applyBorder="1" applyAlignment="1">
      <alignment wrapText="1"/>
    </xf>
    <xf numFmtId="0" fontId="125" fillId="0" borderId="0" xfId="0" applyFont="1" applyBorder="1" applyAlignment="1">
      <alignment horizontal="center" wrapText="1"/>
    </xf>
    <xf numFmtId="166" fontId="73" fillId="0" borderId="0" xfId="0" applyNumberFormat="1" applyFont="1" applyBorder="1" applyAlignment="1">
      <alignment horizontal="center" wrapText="1"/>
    </xf>
    <xf numFmtId="49" fontId="73" fillId="0" borderId="0" xfId="0" applyNumberFormat="1" applyFont="1" applyBorder="1" applyAlignment="1">
      <alignment horizontal="center"/>
    </xf>
    <xf numFmtId="0" fontId="119" fillId="0" borderId="0" xfId="0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9" fillId="0" borderId="15" xfId="0" applyNumberFormat="1" applyFont="1" applyFill="1" applyBorder="1" applyAlignment="1">
      <alignment horizontal="left"/>
    </xf>
    <xf numFmtId="49" fontId="59" fillId="0" borderId="0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 vertical="justify"/>
    </xf>
    <xf numFmtId="49" fontId="71" fillId="0" borderId="21" xfId="0" applyNumberFormat="1" applyFont="1" applyBorder="1" applyAlignment="1">
      <alignment horizontal="center" vertical="justify"/>
    </xf>
    <xf numFmtId="49" fontId="71" fillId="0" borderId="16" xfId="0" applyNumberFormat="1" applyFont="1" applyBorder="1" applyAlignment="1">
      <alignment horizontal="center" vertical="justify"/>
    </xf>
    <xf numFmtId="49" fontId="71" fillId="0" borderId="12" xfId="0" applyNumberFormat="1" applyFont="1" applyBorder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1" fillId="0" borderId="20" xfId="0" applyFont="1" applyBorder="1" applyAlignment="1">
      <alignment horizontal="center" vertical="justify"/>
    </xf>
    <xf numFmtId="49" fontId="70" fillId="0" borderId="21" xfId="0" applyNumberFormat="1" applyFont="1" applyBorder="1" applyAlignment="1">
      <alignment horizontal="center" vertical="center"/>
    </xf>
    <xf numFmtId="49" fontId="70" fillId="0" borderId="12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left" wrapText="1"/>
    </xf>
    <xf numFmtId="0" fontId="119" fillId="0" borderId="0" xfId="0" applyFont="1" applyBorder="1" applyAlignment="1">
      <alignment horizontal="left" wrapText="1"/>
    </xf>
    <xf numFmtId="166" fontId="124" fillId="0" borderId="22" xfId="0" applyNumberFormat="1" applyFont="1" applyBorder="1" applyAlignment="1">
      <alignment horizontal="center" wrapText="1"/>
    </xf>
    <xf numFmtId="166" fontId="124" fillId="0" borderId="23" xfId="0" applyNumberFormat="1" applyFont="1" applyBorder="1" applyAlignment="1">
      <alignment horizontal="center" wrapText="1"/>
    </xf>
    <xf numFmtId="166" fontId="124" fillId="0" borderId="13" xfId="0" applyNumberFormat="1" applyFont="1" applyBorder="1" applyAlignment="1">
      <alignment horizontal="center" wrapText="1"/>
    </xf>
    <xf numFmtId="166" fontId="23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74" fillId="0" borderId="0" xfId="0" applyFont="1" applyAlignment="1">
      <alignment horizontal="center" vertical="justify"/>
    </xf>
    <xf numFmtId="0" fontId="23" fillId="0" borderId="20" xfId="0" applyFont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166" fontId="23" fillId="0" borderId="0" xfId="0" applyNumberFormat="1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28" fillId="0" borderId="22" xfId="0" applyFont="1" applyBorder="1" applyAlignment="1">
      <alignment horizontal="center" vertical="justify" wrapText="1"/>
    </xf>
    <xf numFmtId="0" fontId="28" fillId="0" borderId="23" xfId="0" applyFont="1" applyBorder="1" applyAlignment="1">
      <alignment horizontal="center" vertical="justify" wrapText="1"/>
    </xf>
    <xf numFmtId="0" fontId="28" fillId="0" borderId="13" xfId="0" applyFont="1" applyBorder="1" applyAlignment="1">
      <alignment horizontal="center" vertical="justify" wrapText="1"/>
    </xf>
    <xf numFmtId="2" fontId="23" fillId="0" borderId="0" xfId="0" applyNumberFormat="1" applyFont="1" applyBorder="1" applyAlignment="1">
      <alignment horizontal="center" wrapText="1"/>
    </xf>
    <xf numFmtId="0" fontId="127" fillId="0" borderId="0" xfId="0" applyFont="1" applyAlignment="1">
      <alignment horizontal="left"/>
    </xf>
    <xf numFmtId="0" fontId="127" fillId="0" borderId="0" xfId="0" applyFont="1" applyFill="1" applyBorder="1" applyAlignment="1">
      <alignment horizontal="left" wrapText="1"/>
    </xf>
    <xf numFmtId="49" fontId="34" fillId="0" borderId="0" xfId="0" applyNumberFormat="1" applyFont="1" applyAlignment="1">
      <alignment horizontal="center"/>
    </xf>
    <xf numFmtId="49" fontId="23" fillId="0" borderId="0" xfId="0" applyNumberFormat="1" applyFont="1" applyBorder="1" applyAlignment="1">
      <alignment horizontal="left" vertical="justify"/>
    </xf>
    <xf numFmtId="0" fontId="23" fillId="0" borderId="0" xfId="0" applyFont="1" applyBorder="1" applyAlignment="1">
      <alignment horizontal="center" vertical="center" wrapText="1"/>
    </xf>
    <xf numFmtId="0" fontId="125" fillId="0" borderId="22" xfId="0" applyFont="1" applyBorder="1" applyAlignment="1">
      <alignment horizontal="center" wrapText="1"/>
    </xf>
    <xf numFmtId="0" fontId="125" fillId="0" borderId="23" xfId="0" applyFont="1" applyBorder="1" applyAlignment="1">
      <alignment horizontal="center" wrapText="1"/>
    </xf>
    <xf numFmtId="0" fontId="125" fillId="0" borderId="13" xfId="0" applyFont="1" applyBorder="1" applyAlignment="1">
      <alignment horizontal="center" wrapText="1"/>
    </xf>
    <xf numFmtId="0" fontId="124" fillId="0" borderId="22" xfId="0" applyFont="1" applyBorder="1" applyAlignment="1">
      <alignment horizontal="center" vertical="top" wrapText="1"/>
    </xf>
    <xf numFmtId="0" fontId="124" fillId="0" borderId="23" xfId="0" applyFont="1" applyBorder="1" applyAlignment="1">
      <alignment horizontal="center" vertical="top" wrapText="1"/>
    </xf>
    <xf numFmtId="0" fontId="124" fillId="0" borderId="13" xfId="0" applyFont="1" applyBorder="1" applyAlignment="1">
      <alignment horizontal="center" vertical="top" wrapText="1"/>
    </xf>
    <xf numFmtId="2" fontId="124" fillId="0" borderId="22" xfId="0" applyNumberFormat="1" applyFont="1" applyBorder="1" applyAlignment="1">
      <alignment horizontal="center" wrapText="1"/>
    </xf>
    <xf numFmtId="2" fontId="124" fillId="0" borderId="23" xfId="0" applyNumberFormat="1" applyFont="1" applyBorder="1" applyAlignment="1">
      <alignment horizontal="center" wrapText="1"/>
    </xf>
    <xf numFmtId="2" fontId="124" fillId="0" borderId="13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view="pageBreakPreview" zoomScaleNormal="85" zoomScaleSheetLayoutView="100" zoomScalePageLayoutView="0" workbookViewId="0" topLeftCell="A228">
      <selection activeCell="A21" sqref="A21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25390625" style="7" customWidth="1"/>
    <col min="7" max="7" width="16.375" style="7" customWidth="1"/>
    <col min="8" max="8" width="65.25390625" style="0" customWidth="1"/>
  </cols>
  <sheetData>
    <row r="1" spans="1:7" ht="37.5" customHeight="1">
      <c r="A1" s="526" t="s">
        <v>0</v>
      </c>
      <c r="B1" s="523" t="s">
        <v>1</v>
      </c>
      <c r="C1" s="523" t="s">
        <v>2</v>
      </c>
      <c r="D1" s="523" t="s">
        <v>3</v>
      </c>
      <c r="E1" s="523" t="s">
        <v>4</v>
      </c>
      <c r="F1" s="523" t="s">
        <v>5</v>
      </c>
      <c r="G1" s="531" t="s">
        <v>224</v>
      </c>
    </row>
    <row r="2" spans="1:7" ht="24" customHeight="1">
      <c r="A2" s="527"/>
      <c r="B2" s="524"/>
      <c r="C2" s="524"/>
      <c r="D2" s="524"/>
      <c r="E2" s="524"/>
      <c r="F2" s="524"/>
      <c r="G2" s="532"/>
    </row>
    <row r="3" spans="1:7" ht="4.5" customHeight="1" hidden="1">
      <c r="A3" s="528"/>
      <c r="B3" s="525"/>
      <c r="C3" s="525"/>
      <c r="D3" s="525"/>
      <c r="E3" s="525"/>
      <c r="F3" s="525"/>
      <c r="G3" s="162"/>
    </row>
    <row r="4" spans="1:7" ht="30.75" customHeight="1">
      <c r="A4" s="13" t="s">
        <v>250</v>
      </c>
      <c r="B4" s="112" t="s">
        <v>76</v>
      </c>
      <c r="C4" s="112" t="s">
        <v>16</v>
      </c>
      <c r="D4" s="112" t="s">
        <v>16</v>
      </c>
      <c r="E4" s="112" t="s">
        <v>35</v>
      </c>
      <c r="F4" s="112" t="s">
        <v>6</v>
      </c>
      <c r="G4" s="180">
        <f>G5+G45+G97+G101+G62+G72+G90</f>
        <v>16745.152</v>
      </c>
    </row>
    <row r="5" spans="1:7" ht="15.75">
      <c r="A5" s="231" t="s">
        <v>17</v>
      </c>
      <c r="B5" s="293" t="s">
        <v>76</v>
      </c>
      <c r="C5" s="293" t="s">
        <v>7</v>
      </c>
      <c r="D5" s="293" t="s">
        <v>16</v>
      </c>
      <c r="E5" s="293" t="s">
        <v>35</v>
      </c>
      <c r="F5" s="293" t="s">
        <v>6</v>
      </c>
      <c r="G5" s="181">
        <f>G6+G10+G26+G37</f>
        <v>10967.1</v>
      </c>
    </row>
    <row r="6" spans="1:7" ht="50.25" customHeight="1">
      <c r="A6" s="294" t="s">
        <v>97</v>
      </c>
      <c r="B6" s="169">
        <v>503</v>
      </c>
      <c r="C6" s="98" t="s">
        <v>7</v>
      </c>
      <c r="D6" s="98" t="s">
        <v>28</v>
      </c>
      <c r="E6" s="98" t="s">
        <v>91</v>
      </c>
      <c r="F6" s="98" t="s">
        <v>6</v>
      </c>
      <c r="G6" s="105">
        <f>G7</f>
        <v>563</v>
      </c>
    </row>
    <row r="7" spans="1:7" ht="48.75" customHeight="1">
      <c r="A7" s="295" t="s">
        <v>98</v>
      </c>
      <c r="B7" s="169">
        <v>503</v>
      </c>
      <c r="C7" s="98" t="s">
        <v>7</v>
      </c>
      <c r="D7" s="98" t="s">
        <v>28</v>
      </c>
      <c r="E7" s="98" t="s">
        <v>99</v>
      </c>
      <c r="F7" s="98" t="s">
        <v>6</v>
      </c>
      <c r="G7" s="106">
        <f>G8</f>
        <v>563</v>
      </c>
    </row>
    <row r="8" spans="1:7" ht="12.75">
      <c r="A8" s="171" t="s">
        <v>18</v>
      </c>
      <c r="B8" s="169">
        <v>503</v>
      </c>
      <c r="C8" s="98" t="s">
        <v>7</v>
      </c>
      <c r="D8" s="98" t="s">
        <v>28</v>
      </c>
      <c r="E8" s="98" t="s">
        <v>100</v>
      </c>
      <c r="F8" s="98" t="s">
        <v>6</v>
      </c>
      <c r="G8" s="106">
        <f>G9</f>
        <v>563</v>
      </c>
    </row>
    <row r="9" spans="1:7" ht="18" customHeight="1">
      <c r="A9" s="117" t="s">
        <v>95</v>
      </c>
      <c r="B9" s="169">
        <v>503</v>
      </c>
      <c r="C9" s="98" t="s">
        <v>7</v>
      </c>
      <c r="D9" s="98" t="s">
        <v>28</v>
      </c>
      <c r="E9" s="98" t="s">
        <v>100</v>
      </c>
      <c r="F9" s="98" t="s">
        <v>96</v>
      </c>
      <c r="G9" s="182">
        <f>283+280</f>
        <v>563</v>
      </c>
    </row>
    <row r="10" spans="1:7" ht="53.25" customHeight="1">
      <c r="A10" s="294" t="s">
        <v>101</v>
      </c>
      <c r="B10" s="296">
        <v>503</v>
      </c>
      <c r="C10" s="293" t="s">
        <v>7</v>
      </c>
      <c r="D10" s="293" t="s">
        <v>14</v>
      </c>
      <c r="E10" s="293" t="s">
        <v>91</v>
      </c>
      <c r="F10" s="293" t="s">
        <v>6</v>
      </c>
      <c r="G10" s="78">
        <f>G11+G14+G20+G22+G24</f>
        <v>7365.900000000001</v>
      </c>
    </row>
    <row r="11" spans="1:7" ht="51" customHeight="1">
      <c r="A11" s="116" t="s">
        <v>98</v>
      </c>
      <c r="B11" s="169">
        <v>503</v>
      </c>
      <c r="C11" s="98" t="s">
        <v>7</v>
      </c>
      <c r="D11" s="98" t="s">
        <v>14</v>
      </c>
      <c r="E11" s="98" t="s">
        <v>99</v>
      </c>
      <c r="F11" s="98" t="s">
        <v>6</v>
      </c>
      <c r="G11" s="77">
        <f>G12</f>
        <v>6121</v>
      </c>
    </row>
    <row r="12" spans="1:7" ht="12.75">
      <c r="A12" s="171" t="s">
        <v>18</v>
      </c>
      <c r="B12" s="169">
        <v>503</v>
      </c>
      <c r="C12" s="98" t="s">
        <v>7</v>
      </c>
      <c r="D12" s="98" t="s">
        <v>14</v>
      </c>
      <c r="E12" s="98" t="s">
        <v>100</v>
      </c>
      <c r="F12" s="98" t="s">
        <v>6</v>
      </c>
      <c r="G12" s="77">
        <f>G13</f>
        <v>6121</v>
      </c>
    </row>
    <row r="13" spans="1:10" ht="16.5" customHeight="1">
      <c r="A13" s="117" t="s">
        <v>95</v>
      </c>
      <c r="B13" s="169">
        <v>503</v>
      </c>
      <c r="C13" s="98" t="s">
        <v>7</v>
      </c>
      <c r="D13" s="98" t="s">
        <v>14</v>
      </c>
      <c r="E13" s="98" t="s">
        <v>100</v>
      </c>
      <c r="F13" s="98" t="s">
        <v>96</v>
      </c>
      <c r="G13" s="325">
        <f>6980.9-280-362.5-95.6-25.8+1350+500+567-350-500+800-1300-63-1100</f>
        <v>6121</v>
      </c>
      <c r="H13" s="529"/>
      <c r="I13" s="530"/>
      <c r="J13" s="530"/>
    </row>
    <row r="14" spans="1:8" ht="44.25" customHeight="1">
      <c r="A14" s="170" t="s">
        <v>102</v>
      </c>
      <c r="B14" s="169">
        <v>503</v>
      </c>
      <c r="C14" s="98" t="s">
        <v>7</v>
      </c>
      <c r="D14" s="98" t="s">
        <v>14</v>
      </c>
      <c r="E14" s="98" t="s">
        <v>103</v>
      </c>
      <c r="F14" s="98" t="s">
        <v>6</v>
      </c>
      <c r="G14" s="77">
        <f>G15</f>
        <v>761</v>
      </c>
      <c r="H14" s="215"/>
    </row>
    <row r="15" spans="1:7" ht="19.5" customHeight="1">
      <c r="A15" s="117" t="s">
        <v>95</v>
      </c>
      <c r="B15" s="169">
        <v>503</v>
      </c>
      <c r="C15" s="98" t="s">
        <v>7</v>
      </c>
      <c r="D15" s="98" t="s">
        <v>14</v>
      </c>
      <c r="E15" s="98" t="s">
        <v>103</v>
      </c>
      <c r="F15" s="98" t="s">
        <v>96</v>
      </c>
      <c r="G15" s="77">
        <v>761</v>
      </c>
    </row>
    <row r="16" spans="1:7" ht="0.75" customHeight="1">
      <c r="A16" s="121" t="s">
        <v>62</v>
      </c>
      <c r="B16" s="297">
        <v>503</v>
      </c>
      <c r="C16" s="232" t="s">
        <v>7</v>
      </c>
      <c r="D16" s="232" t="s">
        <v>63</v>
      </c>
      <c r="E16" s="232" t="s">
        <v>91</v>
      </c>
      <c r="F16" s="232" t="s">
        <v>6</v>
      </c>
      <c r="G16" s="92">
        <f>G17</f>
        <v>0</v>
      </c>
    </row>
    <row r="17" spans="1:7" ht="18" customHeight="1" hidden="1">
      <c r="A17" s="117" t="s">
        <v>170</v>
      </c>
      <c r="B17" s="125">
        <v>503</v>
      </c>
      <c r="C17" s="98" t="s">
        <v>7</v>
      </c>
      <c r="D17" s="98" t="s">
        <v>63</v>
      </c>
      <c r="E17" s="98" t="s">
        <v>64</v>
      </c>
      <c r="F17" s="98" t="s">
        <v>6</v>
      </c>
      <c r="G17" s="93">
        <f>G18</f>
        <v>0</v>
      </c>
    </row>
    <row r="18" spans="1:7" ht="37.5" customHeight="1" hidden="1">
      <c r="A18" s="123" t="s">
        <v>171</v>
      </c>
      <c r="B18" s="125">
        <v>503</v>
      </c>
      <c r="C18" s="98" t="s">
        <v>7</v>
      </c>
      <c r="D18" s="98" t="s">
        <v>63</v>
      </c>
      <c r="E18" s="98" t="s">
        <v>172</v>
      </c>
      <c r="F18" s="98" t="s">
        <v>6</v>
      </c>
      <c r="G18" s="93">
        <f>G19</f>
        <v>0</v>
      </c>
    </row>
    <row r="19" spans="1:7" ht="18" customHeight="1" hidden="1">
      <c r="A19" s="117" t="s">
        <v>95</v>
      </c>
      <c r="B19" s="125">
        <v>503</v>
      </c>
      <c r="C19" s="98" t="s">
        <v>7</v>
      </c>
      <c r="D19" s="98" t="s">
        <v>63</v>
      </c>
      <c r="E19" s="98" t="s">
        <v>172</v>
      </c>
      <c r="F19" s="98" t="s">
        <v>96</v>
      </c>
      <c r="G19" s="93"/>
    </row>
    <row r="20" spans="1:7" ht="63" customHeight="1">
      <c r="A20" s="274" t="s">
        <v>260</v>
      </c>
      <c r="B20" s="125">
        <v>503</v>
      </c>
      <c r="C20" s="98" t="s">
        <v>7</v>
      </c>
      <c r="D20" s="98" t="s">
        <v>14</v>
      </c>
      <c r="E20" s="98" t="s">
        <v>261</v>
      </c>
      <c r="F20" s="98" t="s">
        <v>6</v>
      </c>
      <c r="G20" s="225">
        <v>362.5</v>
      </c>
    </row>
    <row r="21" spans="1:7" ht="18" customHeight="1">
      <c r="A21" s="117" t="s">
        <v>95</v>
      </c>
      <c r="B21" s="125">
        <v>503</v>
      </c>
      <c r="C21" s="98" t="s">
        <v>7</v>
      </c>
      <c r="D21" s="98" t="s">
        <v>14</v>
      </c>
      <c r="E21" s="98" t="s">
        <v>261</v>
      </c>
      <c r="F21" s="98" t="s">
        <v>96</v>
      </c>
      <c r="G21" s="225">
        <v>362.5</v>
      </c>
    </row>
    <row r="22" spans="1:7" ht="105.75" customHeight="1">
      <c r="A22" s="274" t="s">
        <v>262</v>
      </c>
      <c r="B22" s="125">
        <v>503</v>
      </c>
      <c r="C22" s="98" t="s">
        <v>7</v>
      </c>
      <c r="D22" s="98" t="s">
        <v>14</v>
      </c>
      <c r="E22" s="98" t="s">
        <v>263</v>
      </c>
      <c r="F22" s="98" t="s">
        <v>6</v>
      </c>
      <c r="G22" s="225">
        <v>95.6</v>
      </c>
    </row>
    <row r="23" spans="1:7" ht="18" customHeight="1">
      <c r="A23" s="117" t="s">
        <v>95</v>
      </c>
      <c r="B23" s="125">
        <v>503</v>
      </c>
      <c r="C23" s="98" t="s">
        <v>7</v>
      </c>
      <c r="D23" s="98" t="s">
        <v>14</v>
      </c>
      <c r="E23" s="98" t="s">
        <v>263</v>
      </c>
      <c r="F23" s="98" t="s">
        <v>96</v>
      </c>
      <c r="G23" s="225">
        <v>95.6</v>
      </c>
    </row>
    <row r="24" spans="1:7" ht="73.5" customHeight="1">
      <c r="A24" s="274" t="s">
        <v>264</v>
      </c>
      <c r="B24" s="125">
        <v>503</v>
      </c>
      <c r="C24" s="98" t="s">
        <v>7</v>
      </c>
      <c r="D24" s="98" t="s">
        <v>14</v>
      </c>
      <c r="E24" s="98" t="s">
        <v>265</v>
      </c>
      <c r="F24" s="98" t="s">
        <v>6</v>
      </c>
      <c r="G24" s="225">
        <v>25.8</v>
      </c>
    </row>
    <row r="25" spans="1:7" ht="18" customHeight="1">
      <c r="A25" s="117" t="s">
        <v>95</v>
      </c>
      <c r="B25" s="125">
        <v>503</v>
      </c>
      <c r="C25" s="98" t="s">
        <v>7</v>
      </c>
      <c r="D25" s="98" t="s">
        <v>14</v>
      </c>
      <c r="E25" s="98" t="s">
        <v>265</v>
      </c>
      <c r="F25" s="98" t="s">
        <v>96</v>
      </c>
      <c r="G25" s="225">
        <v>25.8</v>
      </c>
    </row>
    <row r="26" spans="1:7" ht="18" customHeight="1">
      <c r="A26" s="284" t="s">
        <v>33</v>
      </c>
      <c r="B26" s="99" t="s">
        <v>76</v>
      </c>
      <c r="C26" s="99" t="s">
        <v>7</v>
      </c>
      <c r="D26" s="298">
        <v>12</v>
      </c>
      <c r="E26" s="99" t="s">
        <v>35</v>
      </c>
      <c r="F26" s="99" t="s">
        <v>6</v>
      </c>
      <c r="G26" s="100">
        <f>G27</f>
        <v>250</v>
      </c>
    </row>
    <row r="27" spans="1:7" ht="18" customHeight="1">
      <c r="A27" s="238" t="s">
        <v>33</v>
      </c>
      <c r="B27" s="129" t="s">
        <v>76</v>
      </c>
      <c r="C27" s="128" t="s">
        <v>7</v>
      </c>
      <c r="D27" s="299">
        <v>12</v>
      </c>
      <c r="E27" s="128" t="s">
        <v>44</v>
      </c>
      <c r="F27" s="128" t="s">
        <v>6</v>
      </c>
      <c r="G27" s="111">
        <f>G28</f>
        <v>250</v>
      </c>
    </row>
    <row r="28" spans="1:7" ht="18" customHeight="1">
      <c r="A28" s="116" t="s">
        <v>152</v>
      </c>
      <c r="B28" s="166">
        <v>503</v>
      </c>
      <c r="C28" s="128" t="s">
        <v>7</v>
      </c>
      <c r="D28" s="299">
        <v>12</v>
      </c>
      <c r="E28" s="300" t="s">
        <v>244</v>
      </c>
      <c r="F28" s="128" t="s">
        <v>6</v>
      </c>
      <c r="G28" s="111">
        <f>G29</f>
        <v>250</v>
      </c>
    </row>
    <row r="29" spans="1:7" ht="18.75" customHeight="1" hidden="1">
      <c r="A29" s="116" t="s">
        <v>150</v>
      </c>
      <c r="B29" s="166">
        <v>503</v>
      </c>
      <c r="C29" s="128" t="s">
        <v>7</v>
      </c>
      <c r="D29" s="299">
        <v>12</v>
      </c>
      <c r="E29" s="300" t="s">
        <v>244</v>
      </c>
      <c r="F29" s="128" t="s">
        <v>151</v>
      </c>
      <c r="G29" s="111">
        <v>250</v>
      </c>
    </row>
    <row r="30" spans="1:7" ht="22.5" customHeight="1" hidden="1">
      <c r="A30" s="301" t="s">
        <v>19</v>
      </c>
      <c r="B30" s="297">
        <v>503</v>
      </c>
      <c r="C30" s="232" t="s">
        <v>7</v>
      </c>
      <c r="D30" s="232" t="s">
        <v>105</v>
      </c>
      <c r="E30" s="232" t="s">
        <v>91</v>
      </c>
      <c r="F30" s="232" t="s">
        <v>6</v>
      </c>
      <c r="G30" s="80">
        <f>G31+G33</f>
        <v>0</v>
      </c>
    </row>
    <row r="31" spans="1:7" ht="25.5" customHeight="1" hidden="1">
      <c r="A31" s="170" t="s">
        <v>106</v>
      </c>
      <c r="B31" s="277">
        <v>503</v>
      </c>
      <c r="C31" s="119" t="s">
        <v>7</v>
      </c>
      <c r="D31" s="119" t="s">
        <v>105</v>
      </c>
      <c r="E31" s="119" t="s">
        <v>107</v>
      </c>
      <c r="F31" s="119" t="s">
        <v>6</v>
      </c>
      <c r="G31" s="81">
        <f>G32</f>
        <v>0</v>
      </c>
    </row>
    <row r="32" spans="1:7" ht="20.25" customHeight="1" hidden="1">
      <c r="A32" s="117" t="s">
        <v>95</v>
      </c>
      <c r="B32" s="125">
        <v>503</v>
      </c>
      <c r="C32" s="98" t="s">
        <v>7</v>
      </c>
      <c r="D32" s="98" t="s">
        <v>105</v>
      </c>
      <c r="E32" s="98" t="s">
        <v>107</v>
      </c>
      <c r="F32" s="98" t="s">
        <v>96</v>
      </c>
      <c r="G32" s="79"/>
    </row>
    <row r="33" spans="1:7" ht="30.75" customHeight="1" hidden="1">
      <c r="A33" s="170" t="s">
        <v>241</v>
      </c>
      <c r="B33" s="164">
        <v>503</v>
      </c>
      <c r="C33" s="99" t="s">
        <v>7</v>
      </c>
      <c r="D33" s="99" t="s">
        <v>105</v>
      </c>
      <c r="E33" s="99" t="s">
        <v>242</v>
      </c>
      <c r="F33" s="99" t="s">
        <v>6</v>
      </c>
      <c r="G33" s="100">
        <f>G34</f>
        <v>0</v>
      </c>
    </row>
    <row r="34" spans="1:7" ht="30" customHeight="1" hidden="1">
      <c r="A34" s="171" t="s">
        <v>240</v>
      </c>
      <c r="B34" s="165">
        <v>503</v>
      </c>
      <c r="C34" s="96" t="s">
        <v>7</v>
      </c>
      <c r="D34" s="96" t="s">
        <v>105</v>
      </c>
      <c r="E34" s="96" t="s">
        <v>239</v>
      </c>
      <c r="F34" s="96" t="s">
        <v>6</v>
      </c>
      <c r="G34" s="97">
        <f>G35</f>
        <v>0</v>
      </c>
    </row>
    <row r="35" spans="1:7" ht="31.5" customHeight="1" hidden="1">
      <c r="A35" s="117" t="s">
        <v>95</v>
      </c>
      <c r="B35" s="125">
        <v>503</v>
      </c>
      <c r="C35" s="98" t="s">
        <v>7</v>
      </c>
      <c r="D35" s="98" t="s">
        <v>105</v>
      </c>
      <c r="E35" s="98" t="s">
        <v>239</v>
      </c>
      <c r="F35" s="98" t="s">
        <v>96</v>
      </c>
      <c r="G35" s="97">
        <f>25.74-25.74</f>
        <v>0</v>
      </c>
    </row>
    <row r="36" spans="1:7" ht="23.25" customHeight="1">
      <c r="A36" s="116" t="s">
        <v>150</v>
      </c>
      <c r="B36" s="275">
        <v>503</v>
      </c>
      <c r="C36" s="128" t="s">
        <v>7</v>
      </c>
      <c r="D36" s="128" t="s">
        <v>90</v>
      </c>
      <c r="E36" s="129" t="s">
        <v>244</v>
      </c>
      <c r="F36" s="128" t="s">
        <v>151</v>
      </c>
      <c r="G36" s="97">
        <v>250</v>
      </c>
    </row>
    <row r="37" spans="1:7" ht="23.25" customHeight="1">
      <c r="A37" s="170" t="s">
        <v>19</v>
      </c>
      <c r="B37" s="276">
        <v>503</v>
      </c>
      <c r="C37" s="99" t="s">
        <v>7</v>
      </c>
      <c r="D37" s="99" t="s">
        <v>105</v>
      </c>
      <c r="E37" s="99" t="s">
        <v>35</v>
      </c>
      <c r="F37" s="99" t="s">
        <v>6</v>
      </c>
      <c r="G37" s="255">
        <f>G38+G43+G41</f>
        <v>2788.2000000000003</v>
      </c>
    </row>
    <row r="38" spans="1:7" ht="29.25" customHeight="1">
      <c r="A38" s="170" t="s">
        <v>315</v>
      </c>
      <c r="B38" s="302">
        <v>503</v>
      </c>
      <c r="C38" s="96" t="s">
        <v>7</v>
      </c>
      <c r="D38" s="96" t="s">
        <v>105</v>
      </c>
      <c r="E38" s="96" t="s">
        <v>64</v>
      </c>
      <c r="F38" s="96" t="s">
        <v>6</v>
      </c>
      <c r="G38" s="185">
        <f>G39</f>
        <v>411.8</v>
      </c>
    </row>
    <row r="39" spans="1:7" ht="23.25" customHeight="1">
      <c r="A39" s="116" t="s">
        <v>106</v>
      </c>
      <c r="B39" s="275">
        <v>503</v>
      </c>
      <c r="C39" s="129" t="s">
        <v>7</v>
      </c>
      <c r="D39" s="129" t="s">
        <v>105</v>
      </c>
      <c r="E39" s="129" t="s">
        <v>278</v>
      </c>
      <c r="F39" s="129" t="s">
        <v>6</v>
      </c>
      <c r="G39" s="97">
        <f>G40</f>
        <v>411.8</v>
      </c>
    </row>
    <row r="40" spans="1:8" ht="23.25" customHeight="1">
      <c r="A40" s="116" t="s">
        <v>95</v>
      </c>
      <c r="B40" s="275">
        <v>503</v>
      </c>
      <c r="C40" s="129" t="s">
        <v>7</v>
      </c>
      <c r="D40" s="129" t="s">
        <v>105</v>
      </c>
      <c r="E40" s="129" t="s">
        <v>278</v>
      </c>
      <c r="F40" s="129" t="s">
        <v>96</v>
      </c>
      <c r="G40" s="97">
        <f>205.9+205.9</f>
        <v>411.8</v>
      </c>
      <c r="H40" s="223"/>
    </row>
    <row r="41" spans="1:8" ht="29.25" customHeight="1">
      <c r="A41" s="303" t="s">
        <v>329</v>
      </c>
      <c r="B41" s="276">
        <v>503</v>
      </c>
      <c r="C41" s="99" t="s">
        <v>7</v>
      </c>
      <c r="D41" s="99" t="s">
        <v>105</v>
      </c>
      <c r="E41" s="99" t="s">
        <v>327</v>
      </c>
      <c r="F41" s="99" t="s">
        <v>6</v>
      </c>
      <c r="G41" s="255">
        <f>G42</f>
        <v>76.4</v>
      </c>
      <c r="H41" s="254"/>
    </row>
    <row r="42" spans="1:8" ht="23.25" customHeight="1">
      <c r="A42" s="304" t="s">
        <v>122</v>
      </c>
      <c r="B42" s="275">
        <v>503</v>
      </c>
      <c r="C42" s="129" t="s">
        <v>7</v>
      </c>
      <c r="D42" s="129" t="s">
        <v>105</v>
      </c>
      <c r="E42" s="129" t="s">
        <v>327</v>
      </c>
      <c r="F42" s="129" t="s">
        <v>328</v>
      </c>
      <c r="G42" s="97">
        <v>76.4</v>
      </c>
      <c r="H42" s="254"/>
    </row>
    <row r="43" spans="1:8" ht="29.25" customHeight="1">
      <c r="A43" s="170" t="s">
        <v>312</v>
      </c>
      <c r="B43" s="302">
        <v>503</v>
      </c>
      <c r="C43" s="96" t="s">
        <v>7</v>
      </c>
      <c r="D43" s="96" t="s">
        <v>105</v>
      </c>
      <c r="E43" s="96" t="s">
        <v>313</v>
      </c>
      <c r="F43" s="96" t="s">
        <v>6</v>
      </c>
      <c r="G43" s="326">
        <f>G44</f>
        <v>2300</v>
      </c>
      <c r="H43" s="254"/>
    </row>
    <row r="44" spans="1:8" ht="23.25" customHeight="1">
      <c r="A44" s="117" t="s">
        <v>22</v>
      </c>
      <c r="B44" s="302">
        <v>503</v>
      </c>
      <c r="C44" s="96" t="s">
        <v>7</v>
      </c>
      <c r="D44" s="96" t="s">
        <v>105</v>
      </c>
      <c r="E44" s="96" t="s">
        <v>314</v>
      </c>
      <c r="F44" s="96" t="s">
        <v>6</v>
      </c>
      <c r="G44" s="326">
        <f>1300+1100-100</f>
        <v>2300</v>
      </c>
      <c r="H44" s="254"/>
    </row>
    <row r="45" spans="1:7" ht="39.75" customHeight="1">
      <c r="A45" s="305" t="s">
        <v>59</v>
      </c>
      <c r="B45" s="306">
        <v>503</v>
      </c>
      <c r="C45" s="307" t="s">
        <v>28</v>
      </c>
      <c r="D45" s="307" t="s">
        <v>16</v>
      </c>
      <c r="E45" s="307" t="s">
        <v>35</v>
      </c>
      <c r="F45" s="307" t="s">
        <v>6</v>
      </c>
      <c r="G45" s="327">
        <f>G46</f>
        <v>130</v>
      </c>
    </row>
    <row r="46" spans="1:7" ht="26.25" customHeight="1">
      <c r="A46" s="117" t="s">
        <v>165</v>
      </c>
      <c r="B46" s="308">
        <v>503</v>
      </c>
      <c r="C46" s="98" t="s">
        <v>28</v>
      </c>
      <c r="D46" s="98" t="s">
        <v>26</v>
      </c>
      <c r="E46" s="98" t="s">
        <v>35</v>
      </c>
      <c r="F46" s="98" t="s">
        <v>6</v>
      </c>
      <c r="G46" s="79">
        <f>G47</f>
        <v>130</v>
      </c>
    </row>
    <row r="47" spans="1:7" ht="27" customHeight="1">
      <c r="A47" s="117" t="s">
        <v>45</v>
      </c>
      <c r="B47" s="308">
        <v>503</v>
      </c>
      <c r="C47" s="98" t="s">
        <v>28</v>
      </c>
      <c r="D47" s="98" t="s">
        <v>26</v>
      </c>
      <c r="E47" s="98" t="s">
        <v>166</v>
      </c>
      <c r="F47" s="98" t="s">
        <v>6</v>
      </c>
      <c r="G47" s="79">
        <f>G48</f>
        <v>130</v>
      </c>
    </row>
    <row r="48" spans="1:7" ht="34.5" customHeight="1">
      <c r="A48" s="117" t="s">
        <v>46</v>
      </c>
      <c r="B48" s="308">
        <v>503</v>
      </c>
      <c r="C48" s="98" t="s">
        <v>28</v>
      </c>
      <c r="D48" s="98" t="s">
        <v>26</v>
      </c>
      <c r="E48" s="98" t="s">
        <v>167</v>
      </c>
      <c r="F48" s="98" t="s">
        <v>6</v>
      </c>
      <c r="G48" s="106">
        <f>G49</f>
        <v>130</v>
      </c>
    </row>
    <row r="49" spans="1:7" ht="23.25" customHeight="1">
      <c r="A49" s="117" t="s">
        <v>168</v>
      </c>
      <c r="B49" s="125">
        <v>503</v>
      </c>
      <c r="C49" s="98" t="s">
        <v>28</v>
      </c>
      <c r="D49" s="98" t="s">
        <v>26</v>
      </c>
      <c r="E49" s="98" t="s">
        <v>167</v>
      </c>
      <c r="F49" s="98" t="s">
        <v>169</v>
      </c>
      <c r="G49" s="106">
        <v>130</v>
      </c>
    </row>
    <row r="50" spans="1:7" ht="1.5" customHeight="1" hidden="1">
      <c r="A50" s="121" t="s">
        <v>78</v>
      </c>
      <c r="B50" s="307" t="s">
        <v>76</v>
      </c>
      <c r="C50" s="307" t="s">
        <v>14</v>
      </c>
      <c r="D50" s="307" t="s">
        <v>16</v>
      </c>
      <c r="E50" s="307" t="s">
        <v>91</v>
      </c>
      <c r="F50" s="307" t="s">
        <v>6</v>
      </c>
      <c r="G50" s="183">
        <f>G51+G54</f>
        <v>0</v>
      </c>
    </row>
    <row r="51" spans="1:7" ht="21.75" customHeight="1" hidden="1">
      <c r="A51" s="309" t="s">
        <v>215</v>
      </c>
      <c r="B51" s="96" t="s">
        <v>76</v>
      </c>
      <c r="C51" s="96" t="s">
        <v>14</v>
      </c>
      <c r="D51" s="96" t="s">
        <v>8</v>
      </c>
      <c r="E51" s="96" t="s">
        <v>91</v>
      </c>
      <c r="F51" s="310" t="s">
        <v>6</v>
      </c>
      <c r="G51" s="184">
        <f>G52</f>
        <v>0</v>
      </c>
    </row>
    <row r="52" spans="1:7" ht="44.25" customHeight="1" hidden="1">
      <c r="A52" s="89" t="s">
        <v>214</v>
      </c>
      <c r="B52" s="311">
        <v>503</v>
      </c>
      <c r="C52" s="96" t="s">
        <v>14</v>
      </c>
      <c r="D52" s="96" t="s">
        <v>8</v>
      </c>
      <c r="E52" s="172">
        <v>2800300</v>
      </c>
      <c r="F52" s="310" t="s">
        <v>6</v>
      </c>
      <c r="G52" s="158">
        <f>G53</f>
        <v>0</v>
      </c>
    </row>
    <row r="53" spans="1:7" ht="21.75" customHeight="1" hidden="1">
      <c r="A53" s="312" t="s">
        <v>108</v>
      </c>
      <c r="B53" s="311">
        <v>503</v>
      </c>
      <c r="C53" s="96" t="s">
        <v>14</v>
      </c>
      <c r="D53" s="96" t="s">
        <v>8</v>
      </c>
      <c r="E53" s="172">
        <v>2800300</v>
      </c>
      <c r="F53" s="310" t="s">
        <v>109</v>
      </c>
      <c r="G53" s="106"/>
    </row>
    <row r="54" spans="1:7" ht="25.5" customHeight="1" hidden="1">
      <c r="A54" s="309" t="s">
        <v>226</v>
      </c>
      <c r="B54" s="313" t="s">
        <v>76</v>
      </c>
      <c r="C54" s="313" t="s">
        <v>14</v>
      </c>
      <c r="D54" s="313" t="s">
        <v>90</v>
      </c>
      <c r="E54" s="122" t="s">
        <v>35</v>
      </c>
      <c r="F54" s="122" t="s">
        <v>6</v>
      </c>
      <c r="G54" s="105">
        <f>G55</f>
        <v>0</v>
      </c>
    </row>
    <row r="55" spans="1:7" ht="25.5" customHeight="1" hidden="1">
      <c r="A55" s="314" t="s">
        <v>227</v>
      </c>
      <c r="B55" s="96" t="s">
        <v>76</v>
      </c>
      <c r="C55" s="96" t="s">
        <v>14</v>
      </c>
      <c r="D55" s="96" t="s">
        <v>90</v>
      </c>
      <c r="E55" s="172">
        <v>3450000</v>
      </c>
      <c r="F55" s="315" t="s">
        <v>6</v>
      </c>
      <c r="G55" s="185">
        <f>G56</f>
        <v>0</v>
      </c>
    </row>
    <row r="56" spans="1:7" ht="35.25" customHeight="1" hidden="1">
      <c r="A56" s="171" t="s">
        <v>228</v>
      </c>
      <c r="B56" s="96" t="s">
        <v>76</v>
      </c>
      <c r="C56" s="96" t="s">
        <v>14</v>
      </c>
      <c r="D56" s="96" t="s">
        <v>90</v>
      </c>
      <c r="E56" s="172">
        <v>3450100</v>
      </c>
      <c r="F56" s="315" t="s">
        <v>6</v>
      </c>
      <c r="G56" s="185">
        <f>G57</f>
        <v>0</v>
      </c>
    </row>
    <row r="57" spans="1:7" ht="17.25" customHeight="1" hidden="1">
      <c r="A57" s="312" t="s">
        <v>148</v>
      </c>
      <c r="B57" s="96" t="s">
        <v>76</v>
      </c>
      <c r="C57" s="96" t="s">
        <v>14</v>
      </c>
      <c r="D57" s="96" t="s">
        <v>90</v>
      </c>
      <c r="E57" s="172">
        <v>3450100</v>
      </c>
      <c r="F57" s="315" t="s">
        <v>149</v>
      </c>
      <c r="G57" s="56"/>
    </row>
    <row r="58" spans="1:7" ht="0.75" customHeight="1" hidden="1">
      <c r="A58" s="121" t="s">
        <v>195</v>
      </c>
      <c r="B58" s="316">
        <v>503</v>
      </c>
      <c r="C58" s="307" t="s">
        <v>63</v>
      </c>
      <c r="D58" s="307" t="s">
        <v>16</v>
      </c>
      <c r="E58" s="307" t="s">
        <v>91</v>
      </c>
      <c r="F58" s="307" t="s">
        <v>6</v>
      </c>
      <c r="G58" s="186">
        <f>G59+G86</f>
        <v>4977.552</v>
      </c>
    </row>
    <row r="59" spans="1:7" ht="24" customHeight="1" hidden="1">
      <c r="A59" s="83" t="s">
        <v>229</v>
      </c>
      <c r="B59" s="125">
        <v>503</v>
      </c>
      <c r="C59" s="98" t="s">
        <v>63</v>
      </c>
      <c r="D59" s="98" t="s">
        <v>7</v>
      </c>
      <c r="E59" s="98" t="s">
        <v>91</v>
      </c>
      <c r="F59" s="98" t="s">
        <v>6</v>
      </c>
      <c r="G59" s="187">
        <f>G60</f>
        <v>4007.5519999999997</v>
      </c>
    </row>
    <row r="60" spans="1:7" ht="30" customHeight="1" hidden="1">
      <c r="A60" s="116" t="s">
        <v>230</v>
      </c>
      <c r="B60" s="125">
        <v>503</v>
      </c>
      <c r="C60" s="98" t="s">
        <v>63</v>
      </c>
      <c r="D60" s="98" t="s">
        <v>7</v>
      </c>
      <c r="E60" s="98" t="s">
        <v>231</v>
      </c>
      <c r="F60" s="98" t="s">
        <v>6</v>
      </c>
      <c r="G60" s="142">
        <f>G61+G73+G72+G74</f>
        <v>4007.5519999999997</v>
      </c>
    </row>
    <row r="61" spans="1:7" ht="43.5" customHeight="1" hidden="1">
      <c r="A61" s="116" t="s">
        <v>232</v>
      </c>
      <c r="B61" s="125">
        <v>503</v>
      </c>
      <c r="C61" s="98" t="s">
        <v>63</v>
      </c>
      <c r="D61" s="98" t="s">
        <v>7</v>
      </c>
      <c r="E61" s="98" t="s">
        <v>231</v>
      </c>
      <c r="F61" s="98" t="s">
        <v>233</v>
      </c>
      <c r="G61" s="188"/>
    </row>
    <row r="62" spans="1:7" ht="18" customHeight="1">
      <c r="A62" s="121" t="s">
        <v>78</v>
      </c>
      <c r="B62" s="124">
        <v>503</v>
      </c>
      <c r="C62" s="122" t="s">
        <v>14</v>
      </c>
      <c r="D62" s="122" t="s">
        <v>16</v>
      </c>
      <c r="E62" s="122" t="s">
        <v>91</v>
      </c>
      <c r="F62" s="122" t="s">
        <v>6</v>
      </c>
      <c r="G62" s="189">
        <f>G63</f>
        <v>620</v>
      </c>
    </row>
    <row r="63" spans="1:7" ht="30" customHeight="1">
      <c r="A63" s="168" t="s">
        <v>226</v>
      </c>
      <c r="B63" s="125">
        <v>503</v>
      </c>
      <c r="C63" s="98" t="s">
        <v>14</v>
      </c>
      <c r="D63" s="98" t="s">
        <v>90</v>
      </c>
      <c r="E63" s="98" t="s">
        <v>91</v>
      </c>
      <c r="F63" s="126" t="s">
        <v>6</v>
      </c>
      <c r="G63" s="190">
        <f>G64+G66+G68+G70</f>
        <v>620</v>
      </c>
    </row>
    <row r="64" spans="1:7" ht="26.25" customHeight="1">
      <c r="A64" s="88" t="s">
        <v>247</v>
      </c>
      <c r="B64" s="125">
        <v>503</v>
      </c>
      <c r="C64" s="98" t="s">
        <v>14</v>
      </c>
      <c r="D64" s="98" t="s">
        <v>90</v>
      </c>
      <c r="E64" s="169">
        <v>3380000</v>
      </c>
      <c r="F64" s="127" t="s">
        <v>6</v>
      </c>
      <c r="G64" s="189">
        <v>100</v>
      </c>
    </row>
    <row r="65" spans="1:7" ht="18.75" customHeight="1">
      <c r="A65" s="123" t="s">
        <v>95</v>
      </c>
      <c r="B65" s="125">
        <v>503</v>
      </c>
      <c r="C65" s="98" t="s">
        <v>14</v>
      </c>
      <c r="D65" s="98" t="s">
        <v>90</v>
      </c>
      <c r="E65" s="169">
        <v>3380000</v>
      </c>
      <c r="F65" s="127" t="s">
        <v>96</v>
      </c>
      <c r="G65" s="190">
        <v>100</v>
      </c>
    </row>
    <row r="66" spans="1:7" ht="26.25" customHeight="1">
      <c r="A66" s="170" t="s">
        <v>248</v>
      </c>
      <c r="B66" s="125">
        <v>503</v>
      </c>
      <c r="C66" s="98" t="s">
        <v>14</v>
      </c>
      <c r="D66" s="98" t="s">
        <v>90</v>
      </c>
      <c r="E66" s="169">
        <v>3400300</v>
      </c>
      <c r="F66" s="127" t="s">
        <v>6</v>
      </c>
      <c r="G66" s="189">
        <v>100</v>
      </c>
    </row>
    <row r="67" spans="1:7" ht="19.5" customHeight="1">
      <c r="A67" s="123" t="s">
        <v>95</v>
      </c>
      <c r="B67" s="125">
        <v>503</v>
      </c>
      <c r="C67" s="98" t="s">
        <v>14</v>
      </c>
      <c r="D67" s="98" t="s">
        <v>90</v>
      </c>
      <c r="E67" s="169">
        <v>3400300</v>
      </c>
      <c r="F67" s="127" t="s">
        <v>96</v>
      </c>
      <c r="G67" s="190">
        <v>100</v>
      </c>
    </row>
    <row r="68" spans="1:8" ht="36.75" customHeight="1">
      <c r="A68" s="171" t="s">
        <v>228</v>
      </c>
      <c r="B68" s="125">
        <v>503</v>
      </c>
      <c r="C68" s="98" t="s">
        <v>14</v>
      </c>
      <c r="D68" s="98" t="s">
        <v>90</v>
      </c>
      <c r="E68" s="169">
        <v>3450100</v>
      </c>
      <c r="F68" s="98" t="s">
        <v>6</v>
      </c>
      <c r="G68" s="189">
        <f>100</f>
        <v>100</v>
      </c>
      <c r="H68" s="216"/>
    </row>
    <row r="69" spans="1:8" ht="19.5" customHeight="1">
      <c r="A69" s="123" t="s">
        <v>95</v>
      </c>
      <c r="B69" s="125">
        <v>503</v>
      </c>
      <c r="C69" s="96" t="s">
        <v>14</v>
      </c>
      <c r="D69" s="96" t="s">
        <v>90</v>
      </c>
      <c r="E69" s="172">
        <v>3450100</v>
      </c>
      <c r="F69" s="98" t="s">
        <v>96</v>
      </c>
      <c r="G69" s="190">
        <f>100</f>
        <v>100</v>
      </c>
      <c r="H69" s="216"/>
    </row>
    <row r="70" spans="1:8" ht="19.5" customHeight="1">
      <c r="A70" s="171" t="s">
        <v>298</v>
      </c>
      <c r="B70" s="125">
        <v>503</v>
      </c>
      <c r="C70" s="96" t="s">
        <v>14</v>
      </c>
      <c r="D70" s="96" t="s">
        <v>90</v>
      </c>
      <c r="E70" s="172">
        <v>5220000</v>
      </c>
      <c r="F70" s="98" t="s">
        <v>6</v>
      </c>
      <c r="G70" s="189">
        <v>320</v>
      </c>
      <c r="H70" s="216"/>
    </row>
    <row r="71" spans="1:8" ht="41.25" customHeight="1">
      <c r="A71" s="123" t="s">
        <v>299</v>
      </c>
      <c r="B71" s="125">
        <v>503</v>
      </c>
      <c r="C71" s="96" t="s">
        <v>14</v>
      </c>
      <c r="D71" s="96" t="s">
        <v>90</v>
      </c>
      <c r="E71" s="172">
        <v>5222300</v>
      </c>
      <c r="F71" s="98" t="s">
        <v>300</v>
      </c>
      <c r="G71" s="190">
        <v>320</v>
      </c>
      <c r="H71" s="222"/>
    </row>
    <row r="72" spans="1:7" ht="20.25" customHeight="1">
      <c r="A72" s="121" t="s">
        <v>245</v>
      </c>
      <c r="B72" s="124">
        <v>503</v>
      </c>
      <c r="C72" s="122" t="s">
        <v>63</v>
      </c>
      <c r="D72" s="122" t="s">
        <v>16</v>
      </c>
      <c r="E72" s="122" t="s">
        <v>91</v>
      </c>
      <c r="F72" s="122" t="s">
        <v>6</v>
      </c>
      <c r="G72" s="251">
        <f>G75+G86</f>
        <v>4007.5519999999997</v>
      </c>
    </row>
    <row r="73" spans="1:7" ht="21.75" customHeight="1" hidden="1">
      <c r="A73" s="116" t="s">
        <v>234</v>
      </c>
      <c r="B73" s="125">
        <v>503</v>
      </c>
      <c r="C73" s="98" t="s">
        <v>63</v>
      </c>
      <c r="D73" s="98" t="s">
        <v>7</v>
      </c>
      <c r="E73" s="98" t="s">
        <v>231</v>
      </c>
      <c r="F73" s="98" t="s">
        <v>235</v>
      </c>
      <c r="G73" s="142"/>
    </row>
    <row r="74" spans="1:7" ht="18.75" customHeight="1" hidden="1">
      <c r="A74" s="173" t="s">
        <v>243</v>
      </c>
      <c r="B74" s="125">
        <v>503</v>
      </c>
      <c r="C74" s="98" t="s">
        <v>63</v>
      </c>
      <c r="D74" s="98" t="s">
        <v>7</v>
      </c>
      <c r="E74" s="98" t="s">
        <v>231</v>
      </c>
      <c r="F74" s="98" t="s">
        <v>235</v>
      </c>
      <c r="G74" s="142"/>
    </row>
    <row r="75" spans="1:7" ht="17.25" customHeight="1">
      <c r="A75" s="118" t="s">
        <v>229</v>
      </c>
      <c r="B75" s="277">
        <v>503</v>
      </c>
      <c r="C75" s="119" t="s">
        <v>63</v>
      </c>
      <c r="D75" s="119" t="s">
        <v>7</v>
      </c>
      <c r="E75" s="119" t="s">
        <v>91</v>
      </c>
      <c r="F75" s="119" t="s">
        <v>6</v>
      </c>
      <c r="G75" s="251">
        <f>G76</f>
        <v>3037.5519999999997</v>
      </c>
    </row>
    <row r="76" spans="1:7" ht="28.5" customHeight="1">
      <c r="A76" s="116" t="s">
        <v>230</v>
      </c>
      <c r="B76" s="125">
        <v>503</v>
      </c>
      <c r="C76" s="98" t="s">
        <v>63</v>
      </c>
      <c r="D76" s="98" t="s">
        <v>7</v>
      </c>
      <c r="E76" s="98" t="s">
        <v>231</v>
      </c>
      <c r="F76" s="98" t="s">
        <v>6</v>
      </c>
      <c r="G76" s="328">
        <f>G77+G81</f>
        <v>3037.5519999999997</v>
      </c>
    </row>
    <row r="77" spans="1:8" ht="45" customHeight="1">
      <c r="A77" s="171" t="s">
        <v>311</v>
      </c>
      <c r="B77" s="125">
        <v>503</v>
      </c>
      <c r="C77" s="98" t="s">
        <v>63</v>
      </c>
      <c r="D77" s="98" t="s">
        <v>7</v>
      </c>
      <c r="E77" s="98" t="s">
        <v>231</v>
      </c>
      <c r="F77" s="349" t="s">
        <v>233</v>
      </c>
      <c r="G77" s="328">
        <f>G78+G79</f>
        <v>1439.307</v>
      </c>
      <c r="H77" s="253"/>
    </row>
    <row r="78" spans="1:8" ht="45" customHeight="1">
      <c r="A78" s="117" t="s">
        <v>301</v>
      </c>
      <c r="B78" s="125">
        <v>503</v>
      </c>
      <c r="C78" s="98" t="s">
        <v>63</v>
      </c>
      <c r="D78" s="98" t="s">
        <v>7</v>
      </c>
      <c r="E78" s="98" t="s">
        <v>231</v>
      </c>
      <c r="F78" s="349" t="s">
        <v>233</v>
      </c>
      <c r="G78" s="236">
        <f>124+826.869+173.738</f>
        <v>1124.607</v>
      </c>
      <c r="H78" s="216"/>
    </row>
    <row r="79" spans="1:7" ht="45.75" customHeight="1">
      <c r="A79" s="117" t="s">
        <v>307</v>
      </c>
      <c r="B79" s="125">
        <v>503</v>
      </c>
      <c r="C79" s="98" t="s">
        <v>63</v>
      </c>
      <c r="D79" s="98" t="s">
        <v>7</v>
      </c>
      <c r="E79" s="98" t="s">
        <v>231</v>
      </c>
      <c r="F79" s="349" t="s">
        <v>233</v>
      </c>
      <c r="G79" s="236">
        <f>15+299.7</f>
        <v>314.7</v>
      </c>
    </row>
    <row r="80" spans="1:8" ht="24" customHeight="1">
      <c r="A80" s="117" t="s">
        <v>295</v>
      </c>
      <c r="B80" s="125">
        <v>503</v>
      </c>
      <c r="C80" s="98" t="s">
        <v>63</v>
      </c>
      <c r="D80" s="98" t="s">
        <v>7</v>
      </c>
      <c r="E80" s="98" t="s">
        <v>231</v>
      </c>
      <c r="F80" s="349" t="s">
        <v>233</v>
      </c>
      <c r="G80" s="236">
        <v>299.7</v>
      </c>
      <c r="H80" s="218"/>
    </row>
    <row r="81" spans="1:8" ht="42" customHeight="1">
      <c r="A81" s="252" t="s">
        <v>310</v>
      </c>
      <c r="B81" s="125">
        <v>503</v>
      </c>
      <c r="C81" s="98" t="s">
        <v>63</v>
      </c>
      <c r="D81" s="98" t="s">
        <v>7</v>
      </c>
      <c r="E81" s="98" t="s">
        <v>231</v>
      </c>
      <c r="F81" s="98" t="s">
        <v>235</v>
      </c>
      <c r="G81" s="328">
        <f>G82+G83+G84+G85</f>
        <v>1598.245</v>
      </c>
      <c r="H81" s="218"/>
    </row>
    <row r="82" spans="1:8" ht="36.75" customHeight="1">
      <c r="A82" s="173" t="s">
        <v>302</v>
      </c>
      <c r="B82" s="125">
        <v>503</v>
      </c>
      <c r="C82" s="98" t="s">
        <v>63</v>
      </c>
      <c r="D82" s="98" t="s">
        <v>7</v>
      </c>
      <c r="E82" s="98" t="s">
        <v>231</v>
      </c>
      <c r="F82" s="98" t="s">
        <v>235</v>
      </c>
      <c r="G82" s="329">
        <f>429+58.772</f>
        <v>487.772</v>
      </c>
      <c r="H82" s="218"/>
    </row>
    <row r="83" spans="1:8" ht="37.5" customHeight="1">
      <c r="A83" s="173" t="s">
        <v>338</v>
      </c>
      <c r="B83" s="125">
        <v>503</v>
      </c>
      <c r="C83" s="98" t="s">
        <v>63</v>
      </c>
      <c r="D83" s="98" t="s">
        <v>7</v>
      </c>
      <c r="E83" s="349" t="s">
        <v>308</v>
      </c>
      <c r="F83" s="98" t="s">
        <v>235</v>
      </c>
      <c r="G83" s="329">
        <v>669.814</v>
      </c>
      <c r="H83" s="218"/>
    </row>
    <row r="84" spans="1:8" ht="37.5" customHeight="1">
      <c r="A84" s="173" t="s">
        <v>339</v>
      </c>
      <c r="B84" s="125">
        <v>503</v>
      </c>
      <c r="C84" s="98" t="s">
        <v>63</v>
      </c>
      <c r="D84" s="98" t="s">
        <v>7</v>
      </c>
      <c r="E84" s="349" t="s">
        <v>309</v>
      </c>
      <c r="F84" s="98" t="s">
        <v>235</v>
      </c>
      <c r="G84" s="329">
        <v>395.659</v>
      </c>
      <c r="H84" s="218"/>
    </row>
    <row r="85" spans="1:7" ht="39" customHeight="1">
      <c r="A85" s="173" t="s">
        <v>246</v>
      </c>
      <c r="B85" s="125">
        <v>503</v>
      </c>
      <c r="C85" s="98" t="s">
        <v>63</v>
      </c>
      <c r="D85" s="98" t="s">
        <v>7</v>
      </c>
      <c r="E85" s="98" t="s">
        <v>231</v>
      </c>
      <c r="F85" s="98" t="s">
        <v>235</v>
      </c>
      <c r="G85" s="142">
        <v>45</v>
      </c>
    </row>
    <row r="86" spans="1:10" ht="17.25" customHeight="1">
      <c r="A86" s="118" t="s">
        <v>185</v>
      </c>
      <c r="B86" s="125">
        <v>503</v>
      </c>
      <c r="C86" s="98" t="s">
        <v>63</v>
      </c>
      <c r="D86" s="98" t="s">
        <v>9</v>
      </c>
      <c r="E86" s="98" t="s">
        <v>91</v>
      </c>
      <c r="F86" s="98" t="s">
        <v>6</v>
      </c>
      <c r="G86" s="212">
        <f>G87</f>
        <v>970</v>
      </c>
      <c r="H86" s="529"/>
      <c r="I86" s="530"/>
      <c r="J86" s="530"/>
    </row>
    <row r="87" spans="1:7" ht="18" customHeight="1">
      <c r="A87" s="116" t="s">
        <v>79</v>
      </c>
      <c r="B87" s="125">
        <v>503</v>
      </c>
      <c r="C87" s="98" t="s">
        <v>63</v>
      </c>
      <c r="D87" s="98" t="s">
        <v>9</v>
      </c>
      <c r="E87" s="98" t="s">
        <v>186</v>
      </c>
      <c r="F87" s="98" t="s">
        <v>6</v>
      </c>
      <c r="G87" s="106">
        <f>G88</f>
        <v>970</v>
      </c>
    </row>
    <row r="88" spans="1:7" ht="16.5" customHeight="1">
      <c r="A88" s="116" t="s">
        <v>80</v>
      </c>
      <c r="B88" s="125">
        <v>503</v>
      </c>
      <c r="C88" s="98" t="s">
        <v>63</v>
      </c>
      <c r="D88" s="98" t="s">
        <v>9</v>
      </c>
      <c r="E88" s="98" t="s">
        <v>187</v>
      </c>
      <c r="F88" s="98" t="s">
        <v>6</v>
      </c>
      <c r="G88" s="106">
        <f>G89</f>
        <v>970</v>
      </c>
    </row>
    <row r="89" spans="1:7" ht="24" customHeight="1">
      <c r="A89" s="116" t="s">
        <v>95</v>
      </c>
      <c r="B89" s="125">
        <v>503</v>
      </c>
      <c r="C89" s="98" t="s">
        <v>63</v>
      </c>
      <c r="D89" s="98" t="s">
        <v>9</v>
      </c>
      <c r="E89" s="98" t="s">
        <v>187</v>
      </c>
      <c r="F89" s="98" t="s">
        <v>96</v>
      </c>
      <c r="G89" s="106">
        <f>900+150-60-20</f>
        <v>970</v>
      </c>
    </row>
    <row r="90" spans="1:7" ht="24" customHeight="1">
      <c r="A90" s="261" t="s">
        <v>11</v>
      </c>
      <c r="B90" s="278" t="s">
        <v>76</v>
      </c>
      <c r="C90" s="262" t="s">
        <v>10</v>
      </c>
      <c r="D90" s="263" t="s">
        <v>16</v>
      </c>
      <c r="E90" s="263" t="s">
        <v>91</v>
      </c>
      <c r="F90" s="264" t="s">
        <v>6</v>
      </c>
      <c r="G90" s="212">
        <f>G94+G91</f>
        <v>68.2</v>
      </c>
    </row>
    <row r="91" spans="1:7" ht="28.5" customHeight="1">
      <c r="A91" s="243" t="s">
        <v>51</v>
      </c>
      <c r="B91" s="125">
        <v>503</v>
      </c>
      <c r="C91" s="129" t="s">
        <v>10</v>
      </c>
      <c r="D91" s="129" t="s">
        <v>9</v>
      </c>
      <c r="E91" s="129" t="s">
        <v>52</v>
      </c>
      <c r="F91" s="129" t="s">
        <v>6</v>
      </c>
      <c r="G91" s="272">
        <f>G92</f>
        <v>5.2</v>
      </c>
    </row>
    <row r="92" spans="1:7" ht="29.25" customHeight="1">
      <c r="A92" s="244" t="s">
        <v>22</v>
      </c>
      <c r="B92" s="125">
        <v>503</v>
      </c>
      <c r="C92" s="228" t="s">
        <v>10</v>
      </c>
      <c r="D92" s="228" t="s">
        <v>9</v>
      </c>
      <c r="E92" s="228" t="s">
        <v>132</v>
      </c>
      <c r="F92" s="228" t="s">
        <v>6</v>
      </c>
      <c r="G92" s="272">
        <f>G93</f>
        <v>5.2</v>
      </c>
    </row>
    <row r="93" spans="1:8" ht="24" customHeight="1">
      <c r="A93" s="244" t="s">
        <v>108</v>
      </c>
      <c r="B93" s="125">
        <v>503</v>
      </c>
      <c r="C93" s="228" t="s">
        <v>10</v>
      </c>
      <c r="D93" s="228" t="s">
        <v>9</v>
      </c>
      <c r="E93" s="228" t="s">
        <v>132</v>
      </c>
      <c r="F93" s="228" t="s">
        <v>109</v>
      </c>
      <c r="G93" s="272">
        <v>5.2</v>
      </c>
      <c r="H93" s="273"/>
    </row>
    <row r="94" spans="1:7" ht="24" customHeight="1">
      <c r="A94" s="237" t="s">
        <v>32</v>
      </c>
      <c r="B94" s="279" t="s">
        <v>76</v>
      </c>
      <c r="C94" s="265" t="s">
        <v>10</v>
      </c>
      <c r="D94" s="145" t="s">
        <v>10</v>
      </c>
      <c r="E94" s="84" t="s">
        <v>91</v>
      </c>
      <c r="F94" s="266" t="s">
        <v>6</v>
      </c>
      <c r="G94" s="106">
        <f>G95</f>
        <v>63</v>
      </c>
    </row>
    <row r="95" spans="1:7" ht="14.25" customHeight="1">
      <c r="A95" s="295" t="s">
        <v>331</v>
      </c>
      <c r="B95" s="317">
        <v>503</v>
      </c>
      <c r="C95" s="315" t="s">
        <v>10</v>
      </c>
      <c r="D95" s="315" t="s">
        <v>10</v>
      </c>
      <c r="E95" s="310" t="s">
        <v>332</v>
      </c>
      <c r="F95" s="310" t="s">
        <v>6</v>
      </c>
      <c r="G95" s="106">
        <f>G96</f>
        <v>63</v>
      </c>
    </row>
    <row r="96" spans="1:7" ht="24" customHeight="1">
      <c r="A96" s="116" t="s">
        <v>333</v>
      </c>
      <c r="B96" s="259" t="s">
        <v>76</v>
      </c>
      <c r="C96" s="259" t="s">
        <v>10</v>
      </c>
      <c r="D96" s="259" t="s">
        <v>10</v>
      </c>
      <c r="E96" s="260" t="s">
        <v>332</v>
      </c>
      <c r="F96" s="267" t="s">
        <v>96</v>
      </c>
      <c r="G96" s="106">
        <v>63</v>
      </c>
    </row>
    <row r="97" spans="1:7" ht="20.25" customHeight="1">
      <c r="A97" s="121" t="s">
        <v>220</v>
      </c>
      <c r="B97" s="318" t="s">
        <v>76</v>
      </c>
      <c r="C97" s="318" t="s">
        <v>66</v>
      </c>
      <c r="D97" s="318" t="s">
        <v>16</v>
      </c>
      <c r="E97" s="318" t="s">
        <v>221</v>
      </c>
      <c r="F97" s="319" t="s">
        <v>6</v>
      </c>
      <c r="G97" s="148">
        <f>G98</f>
        <v>400</v>
      </c>
    </row>
    <row r="98" spans="1:7" ht="20.25" customHeight="1">
      <c r="A98" s="294" t="s">
        <v>217</v>
      </c>
      <c r="B98" s="96" t="s">
        <v>76</v>
      </c>
      <c r="C98" s="96" t="s">
        <v>66</v>
      </c>
      <c r="D98" s="96" t="s">
        <v>14</v>
      </c>
      <c r="E98" s="96" t="s">
        <v>91</v>
      </c>
      <c r="F98" s="310" t="s">
        <v>6</v>
      </c>
      <c r="G98" s="191">
        <f>G99</f>
        <v>400</v>
      </c>
    </row>
    <row r="99" spans="1:7" ht="30" customHeight="1">
      <c r="A99" s="116" t="s">
        <v>218</v>
      </c>
      <c r="B99" s="96" t="s">
        <v>76</v>
      </c>
      <c r="C99" s="96" t="s">
        <v>66</v>
      </c>
      <c r="D99" s="96" t="s">
        <v>14</v>
      </c>
      <c r="E99" s="96" t="s">
        <v>219</v>
      </c>
      <c r="F99" s="310" t="s">
        <v>6</v>
      </c>
      <c r="G99" s="149">
        <f>G100</f>
        <v>400</v>
      </c>
    </row>
    <row r="100" spans="1:7" ht="20.25" customHeight="1">
      <c r="A100" s="171" t="s">
        <v>148</v>
      </c>
      <c r="B100" s="96" t="s">
        <v>76</v>
      </c>
      <c r="C100" s="96" t="s">
        <v>66</v>
      </c>
      <c r="D100" s="96" t="s">
        <v>14</v>
      </c>
      <c r="E100" s="96" t="s">
        <v>219</v>
      </c>
      <c r="F100" s="310" t="s">
        <v>149</v>
      </c>
      <c r="G100" s="149">
        <v>400</v>
      </c>
    </row>
    <row r="101" spans="1:7" ht="18" customHeight="1">
      <c r="A101" s="320" t="s">
        <v>55</v>
      </c>
      <c r="B101" s="318" t="s">
        <v>76</v>
      </c>
      <c r="C101" s="318" t="s">
        <v>27</v>
      </c>
      <c r="D101" s="318" t="s">
        <v>16</v>
      </c>
      <c r="E101" s="318" t="s">
        <v>35</v>
      </c>
      <c r="F101" s="319" t="s">
        <v>6</v>
      </c>
      <c r="G101" s="192">
        <f>G102+G106</f>
        <v>552.3</v>
      </c>
    </row>
    <row r="102" spans="1:7" ht="20.25" customHeight="1">
      <c r="A102" s="321" t="s">
        <v>58</v>
      </c>
      <c r="B102" s="234" t="s">
        <v>76</v>
      </c>
      <c r="C102" s="234" t="s">
        <v>27</v>
      </c>
      <c r="D102" s="234" t="s">
        <v>7</v>
      </c>
      <c r="E102" s="234" t="s">
        <v>35</v>
      </c>
      <c r="F102" s="322" t="s">
        <v>6</v>
      </c>
      <c r="G102" s="213">
        <f>G103</f>
        <v>200</v>
      </c>
    </row>
    <row r="103" spans="1:7" ht="26.25" customHeight="1">
      <c r="A103" s="323" t="s">
        <v>125</v>
      </c>
      <c r="B103" s="156" t="s">
        <v>76</v>
      </c>
      <c r="C103" s="156" t="s">
        <v>27</v>
      </c>
      <c r="D103" s="156" t="s">
        <v>7</v>
      </c>
      <c r="E103" s="156" t="s">
        <v>126</v>
      </c>
      <c r="F103" s="267" t="s">
        <v>6</v>
      </c>
      <c r="G103" s="193">
        <f>G104</f>
        <v>200</v>
      </c>
    </row>
    <row r="104" spans="1:7" ht="20.25" customHeight="1">
      <c r="A104" s="323" t="s">
        <v>127</v>
      </c>
      <c r="B104" s="156" t="s">
        <v>76</v>
      </c>
      <c r="C104" s="156" t="s">
        <v>27</v>
      </c>
      <c r="D104" s="156" t="s">
        <v>7</v>
      </c>
      <c r="E104" s="156" t="s">
        <v>128</v>
      </c>
      <c r="F104" s="267" t="s">
        <v>6</v>
      </c>
      <c r="G104" s="193">
        <f>G105</f>
        <v>200</v>
      </c>
    </row>
    <row r="105" spans="1:7" ht="18.75" customHeight="1">
      <c r="A105" s="323" t="s">
        <v>129</v>
      </c>
      <c r="B105" s="156" t="s">
        <v>76</v>
      </c>
      <c r="C105" s="156" t="s">
        <v>27</v>
      </c>
      <c r="D105" s="156" t="s">
        <v>7</v>
      </c>
      <c r="E105" s="156" t="s">
        <v>128</v>
      </c>
      <c r="F105" s="267" t="s">
        <v>36</v>
      </c>
      <c r="G105" s="193">
        <v>200</v>
      </c>
    </row>
    <row r="106" spans="1:7" ht="15" customHeight="1">
      <c r="A106" s="324" t="s">
        <v>56</v>
      </c>
      <c r="B106" s="156" t="s">
        <v>76</v>
      </c>
      <c r="C106" s="156" t="s">
        <v>27</v>
      </c>
      <c r="D106" s="156" t="s">
        <v>28</v>
      </c>
      <c r="E106" s="156" t="s">
        <v>35</v>
      </c>
      <c r="F106" s="267" t="s">
        <v>6</v>
      </c>
      <c r="G106" s="195">
        <f>G107</f>
        <v>352.29999999999995</v>
      </c>
    </row>
    <row r="107" spans="1:7" ht="18" customHeight="1">
      <c r="A107" s="323" t="s">
        <v>136</v>
      </c>
      <c r="B107" s="156" t="s">
        <v>76</v>
      </c>
      <c r="C107" s="156" t="s">
        <v>27</v>
      </c>
      <c r="D107" s="156" t="s">
        <v>28</v>
      </c>
      <c r="E107" s="156" t="s">
        <v>140</v>
      </c>
      <c r="F107" s="267" t="s">
        <v>6</v>
      </c>
      <c r="G107" s="193">
        <f>G108</f>
        <v>352.29999999999995</v>
      </c>
    </row>
    <row r="108" spans="1:7" ht="15.75" customHeight="1">
      <c r="A108" s="323" t="s">
        <v>30</v>
      </c>
      <c r="B108" s="156" t="s">
        <v>76</v>
      </c>
      <c r="C108" s="156" t="s">
        <v>27</v>
      </c>
      <c r="D108" s="156" t="s">
        <v>28</v>
      </c>
      <c r="E108" s="156" t="s">
        <v>181</v>
      </c>
      <c r="F108" s="267" t="s">
        <v>6</v>
      </c>
      <c r="G108" s="193">
        <f>G109+G110</f>
        <v>352.29999999999995</v>
      </c>
    </row>
    <row r="109" spans="1:7" ht="18" customHeight="1">
      <c r="A109" s="323" t="s">
        <v>129</v>
      </c>
      <c r="B109" s="156" t="s">
        <v>76</v>
      </c>
      <c r="C109" s="156" t="s">
        <v>27</v>
      </c>
      <c r="D109" s="156" t="s">
        <v>28</v>
      </c>
      <c r="E109" s="156" t="s">
        <v>181</v>
      </c>
      <c r="F109" s="267" t="s">
        <v>36</v>
      </c>
      <c r="G109" s="193">
        <v>30</v>
      </c>
    </row>
    <row r="110" spans="1:8" ht="17.25" customHeight="1">
      <c r="A110" s="323" t="s">
        <v>184</v>
      </c>
      <c r="B110" s="156" t="s">
        <v>76</v>
      </c>
      <c r="C110" s="156" t="s">
        <v>27</v>
      </c>
      <c r="D110" s="156" t="s">
        <v>28</v>
      </c>
      <c r="E110" s="156" t="s">
        <v>181</v>
      </c>
      <c r="F110" s="267" t="s">
        <v>151</v>
      </c>
      <c r="G110" s="193">
        <f>100+22.3+500-300</f>
        <v>322.29999999999995</v>
      </c>
      <c r="H110" s="221"/>
    </row>
    <row r="111" spans="1:7" ht="51" customHeight="1">
      <c r="A111" s="17" t="s">
        <v>213</v>
      </c>
      <c r="B111" s="73" t="s">
        <v>173</v>
      </c>
      <c r="C111" s="73" t="s">
        <v>16</v>
      </c>
      <c r="D111" s="73" t="s">
        <v>16</v>
      </c>
      <c r="E111" s="73" t="s">
        <v>91</v>
      </c>
      <c r="F111" s="73" t="s">
        <v>6</v>
      </c>
      <c r="G111" s="194">
        <f>G112+G119+G116</f>
        <v>29937.7</v>
      </c>
    </row>
    <row r="112" spans="1:8" ht="42" customHeight="1">
      <c r="A112" s="207" t="s">
        <v>249</v>
      </c>
      <c r="B112" s="99" t="s">
        <v>173</v>
      </c>
      <c r="C112" s="99" t="s">
        <v>7</v>
      </c>
      <c r="D112" s="99" t="s">
        <v>8</v>
      </c>
      <c r="E112" s="99" t="s">
        <v>91</v>
      </c>
      <c r="F112" s="99" t="s">
        <v>6</v>
      </c>
      <c r="G112" s="189">
        <f>G113</f>
        <v>2494.65</v>
      </c>
      <c r="H112" s="206"/>
    </row>
    <row r="113" spans="1:7" ht="51.75" customHeight="1">
      <c r="A113" s="38" t="s">
        <v>98</v>
      </c>
      <c r="B113" s="163">
        <v>528</v>
      </c>
      <c r="C113" s="68" t="s">
        <v>7</v>
      </c>
      <c r="D113" s="68" t="s">
        <v>8</v>
      </c>
      <c r="E113" s="68" t="s">
        <v>99</v>
      </c>
      <c r="F113" s="68" t="s">
        <v>6</v>
      </c>
      <c r="G113" s="188">
        <f>G114</f>
        <v>2494.65</v>
      </c>
    </row>
    <row r="114" spans="1:7" ht="13.5" customHeight="1">
      <c r="A114" s="32" t="s">
        <v>18</v>
      </c>
      <c r="B114" s="163">
        <v>528</v>
      </c>
      <c r="C114" s="68" t="s">
        <v>7</v>
      </c>
      <c r="D114" s="68" t="s">
        <v>8</v>
      </c>
      <c r="E114" s="68" t="s">
        <v>100</v>
      </c>
      <c r="F114" s="68" t="s">
        <v>6</v>
      </c>
      <c r="G114" s="188">
        <f>G115</f>
        <v>2494.65</v>
      </c>
    </row>
    <row r="115" spans="1:8" ht="19.5" customHeight="1">
      <c r="A115" s="27" t="s">
        <v>95</v>
      </c>
      <c r="B115" s="163">
        <v>528</v>
      </c>
      <c r="C115" s="68" t="s">
        <v>7</v>
      </c>
      <c r="D115" s="68" t="s">
        <v>8</v>
      </c>
      <c r="E115" s="68" t="s">
        <v>100</v>
      </c>
      <c r="F115" s="68" t="s">
        <v>96</v>
      </c>
      <c r="G115" s="188">
        <f>1832.65+650+1200-1188</f>
        <v>2494.65</v>
      </c>
      <c r="H115" s="220"/>
    </row>
    <row r="116" spans="1:8" ht="28.5" customHeight="1">
      <c r="A116" s="170" t="s">
        <v>303</v>
      </c>
      <c r="B116" s="330">
        <v>528</v>
      </c>
      <c r="C116" s="293" t="s">
        <v>7</v>
      </c>
      <c r="D116" s="293" t="s">
        <v>105</v>
      </c>
      <c r="E116" s="293" t="s">
        <v>304</v>
      </c>
      <c r="F116" s="293" t="s">
        <v>6</v>
      </c>
      <c r="G116" s="189">
        <f>G117</f>
        <v>888</v>
      </c>
      <c r="H116" s="250"/>
    </row>
    <row r="117" spans="1:8" ht="19.5" customHeight="1">
      <c r="A117" s="116" t="s">
        <v>305</v>
      </c>
      <c r="B117" s="331">
        <v>528</v>
      </c>
      <c r="C117" s="84" t="s">
        <v>7</v>
      </c>
      <c r="D117" s="84" t="s">
        <v>105</v>
      </c>
      <c r="E117" s="84" t="s">
        <v>306</v>
      </c>
      <c r="F117" s="84" t="s">
        <v>6</v>
      </c>
      <c r="G117" s="190">
        <f>G118</f>
        <v>888</v>
      </c>
      <c r="H117" s="250"/>
    </row>
    <row r="118" spans="1:8" ht="28.5" customHeight="1">
      <c r="A118" s="116" t="s">
        <v>95</v>
      </c>
      <c r="B118" s="331">
        <v>528</v>
      </c>
      <c r="C118" s="84" t="s">
        <v>7</v>
      </c>
      <c r="D118" s="84" t="s">
        <v>105</v>
      </c>
      <c r="E118" s="84" t="s">
        <v>306</v>
      </c>
      <c r="F118" s="84" t="s">
        <v>96</v>
      </c>
      <c r="G118" s="190">
        <f>1188+200-500</f>
        <v>888</v>
      </c>
      <c r="H118" s="280"/>
    </row>
    <row r="119" spans="1:7" ht="18" customHeight="1">
      <c r="A119" s="284" t="s">
        <v>61</v>
      </c>
      <c r="B119" s="293" t="s">
        <v>173</v>
      </c>
      <c r="C119" s="293" t="s">
        <v>57</v>
      </c>
      <c r="D119" s="293" t="s">
        <v>16</v>
      </c>
      <c r="E119" s="293" t="s">
        <v>35</v>
      </c>
      <c r="F119" s="293" t="s">
        <v>6</v>
      </c>
      <c r="G119" s="189">
        <f>G120+G127+G130</f>
        <v>26555.05</v>
      </c>
    </row>
    <row r="120" spans="1:7" ht="27" customHeight="1">
      <c r="A120" s="332" t="s">
        <v>153</v>
      </c>
      <c r="B120" s="156" t="s">
        <v>173</v>
      </c>
      <c r="C120" s="156" t="s">
        <v>57</v>
      </c>
      <c r="D120" s="156" t="s">
        <v>7</v>
      </c>
      <c r="E120" s="156" t="s">
        <v>91</v>
      </c>
      <c r="F120" s="333" t="s">
        <v>6</v>
      </c>
      <c r="G120" s="334">
        <f>G121</f>
        <v>10236.75</v>
      </c>
    </row>
    <row r="121" spans="1:7" ht="19.5" customHeight="1">
      <c r="A121" s="335" t="s">
        <v>154</v>
      </c>
      <c r="B121" s="156" t="s">
        <v>173</v>
      </c>
      <c r="C121" s="156" t="s">
        <v>57</v>
      </c>
      <c r="D121" s="156" t="s">
        <v>7</v>
      </c>
      <c r="E121" s="156" t="s">
        <v>155</v>
      </c>
      <c r="F121" s="333" t="s">
        <v>6</v>
      </c>
      <c r="G121" s="336">
        <f>G122</f>
        <v>10236.75</v>
      </c>
    </row>
    <row r="122" spans="1:7" ht="24" customHeight="1">
      <c r="A122" s="48" t="s">
        <v>156</v>
      </c>
      <c r="B122" s="146" t="s">
        <v>173</v>
      </c>
      <c r="C122" s="146" t="s">
        <v>57</v>
      </c>
      <c r="D122" s="146" t="s">
        <v>7</v>
      </c>
      <c r="E122" s="146" t="s">
        <v>157</v>
      </c>
      <c r="F122" s="71" t="s">
        <v>6</v>
      </c>
      <c r="G122" s="193">
        <f>G123</f>
        <v>10236.75</v>
      </c>
    </row>
    <row r="123" spans="1:7" ht="16.5" customHeight="1">
      <c r="A123" s="33" t="s">
        <v>158</v>
      </c>
      <c r="B123" s="146" t="s">
        <v>173</v>
      </c>
      <c r="C123" s="146" t="s">
        <v>57</v>
      </c>
      <c r="D123" s="146" t="s">
        <v>7</v>
      </c>
      <c r="E123" s="146" t="s">
        <v>157</v>
      </c>
      <c r="F123" s="71" t="s">
        <v>159</v>
      </c>
      <c r="G123" s="193">
        <f>10238.4-1.65</f>
        <v>10236.75</v>
      </c>
    </row>
    <row r="124" spans="1:7" ht="0.75" customHeight="1">
      <c r="A124" s="37" t="s">
        <v>182</v>
      </c>
      <c r="B124" s="174" t="s">
        <v>173</v>
      </c>
      <c r="C124" s="55">
        <v>11</v>
      </c>
      <c r="D124" s="174" t="s">
        <v>28</v>
      </c>
      <c r="E124" s="174" t="s">
        <v>91</v>
      </c>
      <c r="F124" s="49" t="s">
        <v>6</v>
      </c>
      <c r="G124" s="196">
        <f>G125</f>
        <v>0</v>
      </c>
    </row>
    <row r="125" spans="1:7" ht="36.75" customHeight="1" hidden="1">
      <c r="A125" s="36" t="s">
        <v>160</v>
      </c>
      <c r="B125" s="146" t="s">
        <v>173</v>
      </c>
      <c r="C125" s="146" t="s">
        <v>57</v>
      </c>
      <c r="D125" s="146" t="s">
        <v>28</v>
      </c>
      <c r="E125" s="146" t="s">
        <v>161</v>
      </c>
      <c r="F125" s="29" t="s">
        <v>6</v>
      </c>
      <c r="G125" s="149">
        <f>G126</f>
        <v>0</v>
      </c>
    </row>
    <row r="126" spans="1:7" ht="18.75" customHeight="1" hidden="1">
      <c r="A126" s="21" t="s">
        <v>108</v>
      </c>
      <c r="B126" s="68" t="s">
        <v>173</v>
      </c>
      <c r="C126" s="68" t="s">
        <v>57</v>
      </c>
      <c r="D126" s="68" t="s">
        <v>28</v>
      </c>
      <c r="E126" s="68" t="s">
        <v>161</v>
      </c>
      <c r="F126" s="72" t="s">
        <v>203</v>
      </c>
      <c r="G126" s="197"/>
    </row>
    <row r="127" spans="1:7" ht="32.25" customHeight="1">
      <c r="A127" s="21" t="s">
        <v>182</v>
      </c>
      <c r="B127" s="50" t="s">
        <v>173</v>
      </c>
      <c r="C127" s="50" t="s">
        <v>57</v>
      </c>
      <c r="D127" s="50" t="s">
        <v>28</v>
      </c>
      <c r="E127" s="50" t="s">
        <v>35</v>
      </c>
      <c r="F127" s="59" t="s">
        <v>203</v>
      </c>
      <c r="G127" s="197">
        <v>272.3</v>
      </c>
    </row>
    <row r="128" spans="1:7" ht="43.5" customHeight="1">
      <c r="A128" s="21" t="s">
        <v>160</v>
      </c>
      <c r="B128" s="50" t="s">
        <v>173</v>
      </c>
      <c r="C128" s="50" t="s">
        <v>57</v>
      </c>
      <c r="D128" s="50" t="s">
        <v>28</v>
      </c>
      <c r="E128" s="50" t="s">
        <v>282</v>
      </c>
      <c r="F128" s="59" t="s">
        <v>6</v>
      </c>
      <c r="G128" s="197">
        <v>272.3</v>
      </c>
    </row>
    <row r="129" spans="1:7" ht="18.75" customHeight="1">
      <c r="A129" s="21" t="s">
        <v>281</v>
      </c>
      <c r="B129" s="50" t="s">
        <v>173</v>
      </c>
      <c r="C129" s="50" t="s">
        <v>57</v>
      </c>
      <c r="D129" s="50" t="s">
        <v>28</v>
      </c>
      <c r="E129" s="50" t="s">
        <v>282</v>
      </c>
      <c r="F129" s="59" t="s">
        <v>203</v>
      </c>
      <c r="G129" s="197">
        <v>272.3</v>
      </c>
    </row>
    <row r="130" spans="1:7" ht="22.5" customHeight="1">
      <c r="A130" s="20" t="s">
        <v>188</v>
      </c>
      <c r="B130" s="67" t="s">
        <v>173</v>
      </c>
      <c r="C130" s="67" t="s">
        <v>57</v>
      </c>
      <c r="D130" s="67" t="s">
        <v>14</v>
      </c>
      <c r="E130" s="67" t="s">
        <v>91</v>
      </c>
      <c r="F130" s="113" t="s">
        <v>6</v>
      </c>
      <c r="G130" s="198">
        <f>G131+G138</f>
        <v>16046</v>
      </c>
    </row>
    <row r="131" spans="1:7" ht="18.75" customHeight="1">
      <c r="A131" s="108" t="s">
        <v>61</v>
      </c>
      <c r="B131" s="59" t="s">
        <v>173</v>
      </c>
      <c r="C131" s="72" t="s">
        <v>57</v>
      </c>
      <c r="D131" s="72" t="s">
        <v>14</v>
      </c>
      <c r="E131" s="59" t="s">
        <v>200</v>
      </c>
      <c r="F131" s="72" t="s">
        <v>6</v>
      </c>
      <c r="G131" s="197">
        <f>G132</f>
        <v>7424</v>
      </c>
    </row>
    <row r="132" spans="1:7" ht="22.5" customHeight="1">
      <c r="A132" s="167" t="s">
        <v>201</v>
      </c>
      <c r="B132" s="59" t="s">
        <v>173</v>
      </c>
      <c r="C132" s="72" t="s">
        <v>57</v>
      </c>
      <c r="D132" s="72" t="s">
        <v>14</v>
      </c>
      <c r="E132" s="72" t="s">
        <v>202</v>
      </c>
      <c r="F132" s="72" t="s">
        <v>6</v>
      </c>
      <c r="G132" s="197">
        <f>G133</f>
        <v>7424</v>
      </c>
    </row>
    <row r="133" spans="1:7" ht="22.5" customHeight="1">
      <c r="A133" s="109" t="s">
        <v>237</v>
      </c>
      <c r="B133" s="113" t="s">
        <v>173</v>
      </c>
      <c r="C133" s="113" t="s">
        <v>57</v>
      </c>
      <c r="D133" s="113" t="s">
        <v>14</v>
      </c>
      <c r="E133" s="113" t="s">
        <v>202</v>
      </c>
      <c r="F133" s="94" t="s">
        <v>189</v>
      </c>
      <c r="G133" s="198">
        <f>G135+G136</f>
        <v>7424</v>
      </c>
    </row>
    <row r="134" spans="1:7" ht="14.25" customHeight="1">
      <c r="A134" s="109" t="s">
        <v>236</v>
      </c>
      <c r="B134" s="113"/>
      <c r="C134" s="113"/>
      <c r="D134" s="113"/>
      <c r="E134" s="113"/>
      <c r="F134" s="94"/>
      <c r="G134" s="198"/>
    </row>
    <row r="135" spans="1:7" ht="22.5" customHeight="1">
      <c r="A135" s="175" t="s">
        <v>238</v>
      </c>
      <c r="B135" s="176" t="s">
        <v>173</v>
      </c>
      <c r="C135" s="176" t="s">
        <v>57</v>
      </c>
      <c r="D135" s="176" t="s">
        <v>14</v>
      </c>
      <c r="E135" s="176" t="s">
        <v>202</v>
      </c>
      <c r="F135" s="95" t="s">
        <v>189</v>
      </c>
      <c r="G135" s="199">
        <f>935+500</f>
        <v>1435</v>
      </c>
    </row>
    <row r="136" spans="1:7" ht="22.5" customHeight="1">
      <c r="A136" s="171" t="s">
        <v>341</v>
      </c>
      <c r="B136" s="345" t="s">
        <v>173</v>
      </c>
      <c r="C136" s="345" t="s">
        <v>57</v>
      </c>
      <c r="D136" s="345" t="s">
        <v>14</v>
      </c>
      <c r="E136" s="345" t="s">
        <v>231</v>
      </c>
      <c r="F136" s="346" t="s">
        <v>189</v>
      </c>
      <c r="G136" s="347">
        <v>5989</v>
      </c>
    </row>
    <row r="137" spans="1:7" ht="36.75" customHeight="1">
      <c r="A137" s="117" t="s">
        <v>343</v>
      </c>
      <c r="B137" s="345" t="s">
        <v>173</v>
      </c>
      <c r="C137" s="345" t="s">
        <v>57</v>
      </c>
      <c r="D137" s="345" t="s">
        <v>14</v>
      </c>
      <c r="E137" s="345" t="s">
        <v>326</v>
      </c>
      <c r="F137" s="346" t="s">
        <v>189</v>
      </c>
      <c r="G137" s="347">
        <v>5989</v>
      </c>
    </row>
    <row r="138" spans="1:7" ht="22.5" customHeight="1">
      <c r="A138" s="171" t="s">
        <v>298</v>
      </c>
      <c r="B138" s="345" t="s">
        <v>173</v>
      </c>
      <c r="C138" s="345" t="s">
        <v>57</v>
      </c>
      <c r="D138" s="345" t="s">
        <v>14</v>
      </c>
      <c r="E138" s="345" t="s">
        <v>342</v>
      </c>
      <c r="F138" s="346" t="s">
        <v>6</v>
      </c>
      <c r="G138" s="347">
        <f>G139</f>
        <v>8622</v>
      </c>
    </row>
    <row r="139" spans="1:7" ht="46.5" customHeight="1">
      <c r="A139" s="224" t="s">
        <v>344</v>
      </c>
      <c r="B139" s="176" t="s">
        <v>173</v>
      </c>
      <c r="C139" s="176" t="s">
        <v>57</v>
      </c>
      <c r="D139" s="176" t="s">
        <v>14</v>
      </c>
      <c r="E139" s="176" t="s">
        <v>296</v>
      </c>
      <c r="F139" s="95" t="s">
        <v>297</v>
      </c>
      <c r="G139" s="199">
        <f>4780+3842</f>
        <v>8622</v>
      </c>
    </row>
    <row r="140" spans="1:7" ht="63" customHeight="1">
      <c r="A140" s="34" t="s">
        <v>252</v>
      </c>
      <c r="B140" s="73" t="s">
        <v>104</v>
      </c>
      <c r="C140" s="73" t="s">
        <v>31</v>
      </c>
      <c r="D140" s="73" t="s">
        <v>31</v>
      </c>
      <c r="E140" s="73" t="s">
        <v>35</v>
      </c>
      <c r="F140" s="73" t="s">
        <v>6</v>
      </c>
      <c r="G140" s="194">
        <f>G141</f>
        <v>466</v>
      </c>
    </row>
    <row r="141" spans="1:7" ht="16.5" customHeight="1">
      <c r="A141" s="21" t="s">
        <v>17</v>
      </c>
      <c r="B141" s="133" t="s">
        <v>104</v>
      </c>
      <c r="C141" s="65" t="s">
        <v>7</v>
      </c>
      <c r="D141" s="65" t="s">
        <v>16</v>
      </c>
      <c r="E141" s="65" t="s">
        <v>35</v>
      </c>
      <c r="F141" s="65" t="s">
        <v>6</v>
      </c>
      <c r="G141" s="200">
        <f>G142</f>
        <v>466</v>
      </c>
    </row>
    <row r="142" spans="1:7" ht="21.75" customHeight="1">
      <c r="A142" s="21" t="s">
        <v>19</v>
      </c>
      <c r="B142" s="133" t="s">
        <v>104</v>
      </c>
      <c r="C142" s="65" t="s">
        <v>7</v>
      </c>
      <c r="D142" s="65" t="s">
        <v>105</v>
      </c>
      <c r="E142" s="65" t="s">
        <v>35</v>
      </c>
      <c r="F142" s="65" t="s">
        <v>6</v>
      </c>
      <c r="G142" s="200">
        <f>G143+G146</f>
        <v>466</v>
      </c>
    </row>
    <row r="143" spans="1:7" ht="54.75" customHeight="1">
      <c r="A143" s="62" t="s">
        <v>98</v>
      </c>
      <c r="B143" s="177" t="s">
        <v>104</v>
      </c>
      <c r="C143" s="74" t="s">
        <v>7</v>
      </c>
      <c r="D143" s="74" t="s">
        <v>105</v>
      </c>
      <c r="E143" s="74" t="s">
        <v>111</v>
      </c>
      <c r="F143" s="74" t="s">
        <v>6</v>
      </c>
      <c r="G143" s="201">
        <f>G144</f>
        <v>466</v>
      </c>
    </row>
    <row r="144" spans="1:7" ht="21" customHeight="1">
      <c r="A144" s="21" t="s">
        <v>18</v>
      </c>
      <c r="B144" s="133" t="s">
        <v>104</v>
      </c>
      <c r="C144" s="65" t="s">
        <v>7</v>
      </c>
      <c r="D144" s="65" t="s">
        <v>105</v>
      </c>
      <c r="E144" s="65" t="s">
        <v>112</v>
      </c>
      <c r="F144" s="65" t="s">
        <v>6</v>
      </c>
      <c r="G144" s="200">
        <f>G145</f>
        <v>466</v>
      </c>
    </row>
    <row r="145" spans="1:8" ht="33" customHeight="1">
      <c r="A145" s="38" t="s">
        <v>95</v>
      </c>
      <c r="B145" s="133" t="s">
        <v>104</v>
      </c>
      <c r="C145" s="65" t="s">
        <v>7</v>
      </c>
      <c r="D145" s="65" t="s">
        <v>105</v>
      </c>
      <c r="E145" s="65" t="s">
        <v>112</v>
      </c>
      <c r="F145" s="65" t="s">
        <v>96</v>
      </c>
      <c r="G145" s="200">
        <f>346+120</f>
        <v>466</v>
      </c>
      <c r="H145" s="217"/>
    </row>
    <row r="146" spans="1:8" ht="3" customHeight="1" hidden="1">
      <c r="A146" s="47" t="s">
        <v>174</v>
      </c>
      <c r="B146" s="177" t="s">
        <v>104</v>
      </c>
      <c r="C146" s="74" t="s">
        <v>7</v>
      </c>
      <c r="D146" s="74" t="s">
        <v>105</v>
      </c>
      <c r="E146" s="74" t="s">
        <v>110</v>
      </c>
      <c r="F146" s="74" t="s">
        <v>6</v>
      </c>
      <c r="G146" s="201">
        <f>G147</f>
        <v>0</v>
      </c>
      <c r="H146" s="218"/>
    </row>
    <row r="147" spans="1:8" ht="54.75" customHeight="1" hidden="1">
      <c r="A147" s="38" t="s">
        <v>175</v>
      </c>
      <c r="B147" s="133" t="s">
        <v>104</v>
      </c>
      <c r="C147" s="65" t="s">
        <v>7</v>
      </c>
      <c r="D147" s="65" t="s">
        <v>105</v>
      </c>
      <c r="E147" s="65" t="s">
        <v>113</v>
      </c>
      <c r="F147" s="65" t="s">
        <v>6</v>
      </c>
      <c r="G147" s="200">
        <f>G148</f>
        <v>0</v>
      </c>
      <c r="H147" s="218"/>
    </row>
    <row r="148" spans="1:8" ht="64.5" customHeight="1" hidden="1">
      <c r="A148" s="24" t="s">
        <v>176</v>
      </c>
      <c r="B148" s="133" t="s">
        <v>104</v>
      </c>
      <c r="C148" s="65" t="s">
        <v>7</v>
      </c>
      <c r="D148" s="65" t="s">
        <v>105</v>
      </c>
      <c r="E148" s="65" t="s">
        <v>113</v>
      </c>
      <c r="F148" s="65" t="s">
        <v>6</v>
      </c>
      <c r="G148" s="200">
        <f>G149</f>
        <v>0</v>
      </c>
      <c r="H148" s="218"/>
    </row>
    <row r="149" spans="1:8" ht="26.25" customHeight="1" hidden="1">
      <c r="A149" s="38" t="s">
        <v>95</v>
      </c>
      <c r="B149" s="133" t="s">
        <v>104</v>
      </c>
      <c r="C149" s="65" t="s">
        <v>7</v>
      </c>
      <c r="D149" s="65" t="s">
        <v>105</v>
      </c>
      <c r="E149" s="65" t="s">
        <v>113</v>
      </c>
      <c r="F149" s="65" t="s">
        <v>96</v>
      </c>
      <c r="G149" s="200">
        <v>0</v>
      </c>
      <c r="H149" s="218"/>
    </row>
    <row r="150" spans="1:8" ht="16.5" customHeight="1">
      <c r="A150" s="12" t="s">
        <v>20</v>
      </c>
      <c r="B150" s="112" t="s">
        <v>114</v>
      </c>
      <c r="C150" s="112" t="s">
        <v>16</v>
      </c>
      <c r="D150" s="112" t="s">
        <v>16</v>
      </c>
      <c r="E150" s="112" t="s">
        <v>35</v>
      </c>
      <c r="F150" s="112" t="s">
        <v>6</v>
      </c>
      <c r="G150" s="202">
        <f>G151+G157</f>
        <v>6564.3</v>
      </c>
      <c r="H150" s="218"/>
    </row>
    <row r="151" spans="1:8" ht="18" customHeight="1">
      <c r="A151" s="18" t="s">
        <v>93</v>
      </c>
      <c r="B151" s="114" t="s">
        <v>114</v>
      </c>
      <c r="C151" s="114" t="s">
        <v>10</v>
      </c>
      <c r="D151" s="114" t="s">
        <v>16</v>
      </c>
      <c r="E151" s="114" t="s">
        <v>35</v>
      </c>
      <c r="F151" s="114" t="s">
        <v>6</v>
      </c>
      <c r="G151" s="140">
        <f>G152</f>
        <v>1931</v>
      </c>
      <c r="H151" s="218"/>
    </row>
    <row r="152" spans="1:8" ht="22.5" customHeight="1">
      <c r="A152" s="9" t="s">
        <v>11</v>
      </c>
      <c r="B152" s="30" t="s">
        <v>114</v>
      </c>
      <c r="C152" s="30" t="s">
        <v>10</v>
      </c>
      <c r="D152" s="30" t="s">
        <v>16</v>
      </c>
      <c r="E152" s="30" t="s">
        <v>35</v>
      </c>
      <c r="F152" s="30" t="s">
        <v>6</v>
      </c>
      <c r="G152" s="152">
        <f>G153</f>
        <v>1931</v>
      </c>
      <c r="H152" s="218"/>
    </row>
    <row r="153" spans="1:8" ht="14.25" customHeight="1">
      <c r="A153" s="1" t="s">
        <v>12</v>
      </c>
      <c r="B153" s="68" t="s">
        <v>114</v>
      </c>
      <c r="C153" s="68" t="s">
        <v>10</v>
      </c>
      <c r="D153" s="68" t="s">
        <v>9</v>
      </c>
      <c r="E153" s="68" t="s">
        <v>35</v>
      </c>
      <c r="F153" s="68" t="s">
        <v>6</v>
      </c>
      <c r="G153" s="142">
        <f>G154</f>
        <v>1931</v>
      </c>
      <c r="H153" s="218"/>
    </row>
    <row r="154" spans="1:8" ht="22.5" customHeight="1">
      <c r="A154" s="63" t="s">
        <v>13</v>
      </c>
      <c r="B154" s="76" t="s">
        <v>114</v>
      </c>
      <c r="C154" s="76" t="s">
        <v>10</v>
      </c>
      <c r="D154" s="76" t="s">
        <v>9</v>
      </c>
      <c r="E154" s="178">
        <v>4230000</v>
      </c>
      <c r="F154" s="76" t="s">
        <v>6</v>
      </c>
      <c r="G154" s="191">
        <f>G155</f>
        <v>1931</v>
      </c>
      <c r="H154" s="218"/>
    </row>
    <row r="155" spans="1:8" ht="30" customHeight="1">
      <c r="A155" s="63" t="s">
        <v>22</v>
      </c>
      <c r="B155" s="76" t="s">
        <v>114</v>
      </c>
      <c r="C155" s="76" t="s">
        <v>10</v>
      </c>
      <c r="D155" s="76" t="s">
        <v>9</v>
      </c>
      <c r="E155" s="178">
        <v>4239900</v>
      </c>
      <c r="F155" s="76" t="s">
        <v>6</v>
      </c>
      <c r="G155" s="191">
        <f>G156</f>
        <v>1931</v>
      </c>
      <c r="H155" s="218"/>
    </row>
    <row r="156" spans="1:8" ht="28.5" customHeight="1">
      <c r="A156" s="63" t="s">
        <v>108</v>
      </c>
      <c r="B156" s="76" t="s">
        <v>114</v>
      </c>
      <c r="C156" s="76" t="s">
        <v>10</v>
      </c>
      <c r="D156" s="76" t="s">
        <v>9</v>
      </c>
      <c r="E156" s="178">
        <v>4239900</v>
      </c>
      <c r="F156" s="76" t="s">
        <v>109</v>
      </c>
      <c r="G156" s="142">
        <f>1748+42+158-17</f>
        <v>1931</v>
      </c>
      <c r="H156" s="219"/>
    </row>
    <row r="157" spans="1:7" ht="33" customHeight="1">
      <c r="A157" s="5" t="s">
        <v>67</v>
      </c>
      <c r="B157" s="67" t="s">
        <v>114</v>
      </c>
      <c r="C157" s="67" t="s">
        <v>66</v>
      </c>
      <c r="D157" s="67" t="s">
        <v>16</v>
      </c>
      <c r="E157" s="67" t="s">
        <v>35</v>
      </c>
      <c r="F157" s="67" t="s">
        <v>6</v>
      </c>
      <c r="G157" s="136">
        <f>G158+G177</f>
        <v>4633.3</v>
      </c>
    </row>
    <row r="158" spans="1:7" ht="15.75" customHeight="1">
      <c r="A158" s="62" t="s">
        <v>116</v>
      </c>
      <c r="B158" s="177" t="s">
        <v>114</v>
      </c>
      <c r="C158" s="74" t="s">
        <v>66</v>
      </c>
      <c r="D158" s="74" t="s">
        <v>7</v>
      </c>
      <c r="E158" s="74" t="s">
        <v>35</v>
      </c>
      <c r="F158" s="74" t="s">
        <v>6</v>
      </c>
      <c r="G158" s="82">
        <f>G159+G163+G166</f>
        <v>4206.6</v>
      </c>
    </row>
    <row r="159" spans="1:7" ht="29.25" customHeight="1">
      <c r="A159" s="64" t="s">
        <v>117</v>
      </c>
      <c r="B159" s="133" t="s">
        <v>114</v>
      </c>
      <c r="C159" s="65" t="s">
        <v>66</v>
      </c>
      <c r="D159" s="65" t="s">
        <v>7</v>
      </c>
      <c r="E159" s="65" t="s">
        <v>68</v>
      </c>
      <c r="F159" s="65" t="s">
        <v>6</v>
      </c>
      <c r="G159" s="86">
        <f>G160</f>
        <v>2687.9</v>
      </c>
    </row>
    <row r="160" spans="1:7" ht="32.25" customHeight="1">
      <c r="A160" s="21" t="s">
        <v>118</v>
      </c>
      <c r="B160" s="133" t="s">
        <v>114</v>
      </c>
      <c r="C160" s="65" t="s">
        <v>66</v>
      </c>
      <c r="D160" s="65" t="s">
        <v>7</v>
      </c>
      <c r="E160" s="65" t="s">
        <v>119</v>
      </c>
      <c r="F160" s="65" t="s">
        <v>6</v>
      </c>
      <c r="G160" s="86">
        <f>G161</f>
        <v>2687.9</v>
      </c>
    </row>
    <row r="161" spans="1:8" ht="15" customHeight="1">
      <c r="A161" s="21" t="s">
        <v>108</v>
      </c>
      <c r="B161" s="133" t="s">
        <v>114</v>
      </c>
      <c r="C161" s="65" t="s">
        <v>66</v>
      </c>
      <c r="D161" s="65" t="s">
        <v>7</v>
      </c>
      <c r="E161" s="65" t="s">
        <v>119</v>
      </c>
      <c r="F161" s="65" t="s">
        <v>109</v>
      </c>
      <c r="G161" s="86">
        <f>2330.9+300+57</f>
        <v>2687.9</v>
      </c>
      <c r="H161" s="217"/>
    </row>
    <row r="162" spans="1:7" ht="25.5" customHeight="1" hidden="1">
      <c r="A162" s="87" t="s">
        <v>216</v>
      </c>
      <c r="B162" s="133" t="s">
        <v>114</v>
      </c>
      <c r="C162" s="65" t="s">
        <v>66</v>
      </c>
      <c r="D162" s="65" t="s">
        <v>7</v>
      </c>
      <c r="E162" s="65" t="s">
        <v>119</v>
      </c>
      <c r="F162" s="65" t="s">
        <v>109</v>
      </c>
      <c r="G162" s="107">
        <v>10</v>
      </c>
    </row>
    <row r="163" spans="1:7" ht="18" customHeight="1">
      <c r="A163" s="64" t="s">
        <v>196</v>
      </c>
      <c r="B163" s="133" t="s">
        <v>114</v>
      </c>
      <c r="C163" s="65" t="s">
        <v>66</v>
      </c>
      <c r="D163" s="65" t="s">
        <v>7</v>
      </c>
      <c r="E163" s="65" t="s">
        <v>198</v>
      </c>
      <c r="F163" s="65" t="s">
        <v>6</v>
      </c>
      <c r="G163" s="86">
        <f>G164</f>
        <v>225.7</v>
      </c>
    </row>
    <row r="164" spans="1:7" ht="27" customHeight="1">
      <c r="A164" s="21" t="s">
        <v>22</v>
      </c>
      <c r="B164" s="133" t="s">
        <v>114</v>
      </c>
      <c r="C164" s="65" t="s">
        <v>66</v>
      </c>
      <c r="D164" s="65" t="s">
        <v>7</v>
      </c>
      <c r="E164" s="65" t="s">
        <v>197</v>
      </c>
      <c r="F164" s="65" t="s">
        <v>6</v>
      </c>
      <c r="G164" s="86">
        <f>G165</f>
        <v>225.7</v>
      </c>
    </row>
    <row r="165" spans="1:7" ht="24" customHeight="1">
      <c r="A165" s="21" t="s">
        <v>108</v>
      </c>
      <c r="B165" s="133" t="s">
        <v>114</v>
      </c>
      <c r="C165" s="65" t="s">
        <v>66</v>
      </c>
      <c r="D165" s="65" t="s">
        <v>7</v>
      </c>
      <c r="E165" s="65" t="s">
        <v>197</v>
      </c>
      <c r="F165" s="65" t="s">
        <v>109</v>
      </c>
      <c r="G165" s="86">
        <f>182.7+43</f>
        <v>225.7</v>
      </c>
    </row>
    <row r="166" spans="1:7" ht="13.5" customHeight="1">
      <c r="A166" s="64" t="s">
        <v>69</v>
      </c>
      <c r="B166" s="133" t="s">
        <v>114</v>
      </c>
      <c r="C166" s="65" t="s">
        <v>66</v>
      </c>
      <c r="D166" s="65" t="s">
        <v>7</v>
      </c>
      <c r="E166" s="65" t="s">
        <v>70</v>
      </c>
      <c r="F166" s="65" t="s">
        <v>60</v>
      </c>
      <c r="G166" s="86">
        <f>G173+G175</f>
        <v>1293</v>
      </c>
    </row>
    <row r="167" spans="1:7" ht="26.25" customHeight="1" hidden="1">
      <c r="A167" s="21" t="s">
        <v>118</v>
      </c>
      <c r="B167" s="133" t="s">
        <v>120</v>
      </c>
      <c r="C167" s="65" t="s">
        <v>66</v>
      </c>
      <c r="D167" s="65" t="s">
        <v>7</v>
      </c>
      <c r="E167" s="65" t="s">
        <v>121</v>
      </c>
      <c r="F167" s="65"/>
      <c r="G167" s="86"/>
    </row>
    <row r="168" spans="1:7" ht="41.25" customHeight="1" hidden="1">
      <c r="A168" s="21" t="s">
        <v>108</v>
      </c>
      <c r="B168" s="133" t="s">
        <v>120</v>
      </c>
      <c r="C168" s="65" t="s">
        <v>66</v>
      </c>
      <c r="D168" s="65" t="s">
        <v>7</v>
      </c>
      <c r="E168" s="65" t="s">
        <v>121</v>
      </c>
      <c r="F168" s="65" t="s">
        <v>109</v>
      </c>
      <c r="G168" s="86"/>
    </row>
    <row r="169" spans="1:7" ht="35.25" customHeight="1" hidden="1">
      <c r="A169" s="16" t="s">
        <v>74</v>
      </c>
      <c r="B169" s="75" t="s">
        <v>21</v>
      </c>
      <c r="C169" s="75" t="s">
        <v>66</v>
      </c>
      <c r="D169" s="75" t="s">
        <v>9</v>
      </c>
      <c r="E169" s="75" t="s">
        <v>73</v>
      </c>
      <c r="F169" s="75" t="s">
        <v>75</v>
      </c>
      <c r="G169" s="203"/>
    </row>
    <row r="170" spans="1:7" ht="27" customHeight="1" hidden="1">
      <c r="A170" s="15" t="s">
        <v>71</v>
      </c>
      <c r="B170" s="115" t="s">
        <v>21</v>
      </c>
      <c r="C170" s="115" t="s">
        <v>66</v>
      </c>
      <c r="D170" s="115" t="s">
        <v>9</v>
      </c>
      <c r="E170" s="115" t="s">
        <v>35</v>
      </c>
      <c r="F170" s="115" t="s">
        <v>6</v>
      </c>
      <c r="G170" s="204"/>
    </row>
    <row r="171" spans="1:7" ht="40.5" customHeight="1" hidden="1">
      <c r="A171" s="16" t="s">
        <v>72</v>
      </c>
      <c r="B171" s="75" t="s">
        <v>21</v>
      </c>
      <c r="C171" s="75" t="s">
        <v>66</v>
      </c>
      <c r="D171" s="75" t="s">
        <v>9</v>
      </c>
      <c r="E171" s="75" t="s">
        <v>73</v>
      </c>
      <c r="F171" s="75" t="s">
        <v>6</v>
      </c>
      <c r="G171" s="203"/>
    </row>
    <row r="172" spans="1:7" ht="38.25" customHeight="1" hidden="1">
      <c r="A172" s="16" t="s">
        <v>74</v>
      </c>
      <c r="B172" s="75" t="s">
        <v>21</v>
      </c>
      <c r="C172" s="75" t="s">
        <v>66</v>
      </c>
      <c r="D172" s="75" t="s">
        <v>9</v>
      </c>
      <c r="E172" s="75" t="s">
        <v>73</v>
      </c>
      <c r="F172" s="75" t="s">
        <v>75</v>
      </c>
      <c r="G172" s="203"/>
    </row>
    <row r="173" spans="1:7" ht="31.5" customHeight="1">
      <c r="A173" s="21" t="s">
        <v>118</v>
      </c>
      <c r="B173" s="133" t="s">
        <v>114</v>
      </c>
      <c r="C173" s="65" t="s">
        <v>66</v>
      </c>
      <c r="D173" s="65" t="s">
        <v>7</v>
      </c>
      <c r="E173" s="65" t="s">
        <v>121</v>
      </c>
      <c r="F173" s="65" t="s">
        <v>6</v>
      </c>
      <c r="G173" s="86">
        <f>G174</f>
        <v>1277.7</v>
      </c>
    </row>
    <row r="174" spans="1:7" ht="18.75" customHeight="1">
      <c r="A174" s="21" t="s">
        <v>108</v>
      </c>
      <c r="B174" s="133" t="s">
        <v>114</v>
      </c>
      <c r="C174" s="65" t="s">
        <v>66</v>
      </c>
      <c r="D174" s="65" t="s">
        <v>7</v>
      </c>
      <c r="E174" s="65" t="s">
        <v>121</v>
      </c>
      <c r="F174" s="65" t="s">
        <v>109</v>
      </c>
      <c r="G174" s="86">
        <v>1277.7</v>
      </c>
    </row>
    <row r="175" spans="1:7" ht="30.75" customHeight="1">
      <c r="A175" s="226" t="s">
        <v>253</v>
      </c>
      <c r="B175" s="227" t="s">
        <v>114</v>
      </c>
      <c r="C175" s="228" t="s">
        <v>66</v>
      </c>
      <c r="D175" s="228" t="s">
        <v>7</v>
      </c>
      <c r="E175" s="228" t="s">
        <v>254</v>
      </c>
      <c r="F175" s="228" t="s">
        <v>6</v>
      </c>
      <c r="G175" s="229">
        <v>15.3</v>
      </c>
    </row>
    <row r="176" spans="1:7" ht="18.75" customHeight="1">
      <c r="A176" s="230" t="s">
        <v>108</v>
      </c>
      <c r="B176" s="227" t="s">
        <v>114</v>
      </c>
      <c r="C176" s="228" t="s">
        <v>66</v>
      </c>
      <c r="D176" s="228" t="s">
        <v>7</v>
      </c>
      <c r="E176" s="228" t="s">
        <v>254</v>
      </c>
      <c r="F176" s="228" t="s">
        <v>109</v>
      </c>
      <c r="G176" s="86">
        <v>15.3</v>
      </c>
    </row>
    <row r="177" spans="1:7" ht="27" customHeight="1">
      <c r="A177" s="231" t="s">
        <v>65</v>
      </c>
      <c r="B177" s="232" t="s">
        <v>114</v>
      </c>
      <c r="C177" s="232" t="s">
        <v>66</v>
      </c>
      <c r="D177" s="232" t="s">
        <v>8</v>
      </c>
      <c r="E177" s="232" t="s">
        <v>35</v>
      </c>
      <c r="F177" s="232" t="s">
        <v>6</v>
      </c>
      <c r="G177" s="141">
        <f>G178</f>
        <v>426.7</v>
      </c>
    </row>
    <row r="178" spans="1:7" ht="63" customHeight="1">
      <c r="A178" s="22" t="s">
        <v>98</v>
      </c>
      <c r="B178" s="133" t="s">
        <v>114</v>
      </c>
      <c r="C178" s="65" t="s">
        <v>66</v>
      </c>
      <c r="D178" s="65" t="s">
        <v>8</v>
      </c>
      <c r="E178" s="65" t="s">
        <v>111</v>
      </c>
      <c r="F178" s="65" t="s">
        <v>6</v>
      </c>
      <c r="G178" s="82">
        <f>G179</f>
        <v>426.7</v>
      </c>
    </row>
    <row r="179" spans="1:7" ht="21" customHeight="1">
      <c r="A179" s="22" t="s">
        <v>18</v>
      </c>
      <c r="B179" s="133" t="s">
        <v>114</v>
      </c>
      <c r="C179" s="65" t="s">
        <v>66</v>
      </c>
      <c r="D179" s="65" t="s">
        <v>8</v>
      </c>
      <c r="E179" s="65" t="s">
        <v>112</v>
      </c>
      <c r="F179" s="65" t="s">
        <v>6</v>
      </c>
      <c r="G179" s="82">
        <f>G182</f>
        <v>426.7</v>
      </c>
    </row>
    <row r="180" spans="1:7" ht="0.75" customHeight="1" hidden="1">
      <c r="A180" s="23" t="s">
        <v>122</v>
      </c>
      <c r="B180" s="133" t="s">
        <v>120</v>
      </c>
      <c r="C180" s="65" t="s">
        <v>66</v>
      </c>
      <c r="D180" s="65" t="s">
        <v>8</v>
      </c>
      <c r="E180" s="65" t="s">
        <v>112</v>
      </c>
      <c r="F180" s="65" t="s">
        <v>96</v>
      </c>
      <c r="G180" s="82"/>
    </row>
    <row r="181" spans="1:7" ht="0.75" customHeight="1" hidden="1">
      <c r="A181" s="8" t="s">
        <v>22</v>
      </c>
      <c r="B181" s="75" t="s">
        <v>21</v>
      </c>
      <c r="C181" s="75" t="s">
        <v>66</v>
      </c>
      <c r="D181" s="75" t="s">
        <v>7</v>
      </c>
      <c r="E181" s="75" t="s">
        <v>38</v>
      </c>
      <c r="F181" s="75" t="s">
        <v>37</v>
      </c>
      <c r="G181" s="205"/>
    </row>
    <row r="182" spans="1:8" ht="28.5" customHeight="1">
      <c r="A182" s="57" t="s">
        <v>95</v>
      </c>
      <c r="B182" s="133" t="s">
        <v>114</v>
      </c>
      <c r="C182" s="65" t="s">
        <v>66</v>
      </c>
      <c r="D182" s="65" t="s">
        <v>8</v>
      </c>
      <c r="E182" s="65" t="s">
        <v>112</v>
      </c>
      <c r="F182" s="65" t="s">
        <v>96</v>
      </c>
      <c r="G182" s="82">
        <f>333.7+93</f>
        <v>426.7</v>
      </c>
      <c r="H182" s="288"/>
    </row>
    <row r="183" spans="1:7" ht="32.25" customHeight="1">
      <c r="A183" s="179" t="s">
        <v>199</v>
      </c>
      <c r="B183" s="60" t="s">
        <v>124</v>
      </c>
      <c r="C183" s="60" t="s">
        <v>16</v>
      </c>
      <c r="D183" s="60" t="s">
        <v>16</v>
      </c>
      <c r="E183" s="60" t="s">
        <v>35</v>
      </c>
      <c r="F183" s="60" t="s">
        <v>6</v>
      </c>
      <c r="G183" s="270">
        <f>G184</f>
        <v>27562.090000000004</v>
      </c>
    </row>
    <row r="184" spans="1:7" ht="16.5" customHeight="1">
      <c r="A184" s="14" t="s">
        <v>25</v>
      </c>
      <c r="B184" s="41" t="s">
        <v>124</v>
      </c>
      <c r="C184" s="41" t="s">
        <v>26</v>
      </c>
      <c r="D184" s="41" t="s">
        <v>16</v>
      </c>
      <c r="E184" s="41" t="s">
        <v>35</v>
      </c>
      <c r="F184" s="41" t="s">
        <v>6</v>
      </c>
      <c r="G184" s="269">
        <f>G185+G193+G201+G205+G211</f>
        <v>27562.090000000004</v>
      </c>
    </row>
    <row r="185" spans="1:7" ht="17.25" customHeight="1">
      <c r="A185" s="35" t="s">
        <v>177</v>
      </c>
      <c r="B185" s="50" t="s">
        <v>124</v>
      </c>
      <c r="C185" s="50" t="s">
        <v>26</v>
      </c>
      <c r="D185" s="50" t="s">
        <v>7</v>
      </c>
      <c r="E185" s="50" t="s">
        <v>35</v>
      </c>
      <c r="F185" s="50" t="s">
        <v>6</v>
      </c>
      <c r="G185" s="271">
        <f>G186</f>
        <v>2775</v>
      </c>
    </row>
    <row r="186" spans="1:7" ht="25.5">
      <c r="A186" s="6" t="s">
        <v>40</v>
      </c>
      <c r="B186" s="50" t="s">
        <v>124</v>
      </c>
      <c r="C186" s="50" t="s">
        <v>26</v>
      </c>
      <c r="D186" s="50" t="s">
        <v>7</v>
      </c>
      <c r="E186" s="50" t="s">
        <v>39</v>
      </c>
      <c r="F186" s="50" t="s">
        <v>6</v>
      </c>
      <c r="G186" s="131">
        <f>G187</f>
        <v>2775</v>
      </c>
    </row>
    <row r="187" spans="1:7" ht="33.75" customHeight="1">
      <c r="A187" s="1" t="s">
        <v>22</v>
      </c>
      <c r="B187" s="50" t="s">
        <v>124</v>
      </c>
      <c r="C187" s="50" t="s">
        <v>26</v>
      </c>
      <c r="D187" s="50" t="s">
        <v>7</v>
      </c>
      <c r="E187" s="59" t="s">
        <v>123</v>
      </c>
      <c r="F187" s="50" t="s">
        <v>6</v>
      </c>
      <c r="G187" s="131">
        <f>G192</f>
        <v>2775</v>
      </c>
    </row>
    <row r="188" spans="1:7" ht="26.25" customHeight="1" hidden="1">
      <c r="A188" s="6" t="s">
        <v>41</v>
      </c>
      <c r="B188" s="50" t="s">
        <v>24</v>
      </c>
      <c r="C188" s="50" t="s">
        <v>26</v>
      </c>
      <c r="D188" s="50" t="s">
        <v>7</v>
      </c>
      <c r="E188" s="59" t="s">
        <v>42</v>
      </c>
      <c r="F188" s="50" t="s">
        <v>6</v>
      </c>
      <c r="G188" s="132"/>
    </row>
    <row r="189" spans="1:7" ht="36.75" customHeight="1" hidden="1">
      <c r="A189" s="1" t="s">
        <v>22</v>
      </c>
      <c r="B189" s="50" t="s">
        <v>24</v>
      </c>
      <c r="C189" s="50" t="s">
        <v>26</v>
      </c>
      <c r="D189" s="50" t="s">
        <v>7</v>
      </c>
      <c r="E189" s="59" t="s">
        <v>42</v>
      </c>
      <c r="F189" s="50" t="s">
        <v>37</v>
      </c>
      <c r="G189" s="132"/>
    </row>
    <row r="190" spans="1:7" ht="28.5" customHeight="1" hidden="1">
      <c r="A190" s="6" t="s">
        <v>41</v>
      </c>
      <c r="B190" s="50" t="s">
        <v>24</v>
      </c>
      <c r="C190" s="50" t="s">
        <v>26</v>
      </c>
      <c r="D190" s="50" t="s">
        <v>7</v>
      </c>
      <c r="E190" s="59" t="s">
        <v>42</v>
      </c>
      <c r="F190" s="50" t="s">
        <v>6</v>
      </c>
      <c r="G190" s="132"/>
    </row>
    <row r="191" spans="1:7" ht="37.5" customHeight="1" hidden="1">
      <c r="A191" s="1" t="s">
        <v>22</v>
      </c>
      <c r="B191" s="50" t="s">
        <v>24</v>
      </c>
      <c r="C191" s="50" t="s">
        <v>26</v>
      </c>
      <c r="D191" s="50" t="s">
        <v>7</v>
      </c>
      <c r="E191" s="59" t="s">
        <v>42</v>
      </c>
      <c r="F191" s="50" t="s">
        <v>37</v>
      </c>
      <c r="G191" s="132"/>
    </row>
    <row r="192" spans="1:7" ht="18.75" customHeight="1">
      <c r="A192" s="21" t="s">
        <v>108</v>
      </c>
      <c r="B192" s="133" t="s">
        <v>124</v>
      </c>
      <c r="C192" s="65" t="s">
        <v>26</v>
      </c>
      <c r="D192" s="65" t="s">
        <v>7</v>
      </c>
      <c r="E192" s="65" t="s">
        <v>123</v>
      </c>
      <c r="F192" s="65" t="s">
        <v>109</v>
      </c>
      <c r="G192" s="82">
        <v>2775</v>
      </c>
    </row>
    <row r="193" spans="1:7" ht="18" customHeight="1">
      <c r="A193" s="35" t="s">
        <v>178</v>
      </c>
      <c r="B193" s="134">
        <v>561</v>
      </c>
      <c r="C193" s="51" t="s">
        <v>26</v>
      </c>
      <c r="D193" s="51" t="s">
        <v>9</v>
      </c>
      <c r="E193" s="65" t="s">
        <v>35</v>
      </c>
      <c r="F193" s="65" t="s">
        <v>6</v>
      </c>
      <c r="G193" s="201">
        <f>G194+G197+G199</f>
        <v>19305.300000000003</v>
      </c>
    </row>
    <row r="194" spans="1:7" ht="24.75" customHeight="1">
      <c r="A194" s="6" t="s">
        <v>40</v>
      </c>
      <c r="B194" s="134">
        <v>561</v>
      </c>
      <c r="C194" s="51" t="s">
        <v>26</v>
      </c>
      <c r="D194" s="51" t="s">
        <v>9</v>
      </c>
      <c r="E194" s="70" t="s">
        <v>39</v>
      </c>
      <c r="F194" s="65" t="s">
        <v>6</v>
      </c>
      <c r="G194" s="135">
        <f>G195</f>
        <v>16324.800000000003</v>
      </c>
    </row>
    <row r="195" spans="1:7" ht="33" customHeight="1">
      <c r="A195" s="1" t="s">
        <v>22</v>
      </c>
      <c r="B195" s="134">
        <v>561</v>
      </c>
      <c r="C195" s="51" t="s">
        <v>26</v>
      </c>
      <c r="D195" s="51" t="s">
        <v>9</v>
      </c>
      <c r="E195" s="75" t="s">
        <v>123</v>
      </c>
      <c r="F195" s="65" t="s">
        <v>6</v>
      </c>
      <c r="G195" s="82">
        <f>G196</f>
        <v>16324.800000000003</v>
      </c>
    </row>
    <row r="196" spans="1:7" ht="20.25" customHeight="1">
      <c r="A196" s="21" t="s">
        <v>108</v>
      </c>
      <c r="B196" s="134">
        <v>561</v>
      </c>
      <c r="C196" s="51" t="s">
        <v>26</v>
      </c>
      <c r="D196" s="51" t="s">
        <v>9</v>
      </c>
      <c r="E196" s="75" t="s">
        <v>123</v>
      </c>
      <c r="F196" s="65" t="s">
        <v>109</v>
      </c>
      <c r="G196" s="82">
        <f>15525.7+516+245-761.9+600+1000+11.09-100-200-200-400+88.91</f>
        <v>16324.800000000003</v>
      </c>
    </row>
    <row r="197" spans="1:7" ht="32.25" customHeight="1">
      <c r="A197" s="21" t="s">
        <v>89</v>
      </c>
      <c r="B197" s="134">
        <v>561</v>
      </c>
      <c r="C197" s="51" t="s">
        <v>26</v>
      </c>
      <c r="D197" s="51" t="s">
        <v>9</v>
      </c>
      <c r="E197" s="75" t="s">
        <v>81</v>
      </c>
      <c r="F197" s="65" t="s">
        <v>6</v>
      </c>
      <c r="G197" s="82">
        <f>G198</f>
        <v>2218.6</v>
      </c>
    </row>
    <row r="198" spans="1:7" ht="68.25" customHeight="1">
      <c r="A198" s="21" t="s">
        <v>279</v>
      </c>
      <c r="B198" s="134">
        <v>561</v>
      </c>
      <c r="C198" s="51" t="s">
        <v>26</v>
      </c>
      <c r="D198" s="51" t="s">
        <v>9</v>
      </c>
      <c r="E198" s="75" t="s">
        <v>280</v>
      </c>
      <c r="F198" s="65" t="s">
        <v>109</v>
      </c>
      <c r="G198" s="82">
        <v>2218.6</v>
      </c>
    </row>
    <row r="199" spans="1:7" ht="79.5" customHeight="1">
      <c r="A199" s="274" t="s">
        <v>268</v>
      </c>
      <c r="B199" s="233">
        <v>561</v>
      </c>
      <c r="C199" s="234" t="s">
        <v>26</v>
      </c>
      <c r="D199" s="234" t="s">
        <v>9</v>
      </c>
      <c r="E199" s="129" t="s">
        <v>269</v>
      </c>
      <c r="F199" s="129" t="s">
        <v>6</v>
      </c>
      <c r="G199" s="211">
        <v>761.9</v>
      </c>
    </row>
    <row r="200" spans="1:7" ht="23.25" customHeight="1">
      <c r="A200" s="230" t="s">
        <v>108</v>
      </c>
      <c r="B200" s="233">
        <v>561</v>
      </c>
      <c r="C200" s="234" t="s">
        <v>26</v>
      </c>
      <c r="D200" s="234" t="s">
        <v>9</v>
      </c>
      <c r="E200" s="235" t="s">
        <v>269</v>
      </c>
      <c r="F200" s="228" t="s">
        <v>109</v>
      </c>
      <c r="G200" s="236">
        <v>761.9</v>
      </c>
    </row>
    <row r="201" spans="1:7" ht="26.25" customHeight="1">
      <c r="A201" s="237" t="s">
        <v>204</v>
      </c>
      <c r="B201" s="129" t="s">
        <v>124</v>
      </c>
      <c r="C201" s="129" t="s">
        <v>26</v>
      </c>
      <c r="D201" s="129" t="s">
        <v>28</v>
      </c>
      <c r="E201" s="129" t="s">
        <v>91</v>
      </c>
      <c r="F201" s="129" t="s">
        <v>6</v>
      </c>
      <c r="G201" s="189">
        <f>G202</f>
        <v>340</v>
      </c>
    </row>
    <row r="202" spans="1:7" ht="18.75" customHeight="1">
      <c r="A202" s="238" t="s">
        <v>205</v>
      </c>
      <c r="B202" s="129" t="s">
        <v>124</v>
      </c>
      <c r="C202" s="129" t="s">
        <v>26</v>
      </c>
      <c r="D202" s="129" t="s">
        <v>28</v>
      </c>
      <c r="E202" s="129" t="s">
        <v>206</v>
      </c>
      <c r="F202" s="129" t="s">
        <v>6</v>
      </c>
      <c r="G202" s="239">
        <f>G203</f>
        <v>340</v>
      </c>
    </row>
    <row r="203" spans="1:7" ht="27.75" customHeight="1">
      <c r="A203" s="240" t="s">
        <v>22</v>
      </c>
      <c r="B203" s="129" t="s">
        <v>124</v>
      </c>
      <c r="C203" s="129" t="s">
        <v>26</v>
      </c>
      <c r="D203" s="129" t="s">
        <v>28</v>
      </c>
      <c r="E203" s="129" t="s">
        <v>207</v>
      </c>
      <c r="F203" s="129" t="s">
        <v>6</v>
      </c>
      <c r="G203" s="239">
        <f>G204</f>
        <v>340</v>
      </c>
    </row>
    <row r="204" spans="1:7" ht="18" customHeight="1">
      <c r="A204" s="240" t="s">
        <v>108</v>
      </c>
      <c r="B204" s="129" t="s">
        <v>124</v>
      </c>
      <c r="C204" s="129" t="s">
        <v>26</v>
      </c>
      <c r="D204" s="129" t="s">
        <v>28</v>
      </c>
      <c r="E204" s="129" t="s">
        <v>207</v>
      </c>
      <c r="F204" s="129" t="s">
        <v>109</v>
      </c>
      <c r="G204" s="239">
        <v>340</v>
      </c>
    </row>
    <row r="205" spans="1:7" ht="18.75" customHeight="1">
      <c r="A205" s="237" t="s">
        <v>208</v>
      </c>
      <c r="B205" s="129" t="s">
        <v>124</v>
      </c>
      <c r="C205" s="129" t="s">
        <v>26</v>
      </c>
      <c r="D205" s="129" t="s">
        <v>14</v>
      </c>
      <c r="E205" s="129" t="s">
        <v>91</v>
      </c>
      <c r="F205" s="129" t="s">
        <v>6</v>
      </c>
      <c r="G205" s="189">
        <f>G206+G209</f>
        <v>4074.5</v>
      </c>
    </row>
    <row r="206" spans="1:7" ht="19.5" customHeight="1">
      <c r="A206" s="240" t="s">
        <v>205</v>
      </c>
      <c r="B206" s="129" t="s">
        <v>124</v>
      </c>
      <c r="C206" s="129" t="s">
        <v>26</v>
      </c>
      <c r="D206" s="129" t="s">
        <v>14</v>
      </c>
      <c r="E206" s="129" t="s">
        <v>206</v>
      </c>
      <c r="F206" s="129" t="s">
        <v>6</v>
      </c>
      <c r="G206" s="239">
        <f>G207</f>
        <v>3698</v>
      </c>
    </row>
    <row r="207" spans="1:7" ht="27.75" customHeight="1">
      <c r="A207" s="240" t="s">
        <v>22</v>
      </c>
      <c r="B207" s="129" t="s">
        <v>124</v>
      </c>
      <c r="C207" s="129" t="s">
        <v>26</v>
      </c>
      <c r="D207" s="129" t="s">
        <v>14</v>
      </c>
      <c r="E207" s="129" t="s">
        <v>207</v>
      </c>
      <c r="F207" s="129" t="s">
        <v>6</v>
      </c>
      <c r="G207" s="239">
        <f>G208</f>
        <v>3698</v>
      </c>
    </row>
    <row r="208" spans="1:8" ht="20.25" customHeight="1">
      <c r="A208" s="240" t="s">
        <v>108</v>
      </c>
      <c r="B208" s="129" t="s">
        <v>124</v>
      </c>
      <c r="C208" s="129" t="s">
        <v>26</v>
      </c>
      <c r="D208" s="129" t="s">
        <v>14</v>
      </c>
      <c r="E208" s="129" t="s">
        <v>207</v>
      </c>
      <c r="F208" s="129" t="s">
        <v>109</v>
      </c>
      <c r="G208" s="236">
        <f>4074.5-376.5+600-300-200-100</f>
        <v>3698</v>
      </c>
      <c r="H208" s="289"/>
    </row>
    <row r="209" spans="1:7" ht="31.5" customHeight="1">
      <c r="A209" s="274" t="s">
        <v>266</v>
      </c>
      <c r="B209" s="129" t="s">
        <v>124</v>
      </c>
      <c r="C209" s="129" t="s">
        <v>26</v>
      </c>
      <c r="D209" s="129" t="s">
        <v>14</v>
      </c>
      <c r="E209" s="129" t="s">
        <v>267</v>
      </c>
      <c r="F209" s="129" t="s">
        <v>6</v>
      </c>
      <c r="G209" s="239">
        <v>376.5</v>
      </c>
    </row>
    <row r="210" spans="1:7" ht="21.75" customHeight="1">
      <c r="A210" s="240" t="s">
        <v>108</v>
      </c>
      <c r="B210" s="129" t="s">
        <v>124</v>
      </c>
      <c r="C210" s="129" t="s">
        <v>26</v>
      </c>
      <c r="D210" s="129" t="s">
        <v>14</v>
      </c>
      <c r="E210" s="129" t="s">
        <v>267</v>
      </c>
      <c r="F210" s="129" t="s">
        <v>109</v>
      </c>
      <c r="G210" s="239">
        <v>376.5</v>
      </c>
    </row>
    <row r="211" spans="1:7" ht="29.25" customHeight="1">
      <c r="A211" s="237" t="s">
        <v>209</v>
      </c>
      <c r="B211" s="129" t="s">
        <v>124</v>
      </c>
      <c r="C211" s="129" t="s">
        <v>26</v>
      </c>
      <c r="D211" s="129" t="s">
        <v>27</v>
      </c>
      <c r="E211" s="129" t="s">
        <v>91</v>
      </c>
      <c r="F211" s="129" t="s">
        <v>6</v>
      </c>
      <c r="G211" s="189">
        <f>G212+G215</f>
        <v>1067.29</v>
      </c>
    </row>
    <row r="212" spans="1:7" ht="30" customHeight="1">
      <c r="A212" s="237" t="s">
        <v>210</v>
      </c>
      <c r="B212" s="129" t="s">
        <v>124</v>
      </c>
      <c r="C212" s="129" t="s">
        <v>26</v>
      </c>
      <c r="D212" s="129" t="s">
        <v>27</v>
      </c>
      <c r="E212" s="129" t="s">
        <v>211</v>
      </c>
      <c r="F212" s="129" t="s">
        <v>6</v>
      </c>
      <c r="G212" s="239">
        <f>G213</f>
        <v>1056.2</v>
      </c>
    </row>
    <row r="213" spans="1:7" ht="29.25" customHeight="1">
      <c r="A213" s="238" t="s">
        <v>22</v>
      </c>
      <c r="B213" s="129" t="s">
        <v>124</v>
      </c>
      <c r="C213" s="129" t="s">
        <v>26</v>
      </c>
      <c r="D213" s="129" t="s">
        <v>27</v>
      </c>
      <c r="E213" s="129" t="s">
        <v>212</v>
      </c>
      <c r="F213" s="129" t="s">
        <v>6</v>
      </c>
      <c r="G213" s="239">
        <f>G214</f>
        <v>1056.2</v>
      </c>
    </row>
    <row r="214" spans="1:7" ht="19.5" customHeight="1">
      <c r="A214" s="281" t="s">
        <v>108</v>
      </c>
      <c r="B214" s="50" t="s">
        <v>124</v>
      </c>
      <c r="C214" s="50" t="s">
        <v>26</v>
      </c>
      <c r="D214" s="50" t="s">
        <v>27</v>
      </c>
      <c r="E214" s="50" t="s">
        <v>212</v>
      </c>
      <c r="F214" s="50" t="s">
        <v>109</v>
      </c>
      <c r="G214" s="131">
        <v>1056.2</v>
      </c>
    </row>
    <row r="215" spans="1:7" ht="53.25" customHeight="1">
      <c r="A215" s="282" t="s">
        <v>337</v>
      </c>
      <c r="B215" s="50" t="s">
        <v>124</v>
      </c>
      <c r="C215" s="50" t="s">
        <v>26</v>
      </c>
      <c r="D215" s="50" t="s">
        <v>27</v>
      </c>
      <c r="E215" s="50" t="s">
        <v>334</v>
      </c>
      <c r="F215" s="50" t="s">
        <v>6</v>
      </c>
      <c r="G215" s="271">
        <v>11.09</v>
      </c>
    </row>
    <row r="216" spans="1:7" ht="15.75" customHeight="1">
      <c r="A216" s="281" t="s">
        <v>108</v>
      </c>
      <c r="B216" s="50" t="s">
        <v>124</v>
      </c>
      <c r="C216" s="50" t="s">
        <v>26</v>
      </c>
      <c r="D216" s="50" t="s">
        <v>27</v>
      </c>
      <c r="E216" s="50" t="s">
        <v>334</v>
      </c>
      <c r="F216" s="50" t="s">
        <v>109</v>
      </c>
      <c r="G216" s="271">
        <v>11.09</v>
      </c>
    </row>
    <row r="217" spans="1:7" ht="48.75" customHeight="1">
      <c r="A217" s="17" t="s">
        <v>251</v>
      </c>
      <c r="B217" s="60" t="s">
        <v>130</v>
      </c>
      <c r="C217" s="60" t="s">
        <v>16</v>
      </c>
      <c r="D217" s="60" t="s">
        <v>16</v>
      </c>
      <c r="E217" s="60" t="s">
        <v>35</v>
      </c>
      <c r="F217" s="60" t="s">
        <v>6</v>
      </c>
      <c r="G217" s="139">
        <f>G218+G289+G271</f>
        <v>89257.322</v>
      </c>
    </row>
    <row r="218" spans="1:7" ht="15.75">
      <c r="A218" s="283" t="s">
        <v>11</v>
      </c>
      <c r="B218" s="42" t="s">
        <v>130</v>
      </c>
      <c r="C218" s="42" t="s">
        <v>10</v>
      </c>
      <c r="D218" s="42" t="s">
        <v>31</v>
      </c>
      <c r="E218" s="42" t="s">
        <v>35</v>
      </c>
      <c r="F218" s="42" t="s">
        <v>6</v>
      </c>
      <c r="G218" s="268">
        <f>G219+G225+G264+G253</f>
        <v>74904.022</v>
      </c>
    </row>
    <row r="219" spans="1:7" ht="14.25">
      <c r="A219" s="10" t="s">
        <v>48</v>
      </c>
      <c r="B219" s="30" t="s">
        <v>130</v>
      </c>
      <c r="C219" s="30" t="s">
        <v>10</v>
      </c>
      <c r="D219" s="30" t="s">
        <v>7</v>
      </c>
      <c r="E219" s="30" t="s">
        <v>35</v>
      </c>
      <c r="F219" s="30" t="s">
        <v>6</v>
      </c>
      <c r="G219" s="141">
        <f>G220</f>
        <v>13101.5</v>
      </c>
    </row>
    <row r="220" spans="1:7" ht="13.5" customHeight="1">
      <c r="A220" s="2" t="s">
        <v>49</v>
      </c>
      <c r="B220" s="30" t="s">
        <v>130</v>
      </c>
      <c r="C220" s="30" t="s">
        <v>10</v>
      </c>
      <c r="D220" s="30" t="s">
        <v>7</v>
      </c>
      <c r="E220" s="30" t="s">
        <v>50</v>
      </c>
      <c r="F220" s="30" t="s">
        <v>6</v>
      </c>
      <c r="G220" s="142">
        <f>G221+G223</f>
        <v>13101.5</v>
      </c>
    </row>
    <row r="221" spans="1:7" ht="25.5" customHeight="1">
      <c r="A221" s="241" t="s">
        <v>22</v>
      </c>
      <c r="B221" s="129" t="s">
        <v>130</v>
      </c>
      <c r="C221" s="129" t="s">
        <v>10</v>
      </c>
      <c r="D221" s="129" t="s">
        <v>7</v>
      </c>
      <c r="E221" s="129" t="s">
        <v>131</v>
      </c>
      <c r="F221" s="129" t="s">
        <v>6</v>
      </c>
      <c r="G221" s="236">
        <f>G222</f>
        <v>12779.9</v>
      </c>
    </row>
    <row r="222" spans="1:8" ht="16.5" customHeight="1">
      <c r="A222" s="242" t="s">
        <v>108</v>
      </c>
      <c r="B222" s="129" t="s">
        <v>130</v>
      </c>
      <c r="C222" s="129" t="s">
        <v>10</v>
      </c>
      <c r="D222" s="129" t="s">
        <v>7</v>
      </c>
      <c r="E222" s="129" t="s">
        <v>131</v>
      </c>
      <c r="F222" s="129" t="s">
        <v>109</v>
      </c>
      <c r="G222" s="236">
        <f>10743.2-10743.2+12756.5+25+323.2-245-323.2+843.4-290-300-140+130</f>
        <v>12779.9</v>
      </c>
      <c r="H222" s="289"/>
    </row>
    <row r="223" spans="1:7" ht="66" customHeight="1">
      <c r="A223" s="274" t="s">
        <v>256</v>
      </c>
      <c r="B223" s="129" t="s">
        <v>130</v>
      </c>
      <c r="C223" s="129" t="s">
        <v>10</v>
      </c>
      <c r="D223" s="129" t="s">
        <v>7</v>
      </c>
      <c r="E223" s="129" t="s">
        <v>257</v>
      </c>
      <c r="F223" s="129" t="s">
        <v>6</v>
      </c>
      <c r="G223" s="236">
        <v>321.6</v>
      </c>
    </row>
    <row r="224" spans="1:7" ht="16.5" customHeight="1">
      <c r="A224" s="242" t="s">
        <v>108</v>
      </c>
      <c r="B224" s="129" t="s">
        <v>130</v>
      </c>
      <c r="C224" s="129" t="s">
        <v>10</v>
      </c>
      <c r="D224" s="129" t="s">
        <v>7</v>
      </c>
      <c r="E224" s="129" t="s">
        <v>257</v>
      </c>
      <c r="F224" s="129" t="s">
        <v>109</v>
      </c>
      <c r="G224" s="236">
        <f>323.2-1.6</f>
        <v>321.59999999999997</v>
      </c>
    </row>
    <row r="225" spans="1:9" ht="14.25">
      <c r="A225" s="284" t="s">
        <v>12</v>
      </c>
      <c r="B225" s="129" t="s">
        <v>130</v>
      </c>
      <c r="C225" s="129" t="s">
        <v>10</v>
      </c>
      <c r="D225" s="129" t="s">
        <v>9</v>
      </c>
      <c r="E225" s="129" t="s">
        <v>35</v>
      </c>
      <c r="F225" s="129" t="s">
        <v>6</v>
      </c>
      <c r="G225" s="189">
        <f>G226+G229+G234+G240+G243+G237</f>
        <v>58855.022</v>
      </c>
      <c r="I225" s="208"/>
    </row>
    <row r="226" spans="1:7" ht="30" customHeight="1">
      <c r="A226" s="243" t="s">
        <v>51</v>
      </c>
      <c r="B226" s="129" t="s">
        <v>130</v>
      </c>
      <c r="C226" s="129" t="s">
        <v>10</v>
      </c>
      <c r="D226" s="129" t="s">
        <v>9</v>
      </c>
      <c r="E226" s="129" t="s">
        <v>52</v>
      </c>
      <c r="F226" s="129" t="s">
        <v>6</v>
      </c>
      <c r="G226" s="236">
        <f>G227</f>
        <v>15447.3</v>
      </c>
    </row>
    <row r="227" spans="1:7" ht="28.5" customHeight="1">
      <c r="A227" s="244" t="s">
        <v>22</v>
      </c>
      <c r="B227" s="245" t="s">
        <v>130</v>
      </c>
      <c r="C227" s="228" t="s">
        <v>10</v>
      </c>
      <c r="D227" s="228" t="s">
        <v>9</v>
      </c>
      <c r="E227" s="228" t="s">
        <v>132</v>
      </c>
      <c r="F227" s="228" t="s">
        <v>6</v>
      </c>
      <c r="G227" s="86">
        <f>G228</f>
        <v>15447.3</v>
      </c>
    </row>
    <row r="228" spans="1:8" ht="26.25" customHeight="1">
      <c r="A228" s="244" t="s">
        <v>108</v>
      </c>
      <c r="B228" s="245" t="s">
        <v>130</v>
      </c>
      <c r="C228" s="228" t="s">
        <v>10</v>
      </c>
      <c r="D228" s="228" t="s">
        <v>9</v>
      </c>
      <c r="E228" s="228" t="s">
        <v>132</v>
      </c>
      <c r="F228" s="228" t="s">
        <v>109</v>
      </c>
      <c r="G228" s="86">
        <f>56321.9+20-640-332.8-279-40371.6+1000-310-400+104.8+370-36</f>
        <v>15447.3</v>
      </c>
      <c r="H228" s="288"/>
    </row>
    <row r="229" spans="1:7" ht="17.25" customHeight="1">
      <c r="A229" s="6" t="s">
        <v>13</v>
      </c>
      <c r="B229" s="50" t="s">
        <v>130</v>
      </c>
      <c r="C229" s="50" t="s">
        <v>10</v>
      </c>
      <c r="D229" s="50" t="s">
        <v>9</v>
      </c>
      <c r="E229" s="50" t="s">
        <v>47</v>
      </c>
      <c r="F229" s="50" t="s">
        <v>6</v>
      </c>
      <c r="G229" s="136">
        <f>G230</f>
        <v>2864</v>
      </c>
    </row>
    <row r="230" spans="1:7" ht="26.25" customHeight="1">
      <c r="A230" s="1" t="s">
        <v>22</v>
      </c>
      <c r="B230" s="50" t="s">
        <v>130</v>
      </c>
      <c r="C230" s="50" t="s">
        <v>10</v>
      </c>
      <c r="D230" s="50" t="s">
        <v>9</v>
      </c>
      <c r="E230" s="50" t="s">
        <v>115</v>
      </c>
      <c r="F230" s="50" t="s">
        <v>6</v>
      </c>
      <c r="G230" s="131">
        <f>G231</f>
        <v>2864</v>
      </c>
    </row>
    <row r="231" spans="1:7" ht="18.75" customHeight="1">
      <c r="A231" s="26" t="s">
        <v>108</v>
      </c>
      <c r="B231" s="50" t="s">
        <v>130</v>
      </c>
      <c r="C231" s="50" t="s">
        <v>10</v>
      </c>
      <c r="D231" s="50" t="s">
        <v>9</v>
      </c>
      <c r="E231" s="50" t="s">
        <v>115</v>
      </c>
      <c r="F231" s="50" t="s">
        <v>109</v>
      </c>
      <c r="G231" s="131">
        <f>3002-138</f>
        <v>2864</v>
      </c>
    </row>
    <row r="232" spans="1:7" ht="1.5" customHeight="1" hidden="1">
      <c r="A232" s="87" t="s">
        <v>222</v>
      </c>
      <c r="B232" s="50"/>
      <c r="C232" s="50"/>
      <c r="D232" s="50"/>
      <c r="E232" s="50"/>
      <c r="F232" s="50"/>
      <c r="G232" s="131"/>
    </row>
    <row r="233" spans="1:7" ht="39" customHeight="1" hidden="1">
      <c r="A233" s="87" t="s">
        <v>223</v>
      </c>
      <c r="B233" s="50"/>
      <c r="C233" s="50"/>
      <c r="D233" s="50"/>
      <c r="E233" s="50"/>
      <c r="F233" s="50"/>
      <c r="G233" s="131"/>
    </row>
    <row r="234" spans="1:7" ht="3" customHeight="1" hidden="1">
      <c r="A234" s="20" t="s">
        <v>89</v>
      </c>
      <c r="B234" s="143" t="s">
        <v>130</v>
      </c>
      <c r="C234" s="66" t="s">
        <v>10</v>
      </c>
      <c r="D234" s="66" t="s">
        <v>9</v>
      </c>
      <c r="E234" s="66" t="s">
        <v>81</v>
      </c>
      <c r="F234" s="66" t="s">
        <v>6</v>
      </c>
      <c r="G234" s="135">
        <f>G235</f>
        <v>0</v>
      </c>
    </row>
    <row r="235" spans="1:7" ht="36" customHeight="1" hidden="1">
      <c r="A235" s="26" t="s">
        <v>133</v>
      </c>
      <c r="B235" s="143" t="s">
        <v>130</v>
      </c>
      <c r="C235" s="66" t="s">
        <v>10</v>
      </c>
      <c r="D235" s="66" t="s">
        <v>9</v>
      </c>
      <c r="E235" s="66" t="s">
        <v>134</v>
      </c>
      <c r="F235" s="66" t="s">
        <v>6</v>
      </c>
      <c r="G235" s="144">
        <f>G236</f>
        <v>0</v>
      </c>
    </row>
    <row r="236" spans="1:7" ht="18.75" customHeight="1" hidden="1">
      <c r="A236" s="26" t="s">
        <v>108</v>
      </c>
      <c r="B236" s="143" t="s">
        <v>130</v>
      </c>
      <c r="C236" s="66" t="s">
        <v>10</v>
      </c>
      <c r="D236" s="66" t="s">
        <v>9</v>
      </c>
      <c r="E236" s="66" t="s">
        <v>134</v>
      </c>
      <c r="F236" s="66" t="s">
        <v>109</v>
      </c>
      <c r="G236" s="144">
        <v>0</v>
      </c>
    </row>
    <row r="237" spans="1:7" ht="18.75" customHeight="1">
      <c r="A237" s="337" t="s">
        <v>316</v>
      </c>
      <c r="B237" s="338" t="s">
        <v>130</v>
      </c>
      <c r="C237" s="120" t="s">
        <v>10</v>
      </c>
      <c r="D237" s="120" t="s">
        <v>9</v>
      </c>
      <c r="E237" s="120" t="s">
        <v>317</v>
      </c>
      <c r="F237" s="120" t="s">
        <v>6</v>
      </c>
      <c r="G237" s="339">
        <f>G238</f>
        <v>741.822</v>
      </c>
    </row>
    <row r="238" spans="1:7" ht="45" customHeight="1">
      <c r="A238" s="242" t="s">
        <v>318</v>
      </c>
      <c r="B238" s="344" t="s">
        <v>130</v>
      </c>
      <c r="C238" s="120" t="s">
        <v>10</v>
      </c>
      <c r="D238" s="120" t="s">
        <v>9</v>
      </c>
      <c r="E238" s="120" t="s">
        <v>319</v>
      </c>
      <c r="F238" s="120" t="s">
        <v>6</v>
      </c>
      <c r="G238" s="339">
        <f>G239</f>
        <v>741.822</v>
      </c>
    </row>
    <row r="239" spans="1:7" ht="18" customHeight="1">
      <c r="A239" s="242" t="s">
        <v>108</v>
      </c>
      <c r="B239" s="344" t="s">
        <v>130</v>
      </c>
      <c r="C239" s="120" t="s">
        <v>10</v>
      </c>
      <c r="D239" s="120" t="s">
        <v>9</v>
      </c>
      <c r="E239" s="120" t="s">
        <v>319</v>
      </c>
      <c r="F239" s="120" t="s">
        <v>109</v>
      </c>
      <c r="G239" s="339">
        <v>741.822</v>
      </c>
    </row>
    <row r="240" spans="1:7" ht="18.75" customHeight="1">
      <c r="A240" s="214" t="s">
        <v>89</v>
      </c>
      <c r="B240" s="133" t="s">
        <v>130</v>
      </c>
      <c r="C240" s="65" t="s">
        <v>10</v>
      </c>
      <c r="D240" s="65" t="s">
        <v>9</v>
      </c>
      <c r="E240" s="65" t="s">
        <v>81</v>
      </c>
      <c r="F240" s="65" t="s">
        <v>6</v>
      </c>
      <c r="G240" s="82">
        <v>1259.5</v>
      </c>
    </row>
    <row r="241" spans="1:7" ht="33" customHeight="1">
      <c r="A241" s="26" t="s">
        <v>133</v>
      </c>
      <c r="B241" s="143" t="s">
        <v>130</v>
      </c>
      <c r="C241" s="66" t="s">
        <v>10</v>
      </c>
      <c r="D241" s="66" t="s">
        <v>9</v>
      </c>
      <c r="E241" s="66" t="s">
        <v>134</v>
      </c>
      <c r="F241" s="66" t="s">
        <v>6</v>
      </c>
      <c r="G241" s="144">
        <v>1259.5</v>
      </c>
    </row>
    <row r="242" spans="1:7" ht="18.75" customHeight="1">
      <c r="A242" s="26" t="s">
        <v>108</v>
      </c>
      <c r="B242" s="143" t="s">
        <v>130</v>
      </c>
      <c r="C242" s="66" t="s">
        <v>10</v>
      </c>
      <c r="D242" s="66" t="s">
        <v>9</v>
      </c>
      <c r="E242" s="66" t="s">
        <v>134</v>
      </c>
      <c r="F242" s="66" t="s">
        <v>109</v>
      </c>
      <c r="G242" s="144">
        <v>1259.5</v>
      </c>
    </row>
    <row r="243" spans="1:7" ht="18.75" customHeight="1">
      <c r="A243" s="40" t="s">
        <v>61</v>
      </c>
      <c r="B243" s="145" t="s">
        <v>130</v>
      </c>
      <c r="C243" s="120" t="s">
        <v>10</v>
      </c>
      <c r="D243" s="120" t="s">
        <v>9</v>
      </c>
      <c r="E243" s="120" t="s">
        <v>190</v>
      </c>
      <c r="F243" s="66" t="s">
        <v>6</v>
      </c>
      <c r="G243" s="144">
        <f>G244</f>
        <v>38542.399999999994</v>
      </c>
    </row>
    <row r="244" spans="1:7" ht="76.5" customHeight="1">
      <c r="A244" s="26" t="s">
        <v>191</v>
      </c>
      <c r="B244" s="145" t="s">
        <v>130</v>
      </c>
      <c r="C244" s="120" t="s">
        <v>10</v>
      </c>
      <c r="D244" s="120" t="s">
        <v>9</v>
      </c>
      <c r="E244" s="120" t="s">
        <v>192</v>
      </c>
      <c r="F244" s="66" t="s">
        <v>6</v>
      </c>
      <c r="G244" s="144">
        <f>G245+G249+G251+G247</f>
        <v>38542.399999999994</v>
      </c>
    </row>
    <row r="245" spans="1:7" ht="30" customHeight="1">
      <c r="A245" s="274" t="s">
        <v>255</v>
      </c>
      <c r="B245" s="245" t="s">
        <v>130</v>
      </c>
      <c r="C245" s="228" t="s">
        <v>10</v>
      </c>
      <c r="D245" s="228" t="s">
        <v>9</v>
      </c>
      <c r="E245" s="228" t="s">
        <v>146</v>
      </c>
      <c r="F245" s="228" t="s">
        <v>6</v>
      </c>
      <c r="G245" s="86">
        <v>331.1</v>
      </c>
    </row>
    <row r="246" spans="1:7" ht="34.5" customHeight="1">
      <c r="A246" s="244" t="s">
        <v>108</v>
      </c>
      <c r="B246" s="245" t="s">
        <v>130</v>
      </c>
      <c r="C246" s="228" t="s">
        <v>10</v>
      </c>
      <c r="D246" s="228" t="s">
        <v>9</v>
      </c>
      <c r="E246" s="228" t="s">
        <v>146</v>
      </c>
      <c r="F246" s="228" t="s">
        <v>109</v>
      </c>
      <c r="G246" s="86">
        <f>332.8-1.7</f>
        <v>331.1</v>
      </c>
    </row>
    <row r="247" spans="1:7" ht="45" customHeight="1">
      <c r="A247" s="274" t="s">
        <v>270</v>
      </c>
      <c r="B247" s="245" t="s">
        <v>130</v>
      </c>
      <c r="C247" s="228" t="s">
        <v>10</v>
      </c>
      <c r="D247" s="228" t="s">
        <v>9</v>
      </c>
      <c r="E247" s="228" t="s">
        <v>271</v>
      </c>
      <c r="F247" s="228" t="s">
        <v>6</v>
      </c>
      <c r="G247" s="86">
        <f>G248</f>
        <v>37870.399999999994</v>
      </c>
    </row>
    <row r="248" spans="1:8" ht="21" customHeight="1">
      <c r="A248" s="242" t="s">
        <v>108</v>
      </c>
      <c r="B248" s="245" t="s">
        <v>130</v>
      </c>
      <c r="C248" s="228" t="s">
        <v>10</v>
      </c>
      <c r="D248" s="228" t="s">
        <v>9</v>
      </c>
      <c r="E248" s="228" t="s">
        <v>271</v>
      </c>
      <c r="F248" s="228" t="s">
        <v>109</v>
      </c>
      <c r="G248" s="86">
        <f>40371.6-189.4-2311.8</f>
        <v>37870.399999999994</v>
      </c>
      <c r="H248" s="290"/>
    </row>
    <row r="249" spans="1:10" ht="44.25" customHeight="1">
      <c r="A249" s="242" t="s">
        <v>193</v>
      </c>
      <c r="B249" s="145" t="s">
        <v>130</v>
      </c>
      <c r="C249" s="120" t="s">
        <v>10</v>
      </c>
      <c r="D249" s="120" t="s">
        <v>9</v>
      </c>
      <c r="E249" s="120" t="s">
        <v>194</v>
      </c>
      <c r="F249" s="120" t="s">
        <v>6</v>
      </c>
      <c r="G249" s="246">
        <f>G250</f>
        <v>121.2</v>
      </c>
      <c r="I249" s="102"/>
      <c r="J249" s="102"/>
    </row>
    <row r="250" spans="1:10" ht="18" customHeight="1">
      <c r="A250" s="242" t="s">
        <v>108</v>
      </c>
      <c r="B250" s="145" t="s">
        <v>130</v>
      </c>
      <c r="C250" s="120" t="s">
        <v>10</v>
      </c>
      <c r="D250" s="120" t="s">
        <v>9</v>
      </c>
      <c r="E250" s="120" t="s">
        <v>194</v>
      </c>
      <c r="F250" s="120" t="s">
        <v>109</v>
      </c>
      <c r="G250" s="246">
        <f>121.8-0.6</f>
        <v>121.2</v>
      </c>
      <c r="I250" s="103"/>
      <c r="J250" s="103"/>
    </row>
    <row r="251" spans="1:10" ht="93.75" customHeight="1">
      <c r="A251" s="274" t="s">
        <v>258</v>
      </c>
      <c r="B251" s="145" t="s">
        <v>130</v>
      </c>
      <c r="C251" s="120" t="s">
        <v>10</v>
      </c>
      <c r="D251" s="120" t="s">
        <v>9</v>
      </c>
      <c r="E251" s="120" t="s">
        <v>259</v>
      </c>
      <c r="F251" s="120" t="s">
        <v>6</v>
      </c>
      <c r="G251" s="246">
        <f>G252</f>
        <v>219.70000000000002</v>
      </c>
      <c r="I251" s="103"/>
      <c r="J251" s="103"/>
    </row>
    <row r="252" spans="1:10" ht="18" customHeight="1">
      <c r="A252" s="242" t="s">
        <v>108</v>
      </c>
      <c r="B252" s="145" t="s">
        <v>130</v>
      </c>
      <c r="C252" s="120" t="s">
        <v>10</v>
      </c>
      <c r="D252" s="120" t="s">
        <v>9</v>
      </c>
      <c r="E252" s="120" t="s">
        <v>259</v>
      </c>
      <c r="F252" s="120" t="s">
        <v>109</v>
      </c>
      <c r="G252" s="246">
        <f>279-1.4-57.9</f>
        <v>219.70000000000002</v>
      </c>
      <c r="H252" s="291"/>
      <c r="I252" s="103"/>
      <c r="J252" s="103"/>
    </row>
    <row r="253" spans="1:10" ht="18" customHeight="1">
      <c r="A253" s="285" t="s">
        <v>32</v>
      </c>
      <c r="B253" s="256" t="s">
        <v>130</v>
      </c>
      <c r="C253" s="45" t="s">
        <v>10</v>
      </c>
      <c r="D253" s="42" t="s">
        <v>10</v>
      </c>
      <c r="E253" s="30" t="s">
        <v>91</v>
      </c>
      <c r="F253" s="30" t="s">
        <v>6</v>
      </c>
      <c r="G253" s="135">
        <f>G254+G257+G260</f>
        <v>1209.8500000000001</v>
      </c>
      <c r="H253" s="218"/>
      <c r="I253" s="103"/>
      <c r="J253" s="103"/>
    </row>
    <row r="254" spans="1:10" ht="51" customHeight="1" hidden="1">
      <c r="A254" s="44" t="s">
        <v>98</v>
      </c>
      <c r="B254" s="54" t="s">
        <v>130</v>
      </c>
      <c r="C254" s="19" t="s">
        <v>10</v>
      </c>
      <c r="D254" s="54" t="s">
        <v>10</v>
      </c>
      <c r="E254" s="28" t="s">
        <v>91</v>
      </c>
      <c r="F254" s="28" t="s">
        <v>6</v>
      </c>
      <c r="G254" s="135">
        <f>G255</f>
        <v>0</v>
      </c>
      <c r="I254" s="103"/>
      <c r="J254" s="103"/>
    </row>
    <row r="255" spans="1:10" ht="19.5" customHeight="1" hidden="1">
      <c r="A255" s="11" t="s">
        <v>18</v>
      </c>
      <c r="B255" s="54" t="s">
        <v>130</v>
      </c>
      <c r="C255" s="19" t="s">
        <v>10</v>
      </c>
      <c r="D255" s="54" t="s">
        <v>10</v>
      </c>
      <c r="E255" s="28" t="s">
        <v>99</v>
      </c>
      <c r="F255" s="28" t="s">
        <v>6</v>
      </c>
      <c r="G255" s="144">
        <f>G256</f>
        <v>0</v>
      </c>
      <c r="I255" s="103"/>
      <c r="J255" s="103"/>
    </row>
    <row r="256" spans="1:10" ht="25.5" customHeight="1" hidden="1">
      <c r="A256" s="36" t="s">
        <v>95</v>
      </c>
      <c r="B256" s="54" t="s">
        <v>130</v>
      </c>
      <c r="C256" s="146" t="s">
        <v>10</v>
      </c>
      <c r="D256" s="146" t="s">
        <v>10</v>
      </c>
      <c r="E256" s="146" t="s">
        <v>100</v>
      </c>
      <c r="F256" s="146" t="s">
        <v>96</v>
      </c>
      <c r="G256" s="144"/>
      <c r="I256" s="103"/>
      <c r="J256" s="103"/>
    </row>
    <row r="257" spans="1:10" ht="28.5" customHeight="1">
      <c r="A257" s="37" t="s">
        <v>43</v>
      </c>
      <c r="B257" s="54" t="s">
        <v>130</v>
      </c>
      <c r="C257" s="146" t="s">
        <v>10</v>
      </c>
      <c r="D257" s="146" t="s">
        <v>10</v>
      </c>
      <c r="E257" s="146" t="s">
        <v>179</v>
      </c>
      <c r="F257" s="146" t="s">
        <v>6</v>
      </c>
      <c r="G257" s="135">
        <f>G258</f>
        <v>50</v>
      </c>
      <c r="I257" s="103"/>
      <c r="J257" s="103"/>
    </row>
    <row r="258" spans="1:10" ht="17.25" customHeight="1">
      <c r="A258" s="31" t="s">
        <v>53</v>
      </c>
      <c r="B258" s="54" t="s">
        <v>130</v>
      </c>
      <c r="C258" s="146" t="s">
        <v>10</v>
      </c>
      <c r="D258" s="146" t="s">
        <v>10</v>
      </c>
      <c r="E258" s="146" t="s">
        <v>180</v>
      </c>
      <c r="F258" s="146" t="s">
        <v>6</v>
      </c>
      <c r="G258" s="144">
        <f>G259</f>
        <v>50</v>
      </c>
      <c r="I258" s="103"/>
      <c r="J258" s="103"/>
    </row>
    <row r="259" spans="1:10" ht="15" customHeight="1">
      <c r="A259" s="25" t="s">
        <v>108</v>
      </c>
      <c r="B259" s="54" t="s">
        <v>130</v>
      </c>
      <c r="C259" s="146" t="s">
        <v>10</v>
      </c>
      <c r="D259" s="146" t="s">
        <v>10</v>
      </c>
      <c r="E259" s="146" t="s">
        <v>180</v>
      </c>
      <c r="F259" s="146" t="s">
        <v>109</v>
      </c>
      <c r="G259" s="144">
        <v>50</v>
      </c>
      <c r="I259" s="103"/>
      <c r="J259" s="103"/>
    </row>
    <row r="260" spans="1:10" ht="33" customHeight="1">
      <c r="A260" s="40" t="s">
        <v>320</v>
      </c>
      <c r="B260" s="113" t="s">
        <v>130</v>
      </c>
      <c r="C260" s="113" t="s">
        <v>10</v>
      </c>
      <c r="D260" s="113" t="s">
        <v>10</v>
      </c>
      <c r="E260" s="113" t="s">
        <v>321</v>
      </c>
      <c r="F260" s="113" t="s">
        <v>6</v>
      </c>
      <c r="G260" s="292">
        <f>G261+G262+G263</f>
        <v>1159.8500000000001</v>
      </c>
      <c r="I260" s="103"/>
      <c r="J260" s="103"/>
    </row>
    <row r="261" spans="1:10" ht="71.25" customHeight="1">
      <c r="A261" s="340" t="s">
        <v>324</v>
      </c>
      <c r="B261" s="84" t="s">
        <v>130</v>
      </c>
      <c r="C261" s="84" t="s">
        <v>10</v>
      </c>
      <c r="D261" s="84" t="s">
        <v>10</v>
      </c>
      <c r="E261" s="156" t="s">
        <v>322</v>
      </c>
      <c r="F261" s="156" t="s">
        <v>109</v>
      </c>
      <c r="G261" s="341">
        <f>116.9-1.15</f>
        <v>115.75</v>
      </c>
      <c r="I261" s="103"/>
      <c r="J261" s="103"/>
    </row>
    <row r="262" spans="1:10" ht="67.5" customHeight="1">
      <c r="A262" s="340" t="s">
        <v>325</v>
      </c>
      <c r="B262" s="84" t="s">
        <v>130</v>
      </c>
      <c r="C262" s="84" t="s">
        <v>10</v>
      </c>
      <c r="D262" s="84" t="s">
        <v>10</v>
      </c>
      <c r="E262" s="156" t="s">
        <v>323</v>
      </c>
      <c r="F262" s="156" t="s">
        <v>109</v>
      </c>
      <c r="G262" s="342">
        <f>936.1-9.3</f>
        <v>926.8000000000001</v>
      </c>
      <c r="I262" s="103"/>
      <c r="J262" s="103"/>
    </row>
    <row r="263" spans="1:10" ht="42.75" customHeight="1">
      <c r="A263" s="340" t="s">
        <v>340</v>
      </c>
      <c r="B263" s="84" t="s">
        <v>130</v>
      </c>
      <c r="C263" s="84" t="s">
        <v>10</v>
      </c>
      <c r="D263" s="84" t="s">
        <v>10</v>
      </c>
      <c r="E263" s="156" t="s">
        <v>330</v>
      </c>
      <c r="F263" s="156" t="s">
        <v>109</v>
      </c>
      <c r="G263" s="342">
        <v>117.3</v>
      </c>
      <c r="H263" s="258"/>
      <c r="I263" s="103"/>
      <c r="J263" s="103"/>
    </row>
    <row r="264" spans="1:10" ht="21" customHeight="1">
      <c r="A264" s="10" t="s">
        <v>54</v>
      </c>
      <c r="B264" s="256" t="s">
        <v>130</v>
      </c>
      <c r="C264" s="256" t="s">
        <v>10</v>
      </c>
      <c r="D264" s="256" t="s">
        <v>26</v>
      </c>
      <c r="E264" s="256" t="s">
        <v>35</v>
      </c>
      <c r="F264" s="256" t="s">
        <v>6</v>
      </c>
      <c r="G264" s="348">
        <f>G265+G268+G277+G278+G279+G280+G281+G282+G283+G284+G285+G286+G287+G288</f>
        <v>1737.65</v>
      </c>
      <c r="I264" s="104"/>
      <c r="J264" s="104"/>
    </row>
    <row r="265" spans="1:10" ht="52.5" customHeight="1">
      <c r="A265" s="38" t="s">
        <v>98</v>
      </c>
      <c r="B265" s="50" t="s">
        <v>130</v>
      </c>
      <c r="C265" s="50" t="s">
        <v>10</v>
      </c>
      <c r="D265" s="50" t="s">
        <v>26</v>
      </c>
      <c r="E265" s="50" t="s">
        <v>111</v>
      </c>
      <c r="F265" s="50" t="s">
        <v>6</v>
      </c>
      <c r="G265" s="131">
        <f>G266</f>
        <v>523.2</v>
      </c>
      <c r="I265" s="101"/>
      <c r="J265" s="101"/>
    </row>
    <row r="266" spans="1:10" ht="12.75" customHeight="1">
      <c r="A266" s="11" t="s">
        <v>18</v>
      </c>
      <c r="B266" s="50" t="s">
        <v>130</v>
      </c>
      <c r="C266" s="50" t="s">
        <v>10</v>
      </c>
      <c r="D266" s="50" t="s">
        <v>26</v>
      </c>
      <c r="E266" s="50" t="s">
        <v>112</v>
      </c>
      <c r="F266" s="50" t="s">
        <v>6</v>
      </c>
      <c r="G266" s="131">
        <f>G267</f>
        <v>523.2</v>
      </c>
      <c r="I266" s="101"/>
      <c r="J266" s="101"/>
    </row>
    <row r="267" spans="1:10" ht="25.5" customHeight="1">
      <c r="A267" s="38" t="s">
        <v>95</v>
      </c>
      <c r="B267" s="50" t="s">
        <v>130</v>
      </c>
      <c r="C267" s="50" t="s">
        <v>10</v>
      </c>
      <c r="D267" s="50" t="s">
        <v>26</v>
      </c>
      <c r="E267" s="50" t="s">
        <v>112</v>
      </c>
      <c r="F267" s="59" t="s">
        <v>96</v>
      </c>
      <c r="G267" s="138">
        <v>523.2</v>
      </c>
      <c r="I267" s="101"/>
      <c r="J267" s="101"/>
    </row>
    <row r="268" spans="1:7" ht="45.75" customHeight="1">
      <c r="A268" s="130" t="s">
        <v>23</v>
      </c>
      <c r="B268" s="50" t="s">
        <v>130</v>
      </c>
      <c r="C268" s="50" t="s">
        <v>10</v>
      </c>
      <c r="D268" s="50" t="s">
        <v>26</v>
      </c>
      <c r="E268" s="50" t="s">
        <v>38</v>
      </c>
      <c r="F268" s="50" t="s">
        <v>6</v>
      </c>
      <c r="G268" s="131">
        <f>G269</f>
        <v>929.8</v>
      </c>
    </row>
    <row r="269" spans="1:7" ht="26.25" customHeight="1">
      <c r="A269" s="1" t="s">
        <v>22</v>
      </c>
      <c r="B269" s="50" t="s">
        <v>130</v>
      </c>
      <c r="C269" s="50" t="s">
        <v>10</v>
      </c>
      <c r="D269" s="50" t="s">
        <v>26</v>
      </c>
      <c r="E269" s="50" t="s">
        <v>135</v>
      </c>
      <c r="F269" s="50" t="s">
        <v>6</v>
      </c>
      <c r="G269" s="131">
        <f>G270</f>
        <v>929.8</v>
      </c>
    </row>
    <row r="270" spans="1:7" ht="19.5" customHeight="1">
      <c r="A270" s="25" t="s">
        <v>108</v>
      </c>
      <c r="B270" s="50" t="s">
        <v>130</v>
      </c>
      <c r="C270" s="50" t="s">
        <v>10</v>
      </c>
      <c r="D270" s="50" t="s">
        <v>26</v>
      </c>
      <c r="E270" s="50" t="s">
        <v>135</v>
      </c>
      <c r="F270" s="50" t="s">
        <v>109</v>
      </c>
      <c r="G270" s="131">
        <f>725.8+30+174</f>
        <v>929.8</v>
      </c>
    </row>
    <row r="271" spans="1:7" ht="30" customHeight="1" hidden="1">
      <c r="A271" s="46" t="s">
        <v>25</v>
      </c>
      <c r="B271" s="147" t="s">
        <v>130</v>
      </c>
      <c r="C271" s="147" t="s">
        <v>26</v>
      </c>
      <c r="D271" s="147" t="s">
        <v>16</v>
      </c>
      <c r="E271" s="147" t="s">
        <v>35</v>
      </c>
      <c r="F271" s="147" t="s">
        <v>6</v>
      </c>
      <c r="G271" s="148">
        <f>G272</f>
        <v>0</v>
      </c>
    </row>
    <row r="272" spans="1:7" ht="30" customHeight="1" hidden="1" thickBot="1">
      <c r="A272" s="37" t="s">
        <v>15</v>
      </c>
      <c r="B272" s="50" t="s">
        <v>130</v>
      </c>
      <c r="C272" s="146" t="s">
        <v>26</v>
      </c>
      <c r="D272" s="146" t="s">
        <v>66</v>
      </c>
      <c r="E272" s="146" t="s">
        <v>91</v>
      </c>
      <c r="F272" s="146" t="s">
        <v>6</v>
      </c>
      <c r="G272" s="149">
        <f>G273</f>
        <v>0</v>
      </c>
    </row>
    <row r="273" spans="1:7" ht="30" customHeight="1" hidden="1">
      <c r="A273" s="37" t="s">
        <v>34</v>
      </c>
      <c r="B273" s="50" t="s">
        <v>130</v>
      </c>
      <c r="C273" s="146" t="s">
        <v>26</v>
      </c>
      <c r="D273" s="146" t="s">
        <v>66</v>
      </c>
      <c r="E273" s="146" t="s">
        <v>162</v>
      </c>
      <c r="F273" s="146" t="s">
        <v>6</v>
      </c>
      <c r="G273" s="149">
        <f>G274</f>
        <v>0</v>
      </c>
    </row>
    <row r="274" spans="1:7" ht="30" customHeight="1" hidden="1">
      <c r="A274" s="31" t="s">
        <v>163</v>
      </c>
      <c r="B274" s="50" t="s">
        <v>130</v>
      </c>
      <c r="C274" s="146" t="s">
        <v>26</v>
      </c>
      <c r="D274" s="146" t="s">
        <v>66</v>
      </c>
      <c r="E274" s="146" t="s">
        <v>164</v>
      </c>
      <c r="F274" s="146" t="s">
        <v>6</v>
      </c>
      <c r="G274" s="149">
        <f>G275</f>
        <v>0</v>
      </c>
    </row>
    <row r="275" spans="1:7" ht="30" customHeight="1" hidden="1">
      <c r="A275" s="38" t="s">
        <v>95</v>
      </c>
      <c r="B275" s="50" t="s">
        <v>130</v>
      </c>
      <c r="C275" s="146" t="s">
        <v>26</v>
      </c>
      <c r="D275" s="146" t="s">
        <v>66</v>
      </c>
      <c r="E275" s="146" t="s">
        <v>164</v>
      </c>
      <c r="F275" s="146" t="s">
        <v>96</v>
      </c>
      <c r="G275" s="149"/>
    </row>
    <row r="276" spans="1:7" ht="43.5" customHeight="1" hidden="1" thickBot="1">
      <c r="A276" s="87" t="s">
        <v>216</v>
      </c>
      <c r="B276" s="50"/>
      <c r="C276" s="146"/>
      <c r="D276" s="146"/>
      <c r="E276" s="146"/>
      <c r="F276" s="146"/>
      <c r="G276" s="149"/>
    </row>
    <row r="277" spans="1:7" ht="60" customHeight="1">
      <c r="A277" s="27" t="s">
        <v>284</v>
      </c>
      <c r="B277" s="50" t="s">
        <v>130</v>
      </c>
      <c r="C277" s="146" t="s">
        <v>10</v>
      </c>
      <c r="D277" s="146" t="s">
        <v>26</v>
      </c>
      <c r="E277" s="146" t="s">
        <v>291</v>
      </c>
      <c r="F277" s="146" t="s">
        <v>109</v>
      </c>
      <c r="G277" s="149">
        <v>7.8</v>
      </c>
    </row>
    <row r="278" spans="1:7" ht="66" customHeight="1">
      <c r="A278" s="286" t="s">
        <v>287</v>
      </c>
      <c r="B278" s="50" t="s">
        <v>130</v>
      </c>
      <c r="C278" s="146" t="s">
        <v>10</v>
      </c>
      <c r="D278" s="146" t="s">
        <v>26</v>
      </c>
      <c r="E278" s="146" t="s">
        <v>292</v>
      </c>
      <c r="F278" s="146" t="s">
        <v>109</v>
      </c>
      <c r="G278" s="149">
        <v>2.4</v>
      </c>
    </row>
    <row r="279" spans="1:7" ht="43.5" customHeight="1">
      <c r="A279" s="286" t="s">
        <v>288</v>
      </c>
      <c r="B279" s="50" t="s">
        <v>130</v>
      </c>
      <c r="C279" s="146" t="s">
        <v>10</v>
      </c>
      <c r="D279" s="146" t="s">
        <v>26</v>
      </c>
      <c r="E279" s="146" t="s">
        <v>134</v>
      </c>
      <c r="F279" s="146" t="s">
        <v>109</v>
      </c>
      <c r="G279" s="149">
        <v>6.3</v>
      </c>
    </row>
    <row r="280" spans="1:7" ht="26.25" customHeight="1">
      <c r="A280" s="27" t="s">
        <v>294</v>
      </c>
      <c r="B280" s="50" t="s">
        <v>130</v>
      </c>
      <c r="C280" s="146" t="s">
        <v>10</v>
      </c>
      <c r="D280" s="146" t="s">
        <v>26</v>
      </c>
      <c r="E280" s="146" t="s">
        <v>276</v>
      </c>
      <c r="F280" s="146" t="s">
        <v>109</v>
      </c>
      <c r="G280" s="149">
        <v>32.7</v>
      </c>
    </row>
    <row r="281" spans="1:7" ht="26.25" customHeight="1">
      <c r="A281" s="27" t="s">
        <v>285</v>
      </c>
      <c r="B281" s="50" t="s">
        <v>130</v>
      </c>
      <c r="C281" s="146" t="s">
        <v>10</v>
      </c>
      <c r="D281" s="146" t="s">
        <v>26</v>
      </c>
      <c r="E281" s="146" t="s">
        <v>277</v>
      </c>
      <c r="F281" s="146" t="s">
        <v>109</v>
      </c>
      <c r="G281" s="149">
        <v>30.3</v>
      </c>
    </row>
    <row r="282" spans="1:7" ht="43.5" customHeight="1">
      <c r="A282" s="286" t="s">
        <v>286</v>
      </c>
      <c r="B282" s="50" t="s">
        <v>130</v>
      </c>
      <c r="C282" s="146" t="s">
        <v>10</v>
      </c>
      <c r="D282" s="146" t="s">
        <v>26</v>
      </c>
      <c r="E282" s="146" t="s">
        <v>257</v>
      </c>
      <c r="F282" s="146" t="s">
        <v>109</v>
      </c>
      <c r="G282" s="149">
        <v>1.6</v>
      </c>
    </row>
    <row r="283" spans="1:7" ht="103.5" customHeight="1">
      <c r="A283" s="110" t="s">
        <v>283</v>
      </c>
      <c r="B283" s="50" t="s">
        <v>130</v>
      </c>
      <c r="C283" s="146" t="s">
        <v>10</v>
      </c>
      <c r="D283" s="146" t="s">
        <v>26</v>
      </c>
      <c r="E283" s="146" t="s">
        <v>146</v>
      </c>
      <c r="F283" s="146" t="s">
        <v>109</v>
      </c>
      <c r="G283" s="149">
        <v>1.7</v>
      </c>
    </row>
    <row r="284" spans="1:7" ht="49.5" customHeight="1">
      <c r="A284" s="286" t="s">
        <v>290</v>
      </c>
      <c r="B284" s="50" t="s">
        <v>130</v>
      </c>
      <c r="C284" s="146" t="s">
        <v>10</v>
      </c>
      <c r="D284" s="146" t="s">
        <v>26</v>
      </c>
      <c r="E284" s="146" t="s">
        <v>271</v>
      </c>
      <c r="F284" s="146" t="s">
        <v>109</v>
      </c>
      <c r="G284" s="149">
        <v>189.4</v>
      </c>
    </row>
    <row r="285" spans="1:7" ht="39" customHeight="1">
      <c r="A285" s="286" t="s">
        <v>289</v>
      </c>
      <c r="B285" s="50" t="s">
        <v>130</v>
      </c>
      <c r="C285" s="146" t="s">
        <v>10</v>
      </c>
      <c r="D285" s="146" t="s">
        <v>26</v>
      </c>
      <c r="E285" s="146" t="s">
        <v>194</v>
      </c>
      <c r="F285" s="146" t="s">
        <v>109</v>
      </c>
      <c r="G285" s="149">
        <v>0.6</v>
      </c>
    </row>
    <row r="286" spans="1:7" ht="37.5" customHeight="1">
      <c r="A286" s="286" t="s">
        <v>293</v>
      </c>
      <c r="B286" s="50" t="s">
        <v>130</v>
      </c>
      <c r="C286" s="146" t="s">
        <v>10</v>
      </c>
      <c r="D286" s="146" t="s">
        <v>26</v>
      </c>
      <c r="E286" s="146" t="s">
        <v>259</v>
      </c>
      <c r="F286" s="146" t="s">
        <v>109</v>
      </c>
      <c r="G286" s="149">
        <v>1.4</v>
      </c>
    </row>
    <row r="287" spans="1:7" ht="79.5" customHeight="1">
      <c r="A287" s="343" t="s">
        <v>335</v>
      </c>
      <c r="B287" s="50" t="s">
        <v>130</v>
      </c>
      <c r="C287" s="146" t="s">
        <v>10</v>
      </c>
      <c r="D287" s="146" t="s">
        <v>26</v>
      </c>
      <c r="E287" s="156" t="s">
        <v>322</v>
      </c>
      <c r="F287" s="156" t="s">
        <v>109</v>
      </c>
      <c r="G287" s="193">
        <v>1.15</v>
      </c>
    </row>
    <row r="288" spans="1:7" ht="78.75" customHeight="1">
      <c r="A288" s="343" t="s">
        <v>336</v>
      </c>
      <c r="B288" s="50" t="s">
        <v>130</v>
      </c>
      <c r="C288" s="146" t="s">
        <v>10</v>
      </c>
      <c r="D288" s="146" t="s">
        <v>26</v>
      </c>
      <c r="E288" s="156" t="s">
        <v>323</v>
      </c>
      <c r="F288" s="156" t="s">
        <v>109</v>
      </c>
      <c r="G288" s="149">
        <v>9.3</v>
      </c>
    </row>
    <row r="289" spans="1:7" ht="15" customHeight="1">
      <c r="A289" s="5" t="s">
        <v>55</v>
      </c>
      <c r="B289" s="50" t="s">
        <v>130</v>
      </c>
      <c r="C289" s="30" t="s">
        <v>27</v>
      </c>
      <c r="D289" s="30" t="s">
        <v>16</v>
      </c>
      <c r="E289" s="30" t="s">
        <v>35</v>
      </c>
      <c r="F289" s="30" t="s">
        <v>6</v>
      </c>
      <c r="G289" s="150">
        <f>G290+G294+G309</f>
        <v>14353.300000000001</v>
      </c>
    </row>
    <row r="290" spans="1:7" ht="15.75" customHeight="1">
      <c r="A290" s="2" t="s">
        <v>56</v>
      </c>
      <c r="B290" s="50" t="s">
        <v>130</v>
      </c>
      <c r="C290" s="30" t="s">
        <v>27</v>
      </c>
      <c r="D290" s="30" t="s">
        <v>28</v>
      </c>
      <c r="E290" s="30" t="s">
        <v>35</v>
      </c>
      <c r="F290" s="30" t="s">
        <v>6</v>
      </c>
      <c r="G290" s="142">
        <f>G291</f>
        <v>777.6</v>
      </c>
    </row>
    <row r="291" spans="1:7" ht="15.75" customHeight="1">
      <c r="A291" s="2" t="s">
        <v>136</v>
      </c>
      <c r="B291" s="50" t="s">
        <v>130</v>
      </c>
      <c r="C291" s="30" t="s">
        <v>27</v>
      </c>
      <c r="D291" s="30" t="s">
        <v>28</v>
      </c>
      <c r="E291" s="30" t="s">
        <v>82</v>
      </c>
      <c r="F291" s="30" t="s">
        <v>6</v>
      </c>
      <c r="G291" s="142">
        <f>G292</f>
        <v>777.6</v>
      </c>
    </row>
    <row r="292" spans="1:7" ht="45" customHeight="1">
      <c r="A292" s="27" t="s">
        <v>137</v>
      </c>
      <c r="B292" s="30" t="s">
        <v>130</v>
      </c>
      <c r="C292" s="28" t="s">
        <v>27</v>
      </c>
      <c r="D292" s="28" t="s">
        <v>28</v>
      </c>
      <c r="E292" s="28" t="s">
        <v>138</v>
      </c>
      <c r="F292" s="28" t="s">
        <v>6</v>
      </c>
      <c r="G292" s="142">
        <f>G293</f>
        <v>777.6</v>
      </c>
    </row>
    <row r="293" spans="1:7" ht="15.75" customHeight="1">
      <c r="A293" s="58" t="s">
        <v>129</v>
      </c>
      <c r="B293" s="30" t="s">
        <v>130</v>
      </c>
      <c r="C293" s="28" t="s">
        <v>27</v>
      </c>
      <c r="D293" s="28" t="s">
        <v>28</v>
      </c>
      <c r="E293" s="28" t="s">
        <v>138</v>
      </c>
      <c r="F293" s="28" t="s">
        <v>36</v>
      </c>
      <c r="G293" s="151">
        <f>785.4-7.8</f>
        <v>777.6</v>
      </c>
    </row>
    <row r="294" spans="1:7" ht="20.25" customHeight="1">
      <c r="A294" s="39" t="s">
        <v>139</v>
      </c>
      <c r="B294" s="30" t="s">
        <v>130</v>
      </c>
      <c r="C294" s="30" t="s">
        <v>27</v>
      </c>
      <c r="D294" s="30" t="s">
        <v>14</v>
      </c>
      <c r="E294" s="30" t="s">
        <v>35</v>
      </c>
      <c r="F294" s="30" t="s">
        <v>6</v>
      </c>
      <c r="G294" s="136">
        <f>G295</f>
        <v>13091.400000000001</v>
      </c>
    </row>
    <row r="295" spans="1:7" ht="16.5" customHeight="1">
      <c r="A295" s="287" t="s">
        <v>89</v>
      </c>
      <c r="B295" s="28" t="s">
        <v>130</v>
      </c>
      <c r="C295" s="30" t="s">
        <v>27</v>
      </c>
      <c r="D295" s="30" t="s">
        <v>14</v>
      </c>
      <c r="E295" s="30" t="s">
        <v>81</v>
      </c>
      <c r="F295" s="30" t="s">
        <v>6</v>
      </c>
      <c r="G295" s="152">
        <f>G296+G298</f>
        <v>13091.400000000001</v>
      </c>
    </row>
    <row r="296" spans="1:7" ht="46.5" customHeight="1">
      <c r="A296" s="91" t="s">
        <v>141</v>
      </c>
      <c r="B296" s="28" t="s">
        <v>130</v>
      </c>
      <c r="C296" s="84" t="s">
        <v>27</v>
      </c>
      <c r="D296" s="84" t="s">
        <v>14</v>
      </c>
      <c r="E296" s="85" t="s">
        <v>272</v>
      </c>
      <c r="F296" s="84" t="s">
        <v>6</v>
      </c>
      <c r="G296" s="153">
        <f>G297</f>
        <v>488.20000000000005</v>
      </c>
    </row>
    <row r="297" spans="1:7" ht="19.5" customHeight="1">
      <c r="A297" s="53" t="s">
        <v>129</v>
      </c>
      <c r="B297" s="30" t="s">
        <v>130</v>
      </c>
      <c r="C297" s="28" t="s">
        <v>27</v>
      </c>
      <c r="D297" s="28" t="s">
        <v>14</v>
      </c>
      <c r="E297" s="85" t="s">
        <v>272</v>
      </c>
      <c r="F297" s="28" t="s">
        <v>36</v>
      </c>
      <c r="G297" s="151">
        <f>490.6-2.4</f>
        <v>488.20000000000005</v>
      </c>
    </row>
    <row r="298" spans="1:7" ht="27" customHeight="1">
      <c r="A298" s="88" t="s">
        <v>142</v>
      </c>
      <c r="B298" s="30" t="s">
        <v>130</v>
      </c>
      <c r="C298" s="84" t="s">
        <v>27</v>
      </c>
      <c r="D298" s="84" t="s">
        <v>14</v>
      </c>
      <c r="E298" s="85" t="s">
        <v>273</v>
      </c>
      <c r="F298" s="84" t="s">
        <v>6</v>
      </c>
      <c r="G298" s="153">
        <f>G299+G307</f>
        <v>12603.2</v>
      </c>
    </row>
    <row r="299" spans="1:7" ht="24.75" customHeight="1">
      <c r="A299" s="88" t="s">
        <v>143</v>
      </c>
      <c r="B299" s="154">
        <v>574</v>
      </c>
      <c r="C299" s="84" t="s">
        <v>27</v>
      </c>
      <c r="D299" s="84" t="s">
        <v>14</v>
      </c>
      <c r="E299" s="85" t="s">
        <v>274</v>
      </c>
      <c r="F299" s="84" t="s">
        <v>6</v>
      </c>
      <c r="G299" s="153">
        <f>G300+G302</f>
        <v>6087.3</v>
      </c>
    </row>
    <row r="300" spans="1:7" ht="24.75" customHeight="1">
      <c r="A300" s="210" t="s">
        <v>225</v>
      </c>
      <c r="B300" s="155">
        <v>574</v>
      </c>
      <c r="C300" s="84" t="s">
        <v>27</v>
      </c>
      <c r="D300" s="84" t="s">
        <v>14</v>
      </c>
      <c r="E300" s="85" t="s">
        <v>275</v>
      </c>
      <c r="F300" s="84" t="s">
        <v>6</v>
      </c>
      <c r="G300" s="211">
        <f>G301</f>
        <v>4000</v>
      </c>
    </row>
    <row r="301" spans="1:7" ht="16.5" customHeight="1">
      <c r="A301" s="209" t="s">
        <v>129</v>
      </c>
      <c r="B301" s="155">
        <v>574</v>
      </c>
      <c r="C301" s="84" t="s">
        <v>27</v>
      </c>
      <c r="D301" s="84" t="s">
        <v>14</v>
      </c>
      <c r="E301" s="85" t="s">
        <v>275</v>
      </c>
      <c r="F301" s="84" t="s">
        <v>36</v>
      </c>
      <c r="G301" s="153">
        <v>4000</v>
      </c>
    </row>
    <row r="302" spans="1:7" ht="18" customHeight="1">
      <c r="A302" s="210" t="s">
        <v>144</v>
      </c>
      <c r="B302" s="84" t="s">
        <v>130</v>
      </c>
      <c r="C302" s="84" t="s">
        <v>27</v>
      </c>
      <c r="D302" s="84" t="s">
        <v>14</v>
      </c>
      <c r="E302" s="85" t="s">
        <v>276</v>
      </c>
      <c r="F302" s="84" t="s">
        <v>6</v>
      </c>
      <c r="G302" s="211">
        <f>G306</f>
        <v>2087.3</v>
      </c>
    </row>
    <row r="303" spans="1:7" ht="21" customHeight="1" hidden="1">
      <c r="A303" s="90" t="s">
        <v>108</v>
      </c>
      <c r="B303" s="84" t="s">
        <v>130</v>
      </c>
      <c r="C303" s="84" t="s">
        <v>27</v>
      </c>
      <c r="D303" s="84" t="s">
        <v>14</v>
      </c>
      <c r="E303" s="85">
        <v>5201312</v>
      </c>
      <c r="F303" s="156" t="s">
        <v>96</v>
      </c>
      <c r="G303" s="157"/>
    </row>
    <row r="304" spans="1:7" ht="24" customHeight="1" hidden="1">
      <c r="A304" s="89" t="s">
        <v>94</v>
      </c>
      <c r="B304" s="84" t="s">
        <v>130</v>
      </c>
      <c r="C304" s="84" t="s">
        <v>27</v>
      </c>
      <c r="D304" s="84" t="s">
        <v>14</v>
      </c>
      <c r="E304" s="85">
        <v>5201320</v>
      </c>
      <c r="F304" s="84" t="s">
        <v>6</v>
      </c>
      <c r="G304" s="153"/>
    </row>
    <row r="305" spans="1:7" ht="20.25" customHeight="1" hidden="1">
      <c r="A305" s="83" t="s">
        <v>129</v>
      </c>
      <c r="B305" s="84" t="s">
        <v>130</v>
      </c>
      <c r="C305" s="84" t="s">
        <v>27</v>
      </c>
      <c r="D305" s="84" t="s">
        <v>14</v>
      </c>
      <c r="E305" s="85">
        <v>5201320</v>
      </c>
      <c r="F305" s="84" t="s">
        <v>36</v>
      </c>
      <c r="G305" s="153"/>
    </row>
    <row r="306" spans="1:7" ht="20.25" customHeight="1">
      <c r="A306" s="209" t="s">
        <v>129</v>
      </c>
      <c r="B306" s="84" t="s">
        <v>130</v>
      </c>
      <c r="C306" s="84" t="s">
        <v>27</v>
      </c>
      <c r="D306" s="84" t="s">
        <v>14</v>
      </c>
      <c r="E306" s="85" t="s">
        <v>276</v>
      </c>
      <c r="F306" s="84" t="s">
        <v>36</v>
      </c>
      <c r="G306" s="153">
        <f>2120-32.7</f>
        <v>2087.3</v>
      </c>
    </row>
    <row r="307" spans="1:7" ht="24" customHeight="1">
      <c r="A307" s="210" t="s">
        <v>94</v>
      </c>
      <c r="B307" s="156" t="s">
        <v>130</v>
      </c>
      <c r="C307" s="84" t="s">
        <v>27</v>
      </c>
      <c r="D307" s="84" t="s">
        <v>14</v>
      </c>
      <c r="E307" s="85" t="s">
        <v>277</v>
      </c>
      <c r="F307" s="84" t="s">
        <v>6</v>
      </c>
      <c r="G307" s="211">
        <f>G308</f>
        <v>6515.9</v>
      </c>
    </row>
    <row r="308" spans="1:7" ht="21" customHeight="1">
      <c r="A308" s="209" t="s">
        <v>129</v>
      </c>
      <c r="B308" s="156" t="s">
        <v>130</v>
      </c>
      <c r="C308" s="84" t="s">
        <v>27</v>
      </c>
      <c r="D308" s="84" t="s">
        <v>14</v>
      </c>
      <c r="E308" s="85" t="s">
        <v>277</v>
      </c>
      <c r="F308" s="84" t="s">
        <v>36</v>
      </c>
      <c r="G308" s="153">
        <f>6546.2-30.3</f>
        <v>6515.9</v>
      </c>
    </row>
    <row r="309" spans="1:7" ht="27" customHeight="1">
      <c r="A309" s="43" t="s">
        <v>29</v>
      </c>
      <c r="B309" s="84" t="s">
        <v>130</v>
      </c>
      <c r="C309" s="30" t="s">
        <v>27</v>
      </c>
      <c r="D309" s="30" t="s">
        <v>8</v>
      </c>
      <c r="E309" s="30" t="s">
        <v>35</v>
      </c>
      <c r="F309" s="30" t="s">
        <v>6</v>
      </c>
      <c r="G309" s="136">
        <f>G310</f>
        <v>484.3</v>
      </c>
    </row>
    <row r="310" spans="1:7" ht="57" customHeight="1">
      <c r="A310" s="26" t="s">
        <v>98</v>
      </c>
      <c r="B310" s="84" t="s">
        <v>130</v>
      </c>
      <c r="C310" s="66" t="s">
        <v>27</v>
      </c>
      <c r="D310" s="66" t="s">
        <v>8</v>
      </c>
      <c r="E310" s="66" t="s">
        <v>111</v>
      </c>
      <c r="F310" s="66" t="s">
        <v>6</v>
      </c>
      <c r="G310" s="144">
        <f>G315</f>
        <v>484.3</v>
      </c>
    </row>
    <row r="311" spans="1:7" ht="71.25" customHeight="1" hidden="1">
      <c r="A311" s="52" t="s">
        <v>147</v>
      </c>
      <c r="B311" s="84" t="s">
        <v>130</v>
      </c>
      <c r="C311" s="66" t="s">
        <v>27</v>
      </c>
      <c r="D311" s="66" t="s">
        <v>14</v>
      </c>
      <c r="E311" s="66" t="s">
        <v>183</v>
      </c>
      <c r="F311" s="56" t="s">
        <v>6</v>
      </c>
      <c r="G311" s="158"/>
    </row>
    <row r="312" spans="1:7" ht="20.25" customHeight="1" hidden="1">
      <c r="A312" s="53" t="s">
        <v>129</v>
      </c>
      <c r="B312" s="30" t="s">
        <v>130</v>
      </c>
      <c r="C312" s="66" t="s">
        <v>27</v>
      </c>
      <c r="D312" s="66" t="s">
        <v>14</v>
      </c>
      <c r="E312" s="66" t="s">
        <v>183</v>
      </c>
      <c r="F312" s="56" t="s">
        <v>36</v>
      </c>
      <c r="G312" s="158"/>
    </row>
    <row r="313" spans="1:7" ht="118.5" customHeight="1" hidden="1">
      <c r="A313" s="26" t="s">
        <v>145</v>
      </c>
      <c r="B313" s="61" t="s">
        <v>130</v>
      </c>
      <c r="C313" s="66" t="s">
        <v>27</v>
      </c>
      <c r="D313" s="66" t="s">
        <v>14</v>
      </c>
      <c r="E313" s="66" t="s">
        <v>146</v>
      </c>
      <c r="F313" s="56" t="s">
        <v>6</v>
      </c>
      <c r="G313" s="158"/>
    </row>
    <row r="314" spans="1:7" ht="17.25" customHeight="1" hidden="1">
      <c r="A314" s="38" t="s">
        <v>129</v>
      </c>
      <c r="B314" s="143" t="s">
        <v>130</v>
      </c>
      <c r="C314" s="66" t="s">
        <v>27</v>
      </c>
      <c r="D314" s="66" t="s">
        <v>14</v>
      </c>
      <c r="E314" s="66" t="s">
        <v>146</v>
      </c>
      <c r="F314" s="56" t="s">
        <v>36</v>
      </c>
      <c r="G314" s="158"/>
    </row>
    <row r="315" spans="1:7" ht="18" customHeight="1">
      <c r="A315" s="53" t="s">
        <v>18</v>
      </c>
      <c r="B315" s="143" t="s">
        <v>130</v>
      </c>
      <c r="C315" s="61" t="s">
        <v>27</v>
      </c>
      <c r="D315" s="61" t="s">
        <v>8</v>
      </c>
      <c r="E315" s="61" t="s">
        <v>112</v>
      </c>
      <c r="F315" s="61" t="s">
        <v>6</v>
      </c>
      <c r="G315" s="137">
        <f>G316</f>
        <v>484.3</v>
      </c>
    </row>
    <row r="316" spans="1:7" ht="29.25" customHeight="1">
      <c r="A316" s="38" t="s">
        <v>95</v>
      </c>
      <c r="B316" s="143" t="s">
        <v>130</v>
      </c>
      <c r="C316" s="61" t="s">
        <v>27</v>
      </c>
      <c r="D316" s="61" t="s">
        <v>8</v>
      </c>
      <c r="E316" s="61" t="s">
        <v>112</v>
      </c>
      <c r="F316" s="61" t="s">
        <v>96</v>
      </c>
      <c r="G316" s="137">
        <f>499.6-15.3</f>
        <v>484.3</v>
      </c>
    </row>
    <row r="317" spans="1:7" ht="25.5" customHeight="1" hidden="1">
      <c r="A317" s="2" t="s">
        <v>84</v>
      </c>
      <c r="B317" s="159">
        <v>585</v>
      </c>
      <c r="C317" s="69" t="s">
        <v>14</v>
      </c>
      <c r="D317" s="69" t="s">
        <v>63</v>
      </c>
      <c r="E317" s="69" t="s">
        <v>85</v>
      </c>
      <c r="F317" s="69" t="s">
        <v>6</v>
      </c>
      <c r="G317" s="160"/>
    </row>
    <row r="318" spans="1:7" ht="38.25" customHeight="1" hidden="1">
      <c r="A318" s="3" t="s">
        <v>86</v>
      </c>
      <c r="B318" s="159">
        <v>585</v>
      </c>
      <c r="C318" s="69" t="s">
        <v>14</v>
      </c>
      <c r="D318" s="69" t="s">
        <v>63</v>
      </c>
      <c r="E318" s="69" t="s">
        <v>87</v>
      </c>
      <c r="F318" s="69" t="s">
        <v>6</v>
      </c>
      <c r="G318" s="160"/>
    </row>
    <row r="319" spans="1:7" ht="25.5" customHeight="1" hidden="1">
      <c r="A319" s="1" t="s">
        <v>88</v>
      </c>
      <c r="B319" s="159">
        <v>585</v>
      </c>
      <c r="C319" s="4" t="s">
        <v>14</v>
      </c>
      <c r="D319" s="4" t="s">
        <v>63</v>
      </c>
      <c r="E319" s="69" t="s">
        <v>87</v>
      </c>
      <c r="F319" s="69" t="s">
        <v>83</v>
      </c>
      <c r="G319" s="160"/>
    </row>
    <row r="320" spans="1:7" ht="27" customHeight="1" hidden="1">
      <c r="A320" s="2" t="s">
        <v>84</v>
      </c>
      <c r="B320" s="161" t="s">
        <v>77</v>
      </c>
      <c r="C320" s="69" t="s">
        <v>14</v>
      </c>
      <c r="D320" s="69" t="s">
        <v>63</v>
      </c>
      <c r="E320" s="69" t="s">
        <v>85</v>
      </c>
      <c r="F320" s="69" t="s">
        <v>6</v>
      </c>
      <c r="G320" s="160"/>
    </row>
    <row r="321" spans="1:7" ht="42.75" customHeight="1" hidden="1">
      <c r="A321" s="3" t="s">
        <v>86</v>
      </c>
      <c r="B321" s="161" t="s">
        <v>77</v>
      </c>
      <c r="C321" s="69" t="s">
        <v>14</v>
      </c>
      <c r="D321" s="69" t="s">
        <v>63</v>
      </c>
      <c r="E321" s="69" t="s">
        <v>87</v>
      </c>
      <c r="F321" s="69" t="s">
        <v>6</v>
      </c>
      <c r="G321" s="160"/>
    </row>
    <row r="322" spans="1:7" ht="21.75" customHeight="1">
      <c r="A322" s="247" t="s">
        <v>92</v>
      </c>
      <c r="B322" s="248"/>
      <c r="C322" s="249"/>
      <c r="D322" s="249"/>
      <c r="E322" s="249"/>
      <c r="F322" s="249"/>
      <c r="G322" s="257">
        <f>G4+G111+G140+G150+G183+G217</f>
        <v>170532.564</v>
      </c>
    </row>
  </sheetData>
  <sheetProtection/>
  <mergeCells count="9">
    <mergeCell ref="C1:C3"/>
    <mergeCell ref="B1:B3"/>
    <mergeCell ref="A1:A3"/>
    <mergeCell ref="H86:J86"/>
    <mergeCell ref="H13:J13"/>
    <mergeCell ref="G1:G2"/>
    <mergeCell ref="F1:F3"/>
    <mergeCell ref="E1:E3"/>
    <mergeCell ref="D1:D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98" r:id="rId1"/>
  <rowBreaks count="1" manualBreakCount="1">
    <brk id="2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5"/>
  <sheetViews>
    <sheetView view="pageBreakPreview" zoomScaleNormal="85" zoomScaleSheetLayoutView="100" zoomScalePageLayoutView="0" workbookViewId="0" topLeftCell="A302">
      <selection activeCell="A319" sqref="A319"/>
    </sheetView>
  </sheetViews>
  <sheetFormatPr defaultColWidth="9.00390625" defaultRowHeight="12.75"/>
  <cols>
    <col min="1" max="1" width="43.375" style="0" customWidth="1"/>
    <col min="2" max="2" width="5.25390625" style="7" customWidth="1"/>
    <col min="3" max="3" width="4.00390625" style="7" customWidth="1"/>
    <col min="4" max="4" width="4.625" style="7" customWidth="1"/>
    <col min="5" max="5" width="9.125" style="7" customWidth="1"/>
    <col min="6" max="6" width="5.375" style="7" customWidth="1"/>
    <col min="7" max="7" width="10.875" style="7" customWidth="1"/>
    <col min="8" max="8" width="13.00390625" style="7" customWidth="1"/>
    <col min="9" max="9" width="12.25390625" style="7" customWidth="1"/>
    <col min="10" max="10" width="65.25390625" style="0" customWidth="1"/>
  </cols>
  <sheetData>
    <row r="1" spans="1:9" ht="12.75">
      <c r="A1" s="536" t="s">
        <v>379</v>
      </c>
      <c r="B1" s="536"/>
      <c r="C1" s="536"/>
      <c r="D1" s="536"/>
      <c r="E1" s="536"/>
      <c r="F1" s="536"/>
      <c r="G1" s="536"/>
      <c r="H1" s="536"/>
      <c r="I1" s="536"/>
    </row>
    <row r="2" spans="1:9" ht="12.75">
      <c r="A2" s="536"/>
      <c r="B2" s="536"/>
      <c r="C2" s="536"/>
      <c r="D2" s="536"/>
      <c r="E2" s="536"/>
      <c r="F2" s="536"/>
      <c r="G2" s="536"/>
      <c r="H2" s="536"/>
      <c r="I2" s="536"/>
    </row>
    <row r="3" spans="1:9" ht="27" customHeight="1">
      <c r="A3" s="537"/>
      <c r="B3" s="537"/>
      <c r="C3" s="537"/>
      <c r="D3" s="537"/>
      <c r="E3" s="537"/>
      <c r="F3" s="537"/>
      <c r="G3" s="537"/>
      <c r="H3" s="537"/>
      <c r="I3" s="537"/>
    </row>
    <row r="4" spans="1:9" ht="37.5" customHeight="1">
      <c r="A4" s="526" t="s">
        <v>0</v>
      </c>
      <c r="B4" s="523" t="s">
        <v>1</v>
      </c>
      <c r="C4" s="523" t="s">
        <v>2</v>
      </c>
      <c r="D4" s="523" t="s">
        <v>3</v>
      </c>
      <c r="E4" s="523" t="s">
        <v>4</v>
      </c>
      <c r="F4" s="523" t="s">
        <v>5</v>
      </c>
      <c r="G4" s="533" t="s">
        <v>356</v>
      </c>
      <c r="H4" s="533" t="s">
        <v>378</v>
      </c>
      <c r="I4" s="538" t="s">
        <v>357</v>
      </c>
    </row>
    <row r="5" spans="1:9" ht="33.75" customHeight="1">
      <c r="A5" s="527"/>
      <c r="B5" s="524"/>
      <c r="C5" s="524"/>
      <c r="D5" s="524"/>
      <c r="E5" s="524"/>
      <c r="F5" s="524"/>
      <c r="G5" s="534"/>
      <c r="H5" s="535"/>
      <c r="I5" s="539"/>
    </row>
    <row r="6" spans="1:9" ht="4.5" customHeight="1" hidden="1">
      <c r="A6" s="528"/>
      <c r="B6" s="525"/>
      <c r="C6" s="525"/>
      <c r="D6" s="525"/>
      <c r="E6" s="525"/>
      <c r="F6" s="525"/>
      <c r="G6" s="351"/>
      <c r="H6" s="351"/>
      <c r="I6" s="162"/>
    </row>
    <row r="7" spans="1:9" ht="30.75" customHeight="1">
      <c r="A7" s="13" t="s">
        <v>250</v>
      </c>
      <c r="B7" s="112" t="s">
        <v>76</v>
      </c>
      <c r="C7" s="112" t="s">
        <v>16</v>
      </c>
      <c r="D7" s="112" t="s">
        <v>16</v>
      </c>
      <c r="E7" s="112" t="s">
        <v>35</v>
      </c>
      <c r="F7" s="112" t="s">
        <v>6</v>
      </c>
      <c r="G7" s="354">
        <f>G8+G51+G68+G84+G107+G114+G124</f>
        <v>1863.5</v>
      </c>
      <c r="H7" s="431">
        <f>H8+H51+H68+H84+H107+H114+H124</f>
        <v>10970</v>
      </c>
      <c r="I7" s="383">
        <f>G7+H7</f>
        <v>12833.5</v>
      </c>
    </row>
    <row r="8" spans="1:9" ht="15.75">
      <c r="A8" s="231" t="s">
        <v>17</v>
      </c>
      <c r="B8" s="293" t="s">
        <v>76</v>
      </c>
      <c r="C8" s="293" t="s">
        <v>7</v>
      </c>
      <c r="D8" s="293" t="s">
        <v>16</v>
      </c>
      <c r="E8" s="293" t="s">
        <v>35</v>
      </c>
      <c r="F8" s="293" t="s">
        <v>6</v>
      </c>
      <c r="G8" s="355">
        <f>G9+G13+G29+G40</f>
        <v>1477.1</v>
      </c>
      <c r="H8" s="432">
        <f>H9+H13+H29+H40</f>
        <v>10482</v>
      </c>
      <c r="I8" s="383">
        <f aca="true" t="shared" si="0" ref="I8:I80">G8+H8</f>
        <v>11959.1</v>
      </c>
    </row>
    <row r="9" spans="1:9" ht="50.25" customHeight="1">
      <c r="A9" s="294" t="s">
        <v>97</v>
      </c>
      <c r="B9" s="169">
        <v>503</v>
      </c>
      <c r="C9" s="98" t="s">
        <v>7</v>
      </c>
      <c r="D9" s="98" t="s">
        <v>28</v>
      </c>
      <c r="E9" s="98" t="s">
        <v>91</v>
      </c>
      <c r="F9" s="98" t="s">
        <v>6</v>
      </c>
      <c r="G9" s="105">
        <f>G10</f>
        <v>0</v>
      </c>
      <c r="H9" s="105">
        <f>H10</f>
        <v>607</v>
      </c>
      <c r="I9" s="383">
        <f t="shared" si="0"/>
        <v>607</v>
      </c>
    </row>
    <row r="10" spans="1:9" ht="48.75" customHeight="1">
      <c r="A10" s="295" t="s">
        <v>98</v>
      </c>
      <c r="B10" s="169">
        <v>503</v>
      </c>
      <c r="C10" s="98" t="s">
        <v>7</v>
      </c>
      <c r="D10" s="98" t="s">
        <v>28</v>
      </c>
      <c r="E10" s="98" t="s">
        <v>99</v>
      </c>
      <c r="F10" s="98" t="s">
        <v>6</v>
      </c>
      <c r="G10" s="106"/>
      <c r="H10" s="106">
        <f>H11</f>
        <v>607</v>
      </c>
      <c r="I10" s="383">
        <f t="shared" si="0"/>
        <v>607</v>
      </c>
    </row>
    <row r="11" spans="1:9" ht="15.75">
      <c r="A11" s="171" t="s">
        <v>18</v>
      </c>
      <c r="B11" s="169">
        <v>503</v>
      </c>
      <c r="C11" s="98" t="s">
        <v>7</v>
      </c>
      <c r="D11" s="98" t="s">
        <v>28</v>
      </c>
      <c r="E11" s="98" t="s">
        <v>100</v>
      </c>
      <c r="F11" s="98" t="s">
        <v>6</v>
      </c>
      <c r="G11" s="106"/>
      <c r="H11" s="106">
        <f>H12</f>
        <v>607</v>
      </c>
      <c r="I11" s="383">
        <f t="shared" si="0"/>
        <v>607</v>
      </c>
    </row>
    <row r="12" spans="1:9" ht="18" customHeight="1">
      <c r="A12" s="117" t="s">
        <v>95</v>
      </c>
      <c r="B12" s="169">
        <v>503</v>
      </c>
      <c r="C12" s="98" t="s">
        <v>7</v>
      </c>
      <c r="D12" s="98" t="s">
        <v>28</v>
      </c>
      <c r="E12" s="98" t="s">
        <v>100</v>
      </c>
      <c r="F12" s="98" t="s">
        <v>96</v>
      </c>
      <c r="G12" s="182"/>
      <c r="H12" s="182">
        <v>607</v>
      </c>
      <c r="I12" s="383">
        <f t="shared" si="0"/>
        <v>607</v>
      </c>
    </row>
    <row r="13" spans="1:9" ht="53.25" customHeight="1">
      <c r="A13" s="294" t="s">
        <v>101</v>
      </c>
      <c r="B13" s="296">
        <v>503</v>
      </c>
      <c r="C13" s="293" t="s">
        <v>7</v>
      </c>
      <c r="D13" s="293" t="s">
        <v>14</v>
      </c>
      <c r="E13" s="293" t="s">
        <v>91</v>
      </c>
      <c r="F13" s="293" t="s">
        <v>6</v>
      </c>
      <c r="G13" s="78">
        <f>G14+G17+G23+G25+G27</f>
        <v>486.79999999999995</v>
      </c>
      <c r="H13" s="78">
        <f>H14+H17+H23+H25+H27</f>
        <v>7198</v>
      </c>
      <c r="I13" s="383">
        <f t="shared" si="0"/>
        <v>7684.8</v>
      </c>
    </row>
    <row r="14" spans="1:9" ht="51" customHeight="1">
      <c r="A14" s="116" t="s">
        <v>98</v>
      </c>
      <c r="B14" s="169">
        <v>503</v>
      </c>
      <c r="C14" s="98" t="s">
        <v>7</v>
      </c>
      <c r="D14" s="98" t="s">
        <v>14</v>
      </c>
      <c r="E14" s="98" t="s">
        <v>99</v>
      </c>
      <c r="F14" s="98" t="s">
        <v>6</v>
      </c>
      <c r="G14" s="77"/>
      <c r="H14" s="77">
        <f>H15</f>
        <v>6485</v>
      </c>
      <c r="I14" s="383">
        <f t="shared" si="0"/>
        <v>6485</v>
      </c>
    </row>
    <row r="15" spans="1:9" ht="15.75">
      <c r="A15" s="171" t="s">
        <v>18</v>
      </c>
      <c r="B15" s="169">
        <v>503</v>
      </c>
      <c r="C15" s="98" t="s">
        <v>7</v>
      </c>
      <c r="D15" s="98" t="s">
        <v>14</v>
      </c>
      <c r="E15" s="98" t="s">
        <v>100</v>
      </c>
      <c r="F15" s="98" t="s">
        <v>6</v>
      </c>
      <c r="G15" s="77"/>
      <c r="H15" s="77">
        <f>H16</f>
        <v>6485</v>
      </c>
      <c r="I15" s="383">
        <f t="shared" si="0"/>
        <v>6485</v>
      </c>
    </row>
    <row r="16" spans="1:12" ht="16.5" customHeight="1">
      <c r="A16" s="117" t="s">
        <v>95</v>
      </c>
      <c r="B16" s="169">
        <v>503</v>
      </c>
      <c r="C16" s="98" t="s">
        <v>7</v>
      </c>
      <c r="D16" s="98" t="s">
        <v>14</v>
      </c>
      <c r="E16" s="98" t="s">
        <v>100</v>
      </c>
      <c r="F16" s="98" t="s">
        <v>96</v>
      </c>
      <c r="G16" s="325"/>
      <c r="H16" s="325">
        <v>6485</v>
      </c>
      <c r="I16" s="383">
        <f t="shared" si="0"/>
        <v>6485</v>
      </c>
      <c r="J16" s="529"/>
      <c r="K16" s="530"/>
      <c r="L16" s="530"/>
    </row>
    <row r="17" spans="1:10" ht="44.25" customHeight="1">
      <c r="A17" s="170" t="s">
        <v>102</v>
      </c>
      <c r="B17" s="169">
        <v>503</v>
      </c>
      <c r="C17" s="98" t="s">
        <v>7</v>
      </c>
      <c r="D17" s="98" t="s">
        <v>14</v>
      </c>
      <c r="E17" s="98" t="s">
        <v>103</v>
      </c>
      <c r="F17" s="98" t="s">
        <v>6</v>
      </c>
      <c r="G17" s="77"/>
      <c r="H17" s="77">
        <f>H18</f>
        <v>713</v>
      </c>
      <c r="I17" s="383">
        <f t="shared" si="0"/>
        <v>713</v>
      </c>
      <c r="J17" s="215"/>
    </row>
    <row r="18" spans="1:9" ht="19.5" customHeight="1">
      <c r="A18" s="117" t="s">
        <v>95</v>
      </c>
      <c r="B18" s="169">
        <v>503</v>
      </c>
      <c r="C18" s="98" t="s">
        <v>7</v>
      </c>
      <c r="D18" s="98" t="s">
        <v>14</v>
      </c>
      <c r="E18" s="98" t="s">
        <v>103</v>
      </c>
      <c r="F18" s="98" t="s">
        <v>96</v>
      </c>
      <c r="G18" s="77"/>
      <c r="H18" s="77">
        <v>713</v>
      </c>
      <c r="I18" s="383">
        <f t="shared" si="0"/>
        <v>713</v>
      </c>
    </row>
    <row r="19" spans="1:9" ht="0.75" customHeight="1">
      <c r="A19" s="121" t="s">
        <v>62</v>
      </c>
      <c r="B19" s="297">
        <v>503</v>
      </c>
      <c r="C19" s="232" t="s">
        <v>7</v>
      </c>
      <c r="D19" s="232" t="s">
        <v>63</v>
      </c>
      <c r="E19" s="232" t="s">
        <v>91</v>
      </c>
      <c r="F19" s="232" t="s">
        <v>6</v>
      </c>
      <c r="G19" s="92"/>
      <c r="H19" s="92"/>
      <c r="I19" s="383">
        <f t="shared" si="0"/>
        <v>0</v>
      </c>
    </row>
    <row r="20" spans="1:9" ht="18" customHeight="1" hidden="1">
      <c r="A20" s="117" t="s">
        <v>170</v>
      </c>
      <c r="B20" s="125">
        <v>503</v>
      </c>
      <c r="C20" s="98" t="s">
        <v>7</v>
      </c>
      <c r="D20" s="98" t="s">
        <v>63</v>
      </c>
      <c r="E20" s="98" t="s">
        <v>64</v>
      </c>
      <c r="F20" s="98" t="s">
        <v>6</v>
      </c>
      <c r="G20" s="93"/>
      <c r="H20" s="93"/>
      <c r="I20" s="383">
        <f t="shared" si="0"/>
        <v>0</v>
      </c>
    </row>
    <row r="21" spans="1:9" ht="37.5" customHeight="1" hidden="1">
      <c r="A21" s="123" t="s">
        <v>171</v>
      </c>
      <c r="B21" s="125">
        <v>503</v>
      </c>
      <c r="C21" s="98" t="s">
        <v>7</v>
      </c>
      <c r="D21" s="98" t="s">
        <v>63</v>
      </c>
      <c r="E21" s="98" t="s">
        <v>172</v>
      </c>
      <c r="F21" s="98" t="s">
        <v>6</v>
      </c>
      <c r="G21" s="93"/>
      <c r="H21" s="93"/>
      <c r="I21" s="383">
        <f t="shared" si="0"/>
        <v>0</v>
      </c>
    </row>
    <row r="22" spans="1:9" ht="18" customHeight="1" hidden="1">
      <c r="A22" s="117" t="s">
        <v>95</v>
      </c>
      <c r="B22" s="125">
        <v>503</v>
      </c>
      <c r="C22" s="98" t="s">
        <v>7</v>
      </c>
      <c r="D22" s="98" t="s">
        <v>63</v>
      </c>
      <c r="E22" s="98" t="s">
        <v>172</v>
      </c>
      <c r="F22" s="98" t="s">
        <v>96</v>
      </c>
      <c r="G22" s="93"/>
      <c r="H22" s="93"/>
      <c r="I22" s="383">
        <f t="shared" si="0"/>
        <v>0</v>
      </c>
    </row>
    <row r="23" spans="1:9" ht="78" customHeight="1">
      <c r="A23" s="274" t="s">
        <v>260</v>
      </c>
      <c r="B23" s="125">
        <v>503</v>
      </c>
      <c r="C23" s="98" t="s">
        <v>7</v>
      </c>
      <c r="D23" s="98" t="s">
        <v>14</v>
      </c>
      <c r="E23" s="98" t="s">
        <v>261</v>
      </c>
      <c r="F23" s="98" t="s">
        <v>6</v>
      </c>
      <c r="G23" s="225">
        <f>G24</f>
        <v>385.2</v>
      </c>
      <c r="H23" s="225"/>
      <c r="I23" s="383">
        <f t="shared" si="0"/>
        <v>385.2</v>
      </c>
    </row>
    <row r="24" spans="1:9" ht="18" customHeight="1">
      <c r="A24" s="117" t="s">
        <v>95</v>
      </c>
      <c r="B24" s="125">
        <v>503</v>
      </c>
      <c r="C24" s="98" t="s">
        <v>7</v>
      </c>
      <c r="D24" s="98" t="s">
        <v>14</v>
      </c>
      <c r="E24" s="98" t="s">
        <v>261</v>
      </c>
      <c r="F24" s="98" t="s">
        <v>96</v>
      </c>
      <c r="G24" s="225">
        <v>385.2</v>
      </c>
      <c r="H24" s="225"/>
      <c r="I24" s="383">
        <f t="shared" si="0"/>
        <v>385.2</v>
      </c>
    </row>
    <row r="25" spans="1:9" ht="105.75" customHeight="1">
      <c r="A25" s="274" t="s">
        <v>262</v>
      </c>
      <c r="B25" s="125">
        <v>503</v>
      </c>
      <c r="C25" s="98" t="s">
        <v>7</v>
      </c>
      <c r="D25" s="98" t="s">
        <v>14</v>
      </c>
      <c r="E25" s="98" t="s">
        <v>263</v>
      </c>
      <c r="F25" s="98" t="s">
        <v>6</v>
      </c>
      <c r="G25" s="225">
        <f>G26</f>
        <v>101.6</v>
      </c>
      <c r="H25" s="225"/>
      <c r="I25" s="383">
        <f t="shared" si="0"/>
        <v>101.6</v>
      </c>
    </row>
    <row r="26" spans="1:9" ht="18" customHeight="1">
      <c r="A26" s="117" t="s">
        <v>95</v>
      </c>
      <c r="B26" s="125">
        <v>503</v>
      </c>
      <c r="C26" s="98" t="s">
        <v>7</v>
      </c>
      <c r="D26" s="98" t="s">
        <v>14</v>
      </c>
      <c r="E26" s="98" t="s">
        <v>263</v>
      </c>
      <c r="F26" s="98" t="s">
        <v>96</v>
      </c>
      <c r="G26" s="225">
        <v>101.6</v>
      </c>
      <c r="H26" s="225"/>
      <c r="I26" s="383">
        <f t="shared" si="0"/>
        <v>101.6</v>
      </c>
    </row>
    <row r="27" spans="1:9" ht="73.5" customHeight="1" hidden="1">
      <c r="A27" s="274"/>
      <c r="B27" s="125"/>
      <c r="C27" s="98"/>
      <c r="D27" s="98"/>
      <c r="E27" s="98"/>
      <c r="F27" s="98"/>
      <c r="G27" s="225"/>
      <c r="H27" s="225"/>
      <c r="I27" s="383"/>
    </row>
    <row r="28" spans="1:9" ht="18" customHeight="1" hidden="1">
      <c r="A28" s="117"/>
      <c r="B28" s="125"/>
      <c r="C28" s="98"/>
      <c r="D28" s="98"/>
      <c r="E28" s="98"/>
      <c r="F28" s="98"/>
      <c r="G28" s="225"/>
      <c r="H28" s="225"/>
      <c r="I28" s="383"/>
    </row>
    <row r="29" spans="1:9" ht="18" customHeight="1">
      <c r="A29" s="284" t="s">
        <v>33</v>
      </c>
      <c r="B29" s="387" t="s">
        <v>76</v>
      </c>
      <c r="C29" s="387" t="s">
        <v>7</v>
      </c>
      <c r="D29" s="388">
        <v>11</v>
      </c>
      <c r="E29" s="387" t="s">
        <v>35</v>
      </c>
      <c r="F29" s="387" t="s">
        <v>6</v>
      </c>
      <c r="G29" s="100">
        <f>G30</f>
        <v>0</v>
      </c>
      <c r="H29" s="100">
        <f>H30</f>
        <v>100</v>
      </c>
      <c r="I29" s="383">
        <f t="shared" si="0"/>
        <v>100</v>
      </c>
    </row>
    <row r="30" spans="1:9" ht="18" customHeight="1">
      <c r="A30" s="238" t="s">
        <v>33</v>
      </c>
      <c r="B30" s="389" t="s">
        <v>76</v>
      </c>
      <c r="C30" s="389" t="s">
        <v>7</v>
      </c>
      <c r="D30" s="390">
        <v>11</v>
      </c>
      <c r="E30" s="389" t="s">
        <v>44</v>
      </c>
      <c r="F30" s="389" t="s">
        <v>6</v>
      </c>
      <c r="G30" s="111"/>
      <c r="H30" s="111">
        <f>H31</f>
        <v>100</v>
      </c>
      <c r="I30" s="383">
        <f t="shared" si="0"/>
        <v>100</v>
      </c>
    </row>
    <row r="31" spans="1:9" ht="18" customHeight="1">
      <c r="A31" s="116" t="s">
        <v>152</v>
      </c>
      <c r="B31" s="391">
        <v>503</v>
      </c>
      <c r="C31" s="389" t="s">
        <v>7</v>
      </c>
      <c r="D31" s="390">
        <v>11</v>
      </c>
      <c r="E31" s="423" t="s">
        <v>244</v>
      </c>
      <c r="F31" s="389" t="s">
        <v>6</v>
      </c>
      <c r="G31" s="111"/>
      <c r="H31" s="111">
        <f>H39</f>
        <v>100</v>
      </c>
      <c r="I31" s="383">
        <f t="shared" si="0"/>
        <v>100</v>
      </c>
    </row>
    <row r="32" spans="1:9" ht="18.75" customHeight="1" hidden="1">
      <c r="A32" s="116" t="s">
        <v>150</v>
      </c>
      <c r="B32" s="391">
        <v>503</v>
      </c>
      <c r="C32" s="389" t="s">
        <v>7</v>
      </c>
      <c r="D32" s="390">
        <v>12</v>
      </c>
      <c r="E32" s="423" t="s">
        <v>244</v>
      </c>
      <c r="F32" s="389" t="s">
        <v>151</v>
      </c>
      <c r="G32" s="111"/>
      <c r="H32" s="111"/>
      <c r="I32" s="383">
        <f t="shared" si="0"/>
        <v>0</v>
      </c>
    </row>
    <row r="33" spans="1:9" ht="22.5" customHeight="1" hidden="1">
      <c r="A33" s="301" t="s">
        <v>19</v>
      </c>
      <c r="B33" s="416">
        <v>503</v>
      </c>
      <c r="C33" s="385" t="s">
        <v>7</v>
      </c>
      <c r="D33" s="385" t="s">
        <v>105</v>
      </c>
      <c r="E33" s="385" t="s">
        <v>91</v>
      </c>
      <c r="F33" s="385" t="s">
        <v>6</v>
      </c>
      <c r="G33" s="80"/>
      <c r="H33" s="80"/>
      <c r="I33" s="383">
        <f t="shared" si="0"/>
        <v>0</v>
      </c>
    </row>
    <row r="34" spans="1:9" ht="25.5" customHeight="1" hidden="1">
      <c r="A34" s="170" t="s">
        <v>106</v>
      </c>
      <c r="B34" s="416">
        <v>503</v>
      </c>
      <c r="C34" s="385" t="s">
        <v>7</v>
      </c>
      <c r="D34" s="385" t="s">
        <v>105</v>
      </c>
      <c r="E34" s="385" t="s">
        <v>107</v>
      </c>
      <c r="F34" s="385" t="s">
        <v>6</v>
      </c>
      <c r="G34" s="81"/>
      <c r="H34" s="81"/>
      <c r="I34" s="383">
        <f t="shared" si="0"/>
        <v>0</v>
      </c>
    </row>
    <row r="35" spans="1:9" ht="20.25" customHeight="1" hidden="1">
      <c r="A35" s="117" t="s">
        <v>95</v>
      </c>
      <c r="B35" s="417">
        <v>503</v>
      </c>
      <c r="C35" s="397" t="s">
        <v>7</v>
      </c>
      <c r="D35" s="397" t="s">
        <v>105</v>
      </c>
      <c r="E35" s="397" t="s">
        <v>107</v>
      </c>
      <c r="F35" s="397" t="s">
        <v>96</v>
      </c>
      <c r="G35" s="79"/>
      <c r="H35" s="79"/>
      <c r="I35" s="383">
        <f t="shared" si="0"/>
        <v>0</v>
      </c>
    </row>
    <row r="36" spans="1:9" ht="30.75" customHeight="1" hidden="1">
      <c r="A36" s="170" t="s">
        <v>241</v>
      </c>
      <c r="B36" s="393">
        <v>503</v>
      </c>
      <c r="C36" s="387" t="s">
        <v>7</v>
      </c>
      <c r="D36" s="387" t="s">
        <v>105</v>
      </c>
      <c r="E36" s="387" t="s">
        <v>242</v>
      </c>
      <c r="F36" s="387" t="s">
        <v>6</v>
      </c>
      <c r="G36" s="100"/>
      <c r="H36" s="100"/>
      <c r="I36" s="383">
        <f t="shared" si="0"/>
        <v>0</v>
      </c>
    </row>
    <row r="37" spans="1:9" ht="30" customHeight="1" hidden="1">
      <c r="A37" s="171" t="s">
        <v>240</v>
      </c>
      <c r="B37" s="391">
        <v>503</v>
      </c>
      <c r="C37" s="397" t="s">
        <v>7</v>
      </c>
      <c r="D37" s="397" t="s">
        <v>105</v>
      </c>
      <c r="E37" s="397" t="s">
        <v>239</v>
      </c>
      <c r="F37" s="397" t="s">
        <v>6</v>
      </c>
      <c r="G37" s="97"/>
      <c r="H37" s="97"/>
      <c r="I37" s="383">
        <f t="shared" si="0"/>
        <v>0</v>
      </c>
    </row>
    <row r="38" spans="1:9" ht="31.5" customHeight="1" hidden="1">
      <c r="A38" s="117" t="s">
        <v>95</v>
      </c>
      <c r="B38" s="417">
        <v>503</v>
      </c>
      <c r="C38" s="397" t="s">
        <v>7</v>
      </c>
      <c r="D38" s="397" t="s">
        <v>105</v>
      </c>
      <c r="E38" s="397" t="s">
        <v>239</v>
      </c>
      <c r="F38" s="397" t="s">
        <v>96</v>
      </c>
      <c r="G38" s="97"/>
      <c r="H38" s="97"/>
      <c r="I38" s="383">
        <f t="shared" si="0"/>
        <v>0</v>
      </c>
    </row>
    <row r="39" spans="1:9" ht="23.25" customHeight="1">
      <c r="A39" s="116" t="s">
        <v>150</v>
      </c>
      <c r="B39" s="394">
        <v>503</v>
      </c>
      <c r="C39" s="389" t="s">
        <v>7</v>
      </c>
      <c r="D39" s="389" t="s">
        <v>57</v>
      </c>
      <c r="E39" s="389" t="s">
        <v>244</v>
      </c>
      <c r="F39" s="389" t="s">
        <v>151</v>
      </c>
      <c r="G39" s="97"/>
      <c r="H39" s="97">
        <v>100</v>
      </c>
      <c r="I39" s="383">
        <f t="shared" si="0"/>
        <v>100</v>
      </c>
    </row>
    <row r="40" spans="1:9" ht="23.25" customHeight="1">
      <c r="A40" s="170" t="s">
        <v>19</v>
      </c>
      <c r="B40" s="395">
        <v>503</v>
      </c>
      <c r="C40" s="387" t="s">
        <v>7</v>
      </c>
      <c r="D40" s="387" t="s">
        <v>365</v>
      </c>
      <c r="E40" s="387" t="s">
        <v>35</v>
      </c>
      <c r="F40" s="387" t="s">
        <v>6</v>
      </c>
      <c r="G40" s="255">
        <f>G41+G49</f>
        <v>990.3</v>
      </c>
      <c r="H40" s="255">
        <f>H41+H46</f>
        <v>2577</v>
      </c>
      <c r="I40" s="383">
        <f t="shared" si="0"/>
        <v>3567.3</v>
      </c>
    </row>
    <row r="41" spans="1:9" ht="29.25" customHeight="1">
      <c r="A41" s="446" t="s">
        <v>315</v>
      </c>
      <c r="B41" s="394">
        <v>503</v>
      </c>
      <c r="C41" s="397" t="s">
        <v>7</v>
      </c>
      <c r="D41" s="387" t="s">
        <v>365</v>
      </c>
      <c r="E41" s="397" t="s">
        <v>64</v>
      </c>
      <c r="F41" s="397" t="s">
        <v>6</v>
      </c>
      <c r="G41" s="185">
        <f>G42+G44</f>
        <v>724.3</v>
      </c>
      <c r="H41" s="185"/>
      <c r="I41" s="383">
        <f t="shared" si="0"/>
        <v>724.3</v>
      </c>
    </row>
    <row r="42" spans="1:9" ht="35.25" customHeight="1">
      <c r="A42" s="450" t="s">
        <v>397</v>
      </c>
      <c r="B42" s="394">
        <v>503</v>
      </c>
      <c r="C42" s="389" t="s">
        <v>7</v>
      </c>
      <c r="D42" s="387" t="s">
        <v>365</v>
      </c>
      <c r="E42" s="389" t="s">
        <v>278</v>
      </c>
      <c r="F42" s="389" t="s">
        <v>6</v>
      </c>
      <c r="G42" s="97">
        <f>G43</f>
        <v>499.7</v>
      </c>
      <c r="H42" s="97"/>
      <c r="I42" s="383">
        <f t="shared" si="0"/>
        <v>499.7</v>
      </c>
    </row>
    <row r="43" spans="1:10" ht="27" customHeight="1">
      <c r="A43" s="226" t="s">
        <v>95</v>
      </c>
      <c r="B43" s="394">
        <v>503</v>
      </c>
      <c r="C43" s="389" t="s">
        <v>7</v>
      </c>
      <c r="D43" s="387" t="s">
        <v>365</v>
      </c>
      <c r="E43" s="389" t="s">
        <v>278</v>
      </c>
      <c r="F43" s="389" t="s">
        <v>96</v>
      </c>
      <c r="G43" s="97">
        <v>499.7</v>
      </c>
      <c r="H43" s="97"/>
      <c r="I43" s="383">
        <f t="shared" si="0"/>
        <v>499.7</v>
      </c>
      <c r="J43" s="223"/>
    </row>
    <row r="44" spans="1:10" ht="49.5" customHeight="1">
      <c r="A44" s="450" t="s">
        <v>396</v>
      </c>
      <c r="B44" s="394">
        <v>503</v>
      </c>
      <c r="C44" s="389" t="s">
        <v>7</v>
      </c>
      <c r="D44" s="387" t="s">
        <v>365</v>
      </c>
      <c r="E44" s="389" t="s">
        <v>327</v>
      </c>
      <c r="F44" s="445" t="s">
        <v>6</v>
      </c>
      <c r="G44" s="97">
        <f>G45</f>
        <v>224.6</v>
      </c>
      <c r="H44" s="97"/>
      <c r="I44" s="383"/>
      <c r="J44" s="254"/>
    </row>
    <row r="45" spans="1:10" ht="23.25" customHeight="1">
      <c r="A45" s="353" t="s">
        <v>122</v>
      </c>
      <c r="B45" s="394">
        <v>503</v>
      </c>
      <c r="C45" s="389" t="s">
        <v>7</v>
      </c>
      <c r="D45" s="387" t="s">
        <v>365</v>
      </c>
      <c r="E45" s="389" t="s">
        <v>327</v>
      </c>
      <c r="F45" s="451" t="s">
        <v>328</v>
      </c>
      <c r="G45" s="97">
        <v>224.6</v>
      </c>
      <c r="H45" s="97"/>
      <c r="I45" s="383">
        <f t="shared" si="0"/>
        <v>224.6</v>
      </c>
      <c r="J45" s="254"/>
    </row>
    <row r="46" spans="1:10" ht="30.75" customHeight="1">
      <c r="A46" s="452" t="s">
        <v>312</v>
      </c>
      <c r="B46" s="394">
        <v>503</v>
      </c>
      <c r="C46" s="389" t="s">
        <v>7</v>
      </c>
      <c r="D46" s="389" t="s">
        <v>365</v>
      </c>
      <c r="E46" s="445" t="s">
        <v>390</v>
      </c>
      <c r="F46" s="454" t="s">
        <v>6</v>
      </c>
      <c r="G46" s="97"/>
      <c r="H46" s="100">
        <f>H47</f>
        <v>2577</v>
      </c>
      <c r="I46" s="383">
        <v>2577</v>
      </c>
      <c r="J46" s="254"/>
    </row>
    <row r="47" spans="1:10" ht="29.25" customHeight="1">
      <c r="A47" s="447" t="s">
        <v>22</v>
      </c>
      <c r="B47" s="394">
        <v>503</v>
      </c>
      <c r="C47" s="389" t="s">
        <v>7</v>
      </c>
      <c r="D47" s="389" t="s">
        <v>365</v>
      </c>
      <c r="E47" s="445" t="s">
        <v>389</v>
      </c>
      <c r="F47" s="389" t="s">
        <v>6</v>
      </c>
      <c r="G47" s="382">
        <f>G48</f>
        <v>0</v>
      </c>
      <c r="H47" s="453">
        <f>H48</f>
        <v>2577</v>
      </c>
      <c r="I47" s="384">
        <f t="shared" si="0"/>
        <v>2577</v>
      </c>
      <c r="J47" s="254"/>
    </row>
    <row r="48" spans="1:10" ht="21" customHeight="1">
      <c r="A48" s="448" t="s">
        <v>108</v>
      </c>
      <c r="B48" s="394">
        <v>503</v>
      </c>
      <c r="C48" s="389" t="s">
        <v>7</v>
      </c>
      <c r="D48" s="389" t="s">
        <v>365</v>
      </c>
      <c r="E48" s="445" t="s">
        <v>389</v>
      </c>
      <c r="F48" s="389" t="s">
        <v>109</v>
      </c>
      <c r="G48" s="326"/>
      <c r="H48" s="326">
        <f>2777-200</f>
        <v>2577</v>
      </c>
      <c r="I48" s="384">
        <f t="shared" si="0"/>
        <v>2577</v>
      </c>
      <c r="J48" s="254"/>
    </row>
    <row r="49" spans="1:14" ht="123.75" customHeight="1">
      <c r="A49" s="449" t="s">
        <v>388</v>
      </c>
      <c r="B49" s="394">
        <v>503</v>
      </c>
      <c r="C49" s="445" t="s">
        <v>7</v>
      </c>
      <c r="D49" s="445" t="s">
        <v>365</v>
      </c>
      <c r="E49" s="444" t="s">
        <v>265</v>
      </c>
      <c r="F49" s="445" t="s">
        <v>6</v>
      </c>
      <c r="G49" s="442">
        <f>G50</f>
        <v>266</v>
      </c>
      <c r="H49" s="442"/>
      <c r="I49" s="383">
        <v>266</v>
      </c>
      <c r="J49" s="441"/>
      <c r="K49" s="441">
        <v>1</v>
      </c>
      <c r="L49" s="441">
        <v>13</v>
      </c>
      <c r="M49" s="441" t="s">
        <v>265</v>
      </c>
      <c r="N49" s="441"/>
    </row>
    <row r="50" spans="1:14" ht="27.75" customHeight="1">
      <c r="A50" s="226" t="s">
        <v>95</v>
      </c>
      <c r="B50" s="394">
        <v>503</v>
      </c>
      <c r="C50" s="445" t="s">
        <v>7</v>
      </c>
      <c r="D50" s="445" t="s">
        <v>365</v>
      </c>
      <c r="E50" s="444" t="s">
        <v>265</v>
      </c>
      <c r="F50" s="445" t="s">
        <v>96</v>
      </c>
      <c r="G50" s="442">
        <f>25.8+240.2</f>
        <v>266</v>
      </c>
      <c r="H50" s="442"/>
      <c r="I50" s="384">
        <v>266</v>
      </c>
      <c r="J50" s="441"/>
      <c r="K50" s="441">
        <v>1</v>
      </c>
      <c r="L50" s="441">
        <v>13</v>
      </c>
      <c r="M50" s="441" t="s">
        <v>265</v>
      </c>
      <c r="N50" s="441">
        <v>9</v>
      </c>
    </row>
    <row r="51" spans="1:9" ht="39.75" customHeight="1">
      <c r="A51" s="443" t="s">
        <v>366</v>
      </c>
      <c r="B51" s="418">
        <v>503</v>
      </c>
      <c r="C51" s="420" t="s">
        <v>28</v>
      </c>
      <c r="D51" s="420" t="s">
        <v>16</v>
      </c>
      <c r="E51" s="420" t="s">
        <v>35</v>
      </c>
      <c r="F51" s="420" t="s">
        <v>6</v>
      </c>
      <c r="G51" s="396">
        <f>G52</f>
        <v>0</v>
      </c>
      <c r="H51" s="396">
        <f>H52</f>
        <v>26</v>
      </c>
      <c r="I51" s="383">
        <f t="shared" si="0"/>
        <v>26</v>
      </c>
    </row>
    <row r="52" spans="1:9" ht="39.75" customHeight="1">
      <c r="A52" s="414" t="s">
        <v>165</v>
      </c>
      <c r="B52" s="419">
        <v>503</v>
      </c>
      <c r="C52" s="397" t="s">
        <v>28</v>
      </c>
      <c r="D52" s="397" t="s">
        <v>26</v>
      </c>
      <c r="E52" s="397" t="s">
        <v>35</v>
      </c>
      <c r="F52" s="397" t="s">
        <v>6</v>
      </c>
      <c r="G52" s="392"/>
      <c r="H52" s="392">
        <f>H53</f>
        <v>26</v>
      </c>
      <c r="I52" s="384">
        <f t="shared" si="0"/>
        <v>26</v>
      </c>
    </row>
    <row r="53" spans="1:9" ht="36" customHeight="1">
      <c r="A53" s="117" t="s">
        <v>45</v>
      </c>
      <c r="B53" s="419">
        <v>503</v>
      </c>
      <c r="C53" s="397" t="s">
        <v>28</v>
      </c>
      <c r="D53" s="397" t="s">
        <v>26</v>
      </c>
      <c r="E53" s="397" t="s">
        <v>166</v>
      </c>
      <c r="F53" s="397" t="s">
        <v>6</v>
      </c>
      <c r="G53" s="392"/>
      <c r="H53" s="392">
        <f>H54</f>
        <v>26</v>
      </c>
      <c r="I53" s="384">
        <f t="shared" si="0"/>
        <v>26</v>
      </c>
    </row>
    <row r="54" spans="1:9" ht="34.5" customHeight="1">
      <c r="A54" s="117" t="s">
        <v>46</v>
      </c>
      <c r="B54" s="419">
        <v>503</v>
      </c>
      <c r="C54" s="397" t="s">
        <v>28</v>
      </c>
      <c r="D54" s="397" t="s">
        <v>26</v>
      </c>
      <c r="E54" s="397" t="s">
        <v>167</v>
      </c>
      <c r="F54" s="397" t="s">
        <v>6</v>
      </c>
      <c r="G54" s="386"/>
      <c r="H54" s="386">
        <f>H55</f>
        <v>26</v>
      </c>
      <c r="I54" s="384">
        <f t="shared" si="0"/>
        <v>26</v>
      </c>
    </row>
    <row r="55" spans="1:9" ht="35.25" customHeight="1">
      <c r="A55" s="117" t="s">
        <v>168</v>
      </c>
      <c r="B55" s="417">
        <v>503</v>
      </c>
      <c r="C55" s="397" t="s">
        <v>28</v>
      </c>
      <c r="D55" s="397" t="s">
        <v>26</v>
      </c>
      <c r="E55" s="397" t="s">
        <v>167</v>
      </c>
      <c r="F55" s="397" t="s">
        <v>169</v>
      </c>
      <c r="G55" s="386"/>
      <c r="H55" s="386">
        <v>26</v>
      </c>
      <c r="I55" s="384">
        <f t="shared" si="0"/>
        <v>26</v>
      </c>
    </row>
    <row r="56" spans="1:9" ht="1.5" customHeight="1" hidden="1">
      <c r="A56" s="121" t="s">
        <v>78</v>
      </c>
      <c r="B56" s="307" t="s">
        <v>76</v>
      </c>
      <c r="C56" s="307" t="s">
        <v>14</v>
      </c>
      <c r="D56" s="307" t="s">
        <v>16</v>
      </c>
      <c r="E56" s="307" t="s">
        <v>91</v>
      </c>
      <c r="F56" s="307" t="s">
        <v>6</v>
      </c>
      <c r="G56" s="183">
        <f>G57+G60</f>
        <v>0</v>
      </c>
      <c r="H56" s="183"/>
      <c r="I56" s="354">
        <f t="shared" si="0"/>
        <v>0</v>
      </c>
    </row>
    <row r="57" spans="1:9" ht="21.75" customHeight="1" hidden="1">
      <c r="A57" s="309" t="s">
        <v>215</v>
      </c>
      <c r="B57" s="96" t="s">
        <v>76</v>
      </c>
      <c r="C57" s="96" t="s">
        <v>14</v>
      </c>
      <c r="D57" s="96" t="s">
        <v>8</v>
      </c>
      <c r="E57" s="96" t="s">
        <v>91</v>
      </c>
      <c r="F57" s="310" t="s">
        <v>6</v>
      </c>
      <c r="G57" s="184">
        <f>G58</f>
        <v>0</v>
      </c>
      <c r="H57" s="184"/>
      <c r="I57" s="354">
        <f t="shared" si="0"/>
        <v>0</v>
      </c>
    </row>
    <row r="58" spans="1:9" ht="44.25" customHeight="1" hidden="1">
      <c r="A58" s="89" t="s">
        <v>214</v>
      </c>
      <c r="B58" s="311">
        <v>503</v>
      </c>
      <c r="C58" s="96" t="s">
        <v>14</v>
      </c>
      <c r="D58" s="96" t="s">
        <v>8</v>
      </c>
      <c r="E58" s="172">
        <v>2800300</v>
      </c>
      <c r="F58" s="310" t="s">
        <v>6</v>
      </c>
      <c r="G58" s="158">
        <f>G59</f>
        <v>0</v>
      </c>
      <c r="H58" s="158"/>
      <c r="I58" s="354">
        <f t="shared" si="0"/>
        <v>0</v>
      </c>
    </row>
    <row r="59" spans="1:9" ht="21.75" customHeight="1" hidden="1">
      <c r="A59" s="312" t="s">
        <v>108</v>
      </c>
      <c r="B59" s="311">
        <v>503</v>
      </c>
      <c r="C59" s="96" t="s">
        <v>14</v>
      </c>
      <c r="D59" s="96" t="s">
        <v>8</v>
      </c>
      <c r="E59" s="172">
        <v>2800300</v>
      </c>
      <c r="F59" s="310" t="s">
        <v>109</v>
      </c>
      <c r="G59" s="106"/>
      <c r="H59" s="106"/>
      <c r="I59" s="354">
        <f t="shared" si="0"/>
        <v>0</v>
      </c>
    </row>
    <row r="60" spans="1:9" ht="25.5" customHeight="1" hidden="1">
      <c r="A60" s="309" t="s">
        <v>226</v>
      </c>
      <c r="B60" s="313" t="s">
        <v>76</v>
      </c>
      <c r="C60" s="313" t="s">
        <v>14</v>
      </c>
      <c r="D60" s="313" t="s">
        <v>90</v>
      </c>
      <c r="E60" s="122" t="s">
        <v>35</v>
      </c>
      <c r="F60" s="122" t="s">
        <v>6</v>
      </c>
      <c r="G60" s="105">
        <f>G61</f>
        <v>0</v>
      </c>
      <c r="H60" s="105"/>
      <c r="I60" s="354">
        <f t="shared" si="0"/>
        <v>0</v>
      </c>
    </row>
    <row r="61" spans="1:9" ht="25.5" customHeight="1" hidden="1">
      <c r="A61" s="314" t="s">
        <v>227</v>
      </c>
      <c r="B61" s="96" t="s">
        <v>76</v>
      </c>
      <c r="C61" s="96" t="s">
        <v>14</v>
      </c>
      <c r="D61" s="96" t="s">
        <v>90</v>
      </c>
      <c r="E61" s="172">
        <v>3450000</v>
      </c>
      <c r="F61" s="315" t="s">
        <v>6</v>
      </c>
      <c r="G61" s="185">
        <f>G62</f>
        <v>0</v>
      </c>
      <c r="H61" s="185"/>
      <c r="I61" s="354">
        <f t="shared" si="0"/>
        <v>0</v>
      </c>
    </row>
    <row r="62" spans="1:9" ht="35.25" customHeight="1" hidden="1">
      <c r="A62" s="171" t="s">
        <v>228</v>
      </c>
      <c r="B62" s="96" t="s">
        <v>76</v>
      </c>
      <c r="C62" s="96" t="s">
        <v>14</v>
      </c>
      <c r="D62" s="96" t="s">
        <v>90</v>
      </c>
      <c r="E62" s="172">
        <v>3450100</v>
      </c>
      <c r="F62" s="315" t="s">
        <v>6</v>
      </c>
      <c r="G62" s="185">
        <f>G63</f>
        <v>0</v>
      </c>
      <c r="H62" s="185"/>
      <c r="I62" s="354">
        <f t="shared" si="0"/>
        <v>0</v>
      </c>
    </row>
    <row r="63" spans="1:9" ht="17.25" customHeight="1" hidden="1">
      <c r="A63" s="312" t="s">
        <v>148</v>
      </c>
      <c r="B63" s="96" t="s">
        <v>76</v>
      </c>
      <c r="C63" s="96" t="s">
        <v>14</v>
      </c>
      <c r="D63" s="96" t="s">
        <v>90</v>
      </c>
      <c r="E63" s="172">
        <v>3450100</v>
      </c>
      <c r="F63" s="315" t="s">
        <v>149</v>
      </c>
      <c r="G63" s="56"/>
      <c r="H63" s="56"/>
      <c r="I63" s="354">
        <f t="shared" si="0"/>
        <v>0</v>
      </c>
    </row>
    <row r="64" spans="1:9" ht="0.75" customHeight="1" hidden="1">
      <c r="A64" s="121" t="s">
        <v>195</v>
      </c>
      <c r="B64" s="316">
        <v>503</v>
      </c>
      <c r="C64" s="307" t="s">
        <v>63</v>
      </c>
      <c r="D64" s="307" t="s">
        <v>16</v>
      </c>
      <c r="E64" s="307" t="s">
        <v>91</v>
      </c>
      <c r="F64" s="307" t="s">
        <v>6</v>
      </c>
      <c r="G64" s="186">
        <f>G65+G98</f>
        <v>0</v>
      </c>
      <c r="H64" s="186"/>
      <c r="I64" s="354">
        <f t="shared" si="0"/>
        <v>0</v>
      </c>
    </row>
    <row r="65" spans="1:9" ht="24" customHeight="1" hidden="1">
      <c r="A65" s="83" t="s">
        <v>229</v>
      </c>
      <c r="B65" s="125">
        <v>503</v>
      </c>
      <c r="C65" s="98" t="s">
        <v>63</v>
      </c>
      <c r="D65" s="98" t="s">
        <v>7</v>
      </c>
      <c r="E65" s="98" t="s">
        <v>91</v>
      </c>
      <c r="F65" s="98" t="s">
        <v>6</v>
      </c>
      <c r="G65" s="187">
        <f>G66</f>
        <v>0</v>
      </c>
      <c r="H65" s="187"/>
      <c r="I65" s="354">
        <f t="shared" si="0"/>
        <v>0</v>
      </c>
    </row>
    <row r="66" spans="1:9" ht="30" customHeight="1" hidden="1">
      <c r="A66" s="116" t="s">
        <v>230</v>
      </c>
      <c r="B66" s="125">
        <v>503</v>
      </c>
      <c r="C66" s="98" t="s">
        <v>63</v>
      </c>
      <c r="D66" s="98" t="s">
        <v>7</v>
      </c>
      <c r="E66" s="98" t="s">
        <v>231</v>
      </c>
      <c r="F66" s="98" t="s">
        <v>6</v>
      </c>
      <c r="G66" s="142">
        <f>G67+G85+G84+G86</f>
        <v>0</v>
      </c>
      <c r="H66" s="142"/>
      <c r="I66" s="354">
        <f t="shared" si="0"/>
        <v>0</v>
      </c>
    </row>
    <row r="67" spans="1:9" ht="43.5" customHeight="1" hidden="1">
      <c r="A67" s="116" t="s">
        <v>232</v>
      </c>
      <c r="B67" s="125">
        <v>503</v>
      </c>
      <c r="C67" s="98" t="s">
        <v>63</v>
      </c>
      <c r="D67" s="98" t="s">
        <v>7</v>
      </c>
      <c r="E67" s="98" t="s">
        <v>231</v>
      </c>
      <c r="F67" s="98" t="s">
        <v>233</v>
      </c>
      <c r="G67" s="188"/>
      <c r="H67" s="188"/>
      <c r="I67" s="354">
        <f t="shared" si="0"/>
        <v>0</v>
      </c>
    </row>
    <row r="68" spans="1:9" ht="18" customHeight="1">
      <c r="A68" s="121" t="s">
        <v>78</v>
      </c>
      <c r="B68" s="124">
        <v>503</v>
      </c>
      <c r="C68" s="122" t="s">
        <v>14</v>
      </c>
      <c r="D68" s="122" t="s">
        <v>16</v>
      </c>
      <c r="E68" s="122" t="s">
        <v>91</v>
      </c>
      <c r="F68" s="122" t="s">
        <v>6</v>
      </c>
      <c r="G68" s="189">
        <f>G69+G72+G75</f>
        <v>386.4</v>
      </c>
      <c r="H68" s="189">
        <f>H75</f>
        <v>50</v>
      </c>
      <c r="I68" s="383">
        <f t="shared" si="0"/>
        <v>436.4</v>
      </c>
    </row>
    <row r="69" spans="1:9" ht="18" customHeight="1">
      <c r="A69" s="410" t="s">
        <v>367</v>
      </c>
      <c r="B69" s="421">
        <v>503</v>
      </c>
      <c r="C69" s="387" t="s">
        <v>14</v>
      </c>
      <c r="D69" s="387" t="s">
        <v>63</v>
      </c>
      <c r="E69" s="387" t="s">
        <v>91</v>
      </c>
      <c r="F69" s="387" t="s">
        <v>6</v>
      </c>
      <c r="G69" s="189">
        <f>G70</f>
        <v>36.4</v>
      </c>
      <c r="H69" s="189"/>
      <c r="I69" s="383">
        <f t="shared" si="0"/>
        <v>36.4</v>
      </c>
    </row>
    <row r="70" spans="1:9" ht="39.75" customHeight="1">
      <c r="A70" s="26" t="s">
        <v>182</v>
      </c>
      <c r="B70" s="161" t="s">
        <v>76</v>
      </c>
      <c r="C70" s="389" t="s">
        <v>14</v>
      </c>
      <c r="D70" s="389" t="s">
        <v>63</v>
      </c>
      <c r="E70" s="389" t="s">
        <v>368</v>
      </c>
      <c r="F70" s="387" t="s">
        <v>6</v>
      </c>
      <c r="G70" s="189">
        <f>G71</f>
        <v>36.4</v>
      </c>
      <c r="H70" s="189"/>
      <c r="I70" s="384">
        <f t="shared" si="0"/>
        <v>36.4</v>
      </c>
    </row>
    <row r="71" spans="1:9" ht="36.75" customHeight="1">
      <c r="A71" s="26" t="s">
        <v>355</v>
      </c>
      <c r="B71" s="161" t="s">
        <v>76</v>
      </c>
      <c r="C71" s="389" t="s">
        <v>14</v>
      </c>
      <c r="D71" s="389" t="s">
        <v>63</v>
      </c>
      <c r="E71" s="389" t="s">
        <v>368</v>
      </c>
      <c r="F71" s="387" t="s">
        <v>96</v>
      </c>
      <c r="G71" s="189">
        <v>36.4</v>
      </c>
      <c r="H71" s="189"/>
      <c r="I71" s="384">
        <f t="shared" si="0"/>
        <v>36.4</v>
      </c>
    </row>
    <row r="72" spans="1:9" ht="18" customHeight="1">
      <c r="A72" s="409" t="s">
        <v>215</v>
      </c>
      <c r="B72" s="421">
        <v>503</v>
      </c>
      <c r="C72" s="387" t="s">
        <v>14</v>
      </c>
      <c r="D72" s="387" t="s">
        <v>8</v>
      </c>
      <c r="E72" s="387" t="s">
        <v>91</v>
      </c>
      <c r="F72" s="387" t="s">
        <v>6</v>
      </c>
      <c r="G72" s="189">
        <f>G73</f>
        <v>350</v>
      </c>
      <c r="H72" s="189"/>
      <c r="I72" s="383">
        <f t="shared" si="0"/>
        <v>350</v>
      </c>
    </row>
    <row r="73" spans="1:9" ht="66" customHeight="1">
      <c r="A73" s="414" t="s">
        <v>214</v>
      </c>
      <c r="B73" s="421">
        <v>503</v>
      </c>
      <c r="C73" s="389" t="s">
        <v>14</v>
      </c>
      <c r="D73" s="389" t="s">
        <v>8</v>
      </c>
      <c r="E73" s="389" t="s">
        <v>363</v>
      </c>
      <c r="F73" s="389" t="s">
        <v>6</v>
      </c>
      <c r="G73" s="189">
        <f>G74</f>
        <v>350</v>
      </c>
      <c r="H73" s="189"/>
      <c r="I73" s="384">
        <f t="shared" si="0"/>
        <v>350</v>
      </c>
    </row>
    <row r="74" spans="1:9" ht="61.5" customHeight="1">
      <c r="A74" s="415" t="s">
        <v>364</v>
      </c>
      <c r="B74" s="421">
        <v>503</v>
      </c>
      <c r="C74" s="387" t="s">
        <v>14</v>
      </c>
      <c r="D74" s="387" t="s">
        <v>8</v>
      </c>
      <c r="E74" s="387" t="s">
        <v>363</v>
      </c>
      <c r="F74" s="387" t="s">
        <v>297</v>
      </c>
      <c r="G74" s="189">
        <v>350</v>
      </c>
      <c r="H74" s="189"/>
      <c r="I74" s="384">
        <f t="shared" si="0"/>
        <v>350</v>
      </c>
    </row>
    <row r="75" spans="1:9" ht="30" customHeight="1">
      <c r="A75" s="429" t="s">
        <v>226</v>
      </c>
      <c r="B75" s="125">
        <v>503</v>
      </c>
      <c r="C75" s="98" t="s">
        <v>14</v>
      </c>
      <c r="D75" s="98" t="s">
        <v>90</v>
      </c>
      <c r="E75" s="98" t="s">
        <v>91</v>
      </c>
      <c r="F75" s="126" t="s">
        <v>6</v>
      </c>
      <c r="G75" s="190"/>
      <c r="H75" s="190">
        <f>H76+H78+H80</f>
        <v>50</v>
      </c>
      <c r="I75" s="383">
        <f t="shared" si="0"/>
        <v>50</v>
      </c>
    </row>
    <row r="76" spans="1:9" ht="26.25" customHeight="1">
      <c r="A76" s="88" t="s">
        <v>247</v>
      </c>
      <c r="B76" s="125">
        <v>503</v>
      </c>
      <c r="C76" s="98" t="s">
        <v>14</v>
      </c>
      <c r="D76" s="98" t="s">
        <v>90</v>
      </c>
      <c r="E76" s="169">
        <v>3380000</v>
      </c>
      <c r="F76" s="127" t="s">
        <v>6</v>
      </c>
      <c r="G76" s="189"/>
      <c r="H76" s="189"/>
      <c r="I76" s="383">
        <f t="shared" si="0"/>
        <v>0</v>
      </c>
    </row>
    <row r="77" spans="1:9" ht="26.25" customHeight="1">
      <c r="A77" s="123" t="s">
        <v>95</v>
      </c>
      <c r="B77" s="125">
        <v>503</v>
      </c>
      <c r="C77" s="98" t="s">
        <v>14</v>
      </c>
      <c r="D77" s="98" t="s">
        <v>90</v>
      </c>
      <c r="E77" s="169">
        <v>3380000</v>
      </c>
      <c r="F77" s="127" t="s">
        <v>96</v>
      </c>
      <c r="G77" s="190"/>
      <c r="H77" s="190"/>
      <c r="I77" s="383">
        <f t="shared" si="0"/>
        <v>0</v>
      </c>
    </row>
    <row r="78" spans="1:9" ht="26.25" customHeight="1">
      <c r="A78" s="170" t="s">
        <v>248</v>
      </c>
      <c r="B78" s="125">
        <v>503</v>
      </c>
      <c r="C78" s="98" t="s">
        <v>14</v>
      </c>
      <c r="D78" s="98" t="s">
        <v>90</v>
      </c>
      <c r="E78" s="169">
        <v>3400300</v>
      </c>
      <c r="F78" s="127" t="s">
        <v>6</v>
      </c>
      <c r="G78" s="189"/>
      <c r="H78" s="189"/>
      <c r="I78" s="383">
        <f t="shared" si="0"/>
        <v>0</v>
      </c>
    </row>
    <row r="79" spans="1:9" ht="30" customHeight="1">
      <c r="A79" s="123" t="s">
        <v>95</v>
      </c>
      <c r="B79" s="125">
        <v>503</v>
      </c>
      <c r="C79" s="98" t="s">
        <v>14</v>
      </c>
      <c r="D79" s="98" t="s">
        <v>90</v>
      </c>
      <c r="E79" s="169">
        <v>3400300</v>
      </c>
      <c r="F79" s="127" t="s">
        <v>96</v>
      </c>
      <c r="G79" s="190"/>
      <c r="H79" s="190"/>
      <c r="I79" s="383">
        <f t="shared" si="0"/>
        <v>0</v>
      </c>
    </row>
    <row r="80" spans="1:10" ht="36.75" customHeight="1">
      <c r="A80" s="171" t="s">
        <v>228</v>
      </c>
      <c r="B80" s="125">
        <v>503</v>
      </c>
      <c r="C80" s="98" t="s">
        <v>14</v>
      </c>
      <c r="D80" s="98" t="s">
        <v>90</v>
      </c>
      <c r="E80" s="169">
        <v>3450100</v>
      </c>
      <c r="F80" s="98" t="s">
        <v>6</v>
      </c>
      <c r="G80" s="189"/>
      <c r="H80" s="189">
        <f>H81</f>
        <v>50</v>
      </c>
      <c r="I80" s="383">
        <f t="shared" si="0"/>
        <v>50</v>
      </c>
      <c r="J80" s="216"/>
    </row>
    <row r="81" spans="1:10" ht="28.5" customHeight="1">
      <c r="A81" s="123" t="s">
        <v>95</v>
      </c>
      <c r="B81" s="125">
        <v>503</v>
      </c>
      <c r="C81" s="96" t="s">
        <v>14</v>
      </c>
      <c r="D81" s="96" t="s">
        <v>90</v>
      </c>
      <c r="E81" s="172">
        <v>3450100</v>
      </c>
      <c r="F81" s="98" t="s">
        <v>96</v>
      </c>
      <c r="G81" s="190"/>
      <c r="H81" s="190">
        <v>50</v>
      </c>
      <c r="I81" s="383">
        <f aca="true" t="shared" si="1" ref="I81:I123">G81+H81</f>
        <v>50</v>
      </c>
      <c r="J81" s="216"/>
    </row>
    <row r="82" spans="1:10" ht="19.5" customHeight="1">
      <c r="A82" s="171" t="s">
        <v>298</v>
      </c>
      <c r="B82" s="125">
        <v>503</v>
      </c>
      <c r="C82" s="96" t="s">
        <v>14</v>
      </c>
      <c r="D82" s="96" t="s">
        <v>90</v>
      </c>
      <c r="E82" s="172">
        <v>5220000</v>
      </c>
      <c r="F82" s="98" t="s">
        <v>6</v>
      </c>
      <c r="G82" s="189"/>
      <c r="H82" s="189"/>
      <c r="I82" s="383">
        <f t="shared" si="1"/>
        <v>0</v>
      </c>
      <c r="J82" s="216"/>
    </row>
    <row r="83" spans="1:10" ht="41.25" customHeight="1">
      <c r="A83" s="123" t="s">
        <v>299</v>
      </c>
      <c r="B83" s="125">
        <v>503</v>
      </c>
      <c r="C83" s="96" t="s">
        <v>14</v>
      </c>
      <c r="D83" s="96" t="s">
        <v>90</v>
      </c>
      <c r="E83" s="172">
        <v>5222300</v>
      </c>
      <c r="F83" s="98" t="s">
        <v>300</v>
      </c>
      <c r="G83" s="190"/>
      <c r="H83" s="190"/>
      <c r="I83" s="383">
        <f t="shared" si="1"/>
        <v>0</v>
      </c>
      <c r="J83" s="222"/>
    </row>
    <row r="84" spans="1:9" ht="20.25" customHeight="1">
      <c r="A84" s="121" t="s">
        <v>245</v>
      </c>
      <c r="B84" s="124">
        <v>503</v>
      </c>
      <c r="C84" s="122" t="s">
        <v>63</v>
      </c>
      <c r="D84" s="122" t="s">
        <v>16</v>
      </c>
      <c r="E84" s="122" t="s">
        <v>91</v>
      </c>
      <c r="F84" s="122" t="s">
        <v>6</v>
      </c>
      <c r="G84" s="251">
        <f>G87+G98</f>
        <v>0</v>
      </c>
      <c r="H84" s="251"/>
      <c r="I84" s="383">
        <f t="shared" si="1"/>
        <v>0</v>
      </c>
    </row>
    <row r="85" spans="1:9" ht="21.75" customHeight="1" hidden="1">
      <c r="A85" s="116" t="s">
        <v>234</v>
      </c>
      <c r="B85" s="125">
        <v>503</v>
      </c>
      <c r="C85" s="98" t="s">
        <v>63</v>
      </c>
      <c r="D85" s="98" t="s">
        <v>7</v>
      </c>
      <c r="E85" s="98" t="s">
        <v>231</v>
      </c>
      <c r="F85" s="98" t="s">
        <v>235</v>
      </c>
      <c r="G85" s="142"/>
      <c r="H85" s="142"/>
      <c r="I85" s="383">
        <f t="shared" si="1"/>
        <v>0</v>
      </c>
    </row>
    <row r="86" spans="1:9" ht="18.75" customHeight="1" hidden="1">
      <c r="A86" s="173" t="s">
        <v>243</v>
      </c>
      <c r="B86" s="125">
        <v>503</v>
      </c>
      <c r="C86" s="98" t="s">
        <v>63</v>
      </c>
      <c r="D86" s="98" t="s">
        <v>7</v>
      </c>
      <c r="E86" s="98" t="s">
        <v>231</v>
      </c>
      <c r="F86" s="98" t="s">
        <v>235</v>
      </c>
      <c r="G86" s="142"/>
      <c r="H86" s="142"/>
      <c r="I86" s="383">
        <f t="shared" si="1"/>
        <v>0</v>
      </c>
    </row>
    <row r="87" spans="1:9" ht="17.25" customHeight="1">
      <c r="A87" s="118" t="s">
        <v>229</v>
      </c>
      <c r="B87" s="277">
        <v>503</v>
      </c>
      <c r="C87" s="119" t="s">
        <v>63</v>
      </c>
      <c r="D87" s="119" t="s">
        <v>7</v>
      </c>
      <c r="E87" s="119" t="s">
        <v>91</v>
      </c>
      <c r="F87" s="119" t="s">
        <v>6</v>
      </c>
      <c r="G87" s="251">
        <f>G88</f>
        <v>0</v>
      </c>
      <c r="H87" s="251"/>
      <c r="I87" s="383">
        <f t="shared" si="1"/>
        <v>0</v>
      </c>
    </row>
    <row r="88" spans="1:9" ht="28.5" customHeight="1">
      <c r="A88" s="116" t="s">
        <v>230</v>
      </c>
      <c r="B88" s="125">
        <v>503</v>
      </c>
      <c r="C88" s="98" t="s">
        <v>63</v>
      </c>
      <c r="D88" s="98" t="s">
        <v>7</v>
      </c>
      <c r="E88" s="98" t="s">
        <v>231</v>
      </c>
      <c r="F88" s="98" t="s">
        <v>6</v>
      </c>
      <c r="G88" s="328">
        <f>G89+G93</f>
        <v>0</v>
      </c>
      <c r="H88" s="328"/>
      <c r="I88" s="383">
        <f t="shared" si="1"/>
        <v>0</v>
      </c>
    </row>
    <row r="89" spans="1:10" ht="45" customHeight="1">
      <c r="A89" s="171" t="s">
        <v>311</v>
      </c>
      <c r="B89" s="125">
        <v>503</v>
      </c>
      <c r="C89" s="98" t="s">
        <v>63</v>
      </c>
      <c r="D89" s="98" t="s">
        <v>7</v>
      </c>
      <c r="E89" s="98" t="s">
        <v>231</v>
      </c>
      <c r="F89" s="98" t="s">
        <v>235</v>
      </c>
      <c r="G89" s="328">
        <f>G90+G91</f>
        <v>0</v>
      </c>
      <c r="H89" s="328"/>
      <c r="I89" s="383">
        <f t="shared" si="1"/>
        <v>0</v>
      </c>
      <c r="J89" s="253"/>
    </row>
    <row r="90" spans="1:10" ht="36.75" customHeight="1">
      <c r="A90" s="117" t="s">
        <v>301</v>
      </c>
      <c r="B90" s="125">
        <v>503</v>
      </c>
      <c r="C90" s="98" t="s">
        <v>63</v>
      </c>
      <c r="D90" s="98" t="s">
        <v>7</v>
      </c>
      <c r="E90" s="98" t="s">
        <v>231</v>
      </c>
      <c r="F90" s="98" t="s">
        <v>235</v>
      </c>
      <c r="G90" s="236"/>
      <c r="H90" s="236"/>
      <c r="I90" s="383">
        <f t="shared" si="1"/>
        <v>0</v>
      </c>
      <c r="J90" s="216"/>
    </row>
    <row r="91" spans="1:9" ht="45.75" customHeight="1">
      <c r="A91" s="117" t="s">
        <v>307</v>
      </c>
      <c r="B91" s="125">
        <v>503</v>
      </c>
      <c r="C91" s="98" t="s">
        <v>63</v>
      </c>
      <c r="D91" s="98" t="s">
        <v>7</v>
      </c>
      <c r="E91" s="98" t="s">
        <v>231</v>
      </c>
      <c r="F91" s="98" t="s">
        <v>235</v>
      </c>
      <c r="G91" s="236"/>
      <c r="H91" s="236"/>
      <c r="I91" s="383">
        <f t="shared" si="1"/>
        <v>0</v>
      </c>
    </row>
    <row r="92" spans="1:10" ht="24" customHeight="1">
      <c r="A92" s="117" t="s">
        <v>295</v>
      </c>
      <c r="B92" s="125">
        <v>503</v>
      </c>
      <c r="C92" s="98" t="s">
        <v>63</v>
      </c>
      <c r="D92" s="98" t="s">
        <v>7</v>
      </c>
      <c r="E92" s="98" t="s">
        <v>231</v>
      </c>
      <c r="F92" s="98" t="s">
        <v>235</v>
      </c>
      <c r="G92" s="236"/>
      <c r="H92" s="236"/>
      <c r="I92" s="383">
        <f t="shared" si="1"/>
        <v>0</v>
      </c>
      <c r="J92" s="218"/>
    </row>
    <row r="93" spans="1:10" ht="42" customHeight="1">
      <c r="A93" s="252" t="s">
        <v>310</v>
      </c>
      <c r="B93" s="125">
        <v>503</v>
      </c>
      <c r="C93" s="98" t="s">
        <v>63</v>
      </c>
      <c r="D93" s="98" t="s">
        <v>7</v>
      </c>
      <c r="E93" s="98" t="s">
        <v>231</v>
      </c>
      <c r="F93" s="98" t="s">
        <v>235</v>
      </c>
      <c r="G93" s="328">
        <f>G94+G95+G96+G97</f>
        <v>0</v>
      </c>
      <c r="H93" s="328"/>
      <c r="I93" s="383">
        <f t="shared" si="1"/>
        <v>0</v>
      </c>
      <c r="J93" s="218"/>
    </row>
    <row r="94" spans="1:10" ht="36.75" customHeight="1">
      <c r="A94" s="173" t="s">
        <v>302</v>
      </c>
      <c r="B94" s="125">
        <v>503</v>
      </c>
      <c r="C94" s="98" t="s">
        <v>63</v>
      </c>
      <c r="D94" s="98" t="s">
        <v>7</v>
      </c>
      <c r="E94" s="98" t="s">
        <v>231</v>
      </c>
      <c r="F94" s="98" t="s">
        <v>235</v>
      </c>
      <c r="G94" s="329"/>
      <c r="H94" s="329"/>
      <c r="I94" s="383">
        <f t="shared" si="1"/>
        <v>0</v>
      </c>
      <c r="J94" s="218"/>
    </row>
    <row r="95" spans="1:10" ht="37.5" customHeight="1">
      <c r="A95" s="173" t="s">
        <v>338</v>
      </c>
      <c r="B95" s="125">
        <v>503</v>
      </c>
      <c r="C95" s="98" t="s">
        <v>63</v>
      </c>
      <c r="D95" s="98" t="s">
        <v>7</v>
      </c>
      <c r="E95" s="98" t="s">
        <v>308</v>
      </c>
      <c r="F95" s="98" t="s">
        <v>235</v>
      </c>
      <c r="G95" s="329"/>
      <c r="H95" s="329"/>
      <c r="I95" s="383">
        <f t="shared" si="1"/>
        <v>0</v>
      </c>
      <c r="J95" s="218"/>
    </row>
    <row r="96" spans="1:10" ht="37.5" customHeight="1">
      <c r="A96" s="173" t="s">
        <v>339</v>
      </c>
      <c r="B96" s="125">
        <v>503</v>
      </c>
      <c r="C96" s="98" t="s">
        <v>63</v>
      </c>
      <c r="D96" s="98" t="s">
        <v>7</v>
      </c>
      <c r="E96" s="98" t="s">
        <v>309</v>
      </c>
      <c r="F96" s="98" t="s">
        <v>235</v>
      </c>
      <c r="G96" s="329"/>
      <c r="H96" s="329"/>
      <c r="I96" s="383">
        <f t="shared" si="1"/>
        <v>0</v>
      </c>
      <c r="J96" s="218"/>
    </row>
    <row r="97" spans="1:9" ht="39" customHeight="1">
      <c r="A97" s="173" t="s">
        <v>246</v>
      </c>
      <c r="B97" s="125">
        <v>503</v>
      </c>
      <c r="C97" s="98" t="s">
        <v>63</v>
      </c>
      <c r="D97" s="98" t="s">
        <v>7</v>
      </c>
      <c r="E97" s="98" t="s">
        <v>231</v>
      </c>
      <c r="F97" s="98" t="s">
        <v>235</v>
      </c>
      <c r="G97" s="142"/>
      <c r="H97" s="142"/>
      <c r="I97" s="383">
        <f t="shared" si="1"/>
        <v>0</v>
      </c>
    </row>
    <row r="98" spans="1:12" ht="17.25" customHeight="1">
      <c r="A98" s="118" t="s">
        <v>185</v>
      </c>
      <c r="B98" s="125">
        <v>503</v>
      </c>
      <c r="C98" s="98" t="s">
        <v>63</v>
      </c>
      <c r="D98" s="98" t="s">
        <v>9</v>
      </c>
      <c r="E98" s="98" t="s">
        <v>91</v>
      </c>
      <c r="F98" s="98" t="s">
        <v>6</v>
      </c>
      <c r="G98" s="212">
        <f>G99</f>
        <v>0</v>
      </c>
      <c r="H98" s="212"/>
      <c r="I98" s="383">
        <f t="shared" si="1"/>
        <v>0</v>
      </c>
      <c r="J98" s="529"/>
      <c r="K98" s="530"/>
      <c r="L98" s="530"/>
    </row>
    <row r="99" spans="1:9" ht="18" customHeight="1">
      <c r="A99" s="116" t="s">
        <v>79</v>
      </c>
      <c r="B99" s="125">
        <v>503</v>
      </c>
      <c r="C99" s="98" t="s">
        <v>63</v>
      </c>
      <c r="D99" s="98" t="s">
        <v>9</v>
      </c>
      <c r="E99" s="98" t="s">
        <v>186</v>
      </c>
      <c r="F99" s="98" t="s">
        <v>6</v>
      </c>
      <c r="G99" s="106"/>
      <c r="H99" s="106"/>
      <c r="I99" s="383">
        <f t="shared" si="1"/>
        <v>0</v>
      </c>
    </row>
    <row r="100" spans="1:9" ht="16.5" customHeight="1">
      <c r="A100" s="116" t="s">
        <v>80</v>
      </c>
      <c r="B100" s="125">
        <v>503</v>
      </c>
      <c r="C100" s="98" t="s">
        <v>63</v>
      </c>
      <c r="D100" s="98" t="s">
        <v>9</v>
      </c>
      <c r="E100" s="98" t="s">
        <v>187</v>
      </c>
      <c r="F100" s="98" t="s">
        <v>6</v>
      </c>
      <c r="G100" s="106"/>
      <c r="H100" s="106"/>
      <c r="I100" s="383">
        <f t="shared" si="1"/>
        <v>0</v>
      </c>
    </row>
    <row r="101" spans="1:9" ht="24" customHeight="1">
      <c r="A101" s="116" t="s">
        <v>95</v>
      </c>
      <c r="B101" s="125">
        <v>503</v>
      </c>
      <c r="C101" s="98" t="s">
        <v>63</v>
      </c>
      <c r="D101" s="98" t="s">
        <v>9</v>
      </c>
      <c r="E101" s="98" t="s">
        <v>187</v>
      </c>
      <c r="F101" s="98" t="s">
        <v>96</v>
      </c>
      <c r="G101" s="106"/>
      <c r="H101" s="106"/>
      <c r="I101" s="383">
        <f t="shared" si="1"/>
        <v>0</v>
      </c>
    </row>
    <row r="102" spans="1:9" ht="24" customHeight="1">
      <c r="A102" s="366"/>
      <c r="B102" s="362">
        <v>503</v>
      </c>
      <c r="C102" s="368" t="s">
        <v>8</v>
      </c>
      <c r="D102" s="363" t="s">
        <v>16</v>
      </c>
      <c r="E102" s="363" t="s">
        <v>91</v>
      </c>
      <c r="F102" s="363" t="s">
        <v>6</v>
      </c>
      <c r="G102" s="365">
        <f>G103+G106</f>
        <v>0</v>
      </c>
      <c r="H102" s="365"/>
      <c r="I102" s="383">
        <f t="shared" si="1"/>
        <v>0</v>
      </c>
    </row>
    <row r="103" spans="1:9" ht="24" customHeight="1">
      <c r="A103" s="358"/>
      <c r="B103" s="359" t="s">
        <v>76</v>
      </c>
      <c r="C103" s="369" t="s">
        <v>8</v>
      </c>
      <c r="D103" s="369" t="s">
        <v>63</v>
      </c>
      <c r="E103" s="349" t="s">
        <v>91</v>
      </c>
      <c r="F103" s="349" t="s">
        <v>6</v>
      </c>
      <c r="G103" s="364">
        <f>G104</f>
        <v>0</v>
      </c>
      <c r="H103" s="364"/>
      <c r="I103" s="383">
        <f t="shared" si="1"/>
        <v>0</v>
      </c>
    </row>
    <row r="104" spans="1:9" ht="24" customHeight="1">
      <c r="A104" s="361"/>
      <c r="B104" s="359" t="s">
        <v>76</v>
      </c>
      <c r="C104" s="369" t="s">
        <v>8</v>
      </c>
      <c r="D104" s="369" t="s">
        <v>63</v>
      </c>
      <c r="E104" s="367">
        <v>5220000</v>
      </c>
      <c r="F104" s="360" t="s">
        <v>6</v>
      </c>
      <c r="G104" s="357">
        <f>G105</f>
        <v>0</v>
      </c>
      <c r="H104" s="357"/>
      <c r="I104" s="383">
        <f t="shared" si="1"/>
        <v>0</v>
      </c>
    </row>
    <row r="105" spans="1:9" ht="24" customHeight="1">
      <c r="A105" s="356"/>
      <c r="B105" s="359" t="s">
        <v>76</v>
      </c>
      <c r="C105" s="360" t="s">
        <v>8</v>
      </c>
      <c r="D105" s="360" t="s">
        <v>63</v>
      </c>
      <c r="E105" s="349"/>
      <c r="F105" s="349"/>
      <c r="G105" s="357"/>
      <c r="H105" s="357"/>
      <c r="I105" s="383">
        <f t="shared" si="1"/>
        <v>0</v>
      </c>
    </row>
    <row r="106" spans="1:9" ht="24" customHeight="1">
      <c r="A106" s="370"/>
      <c r="B106" s="371"/>
      <c r="C106" s="372"/>
      <c r="D106" s="372"/>
      <c r="E106" s="372"/>
      <c r="F106" s="372"/>
      <c r="G106" s="373"/>
      <c r="H106" s="373"/>
      <c r="I106" s="383">
        <f t="shared" si="1"/>
        <v>0</v>
      </c>
    </row>
    <row r="107" spans="1:9" ht="24" customHeight="1">
      <c r="A107" s="261" t="s">
        <v>11</v>
      </c>
      <c r="B107" s="278" t="s">
        <v>76</v>
      </c>
      <c r="C107" s="262" t="s">
        <v>10</v>
      </c>
      <c r="D107" s="263" t="s">
        <v>16</v>
      </c>
      <c r="E107" s="263" t="s">
        <v>91</v>
      </c>
      <c r="F107" s="264" t="s">
        <v>6</v>
      </c>
      <c r="G107" s="212">
        <f>G111+G108</f>
        <v>0</v>
      </c>
      <c r="H107" s="212"/>
      <c r="I107" s="383">
        <f t="shared" si="1"/>
        <v>0</v>
      </c>
    </row>
    <row r="108" spans="1:9" ht="28.5" customHeight="1">
      <c r="A108" s="243" t="s">
        <v>51</v>
      </c>
      <c r="B108" s="125">
        <v>503</v>
      </c>
      <c r="C108" s="129" t="s">
        <v>10</v>
      </c>
      <c r="D108" s="129" t="s">
        <v>9</v>
      </c>
      <c r="E108" s="129" t="s">
        <v>52</v>
      </c>
      <c r="F108" s="129" t="s">
        <v>6</v>
      </c>
      <c r="G108" s="272"/>
      <c r="H108" s="272"/>
      <c r="I108" s="383">
        <f t="shared" si="1"/>
        <v>0</v>
      </c>
    </row>
    <row r="109" spans="1:9" ht="29.25" customHeight="1">
      <c r="A109" s="244" t="s">
        <v>22</v>
      </c>
      <c r="B109" s="125">
        <v>503</v>
      </c>
      <c r="C109" s="228" t="s">
        <v>10</v>
      </c>
      <c r="D109" s="228" t="s">
        <v>9</v>
      </c>
      <c r="E109" s="228" t="s">
        <v>132</v>
      </c>
      <c r="F109" s="228" t="s">
        <v>6</v>
      </c>
      <c r="G109" s="272"/>
      <c r="H109" s="272"/>
      <c r="I109" s="383">
        <f t="shared" si="1"/>
        <v>0</v>
      </c>
    </row>
    <row r="110" spans="1:10" ht="24" customHeight="1">
      <c r="A110" s="244" t="s">
        <v>108</v>
      </c>
      <c r="B110" s="125">
        <v>503</v>
      </c>
      <c r="C110" s="228" t="s">
        <v>10</v>
      </c>
      <c r="D110" s="228" t="s">
        <v>9</v>
      </c>
      <c r="E110" s="228" t="s">
        <v>132</v>
      </c>
      <c r="F110" s="228" t="s">
        <v>109</v>
      </c>
      <c r="G110" s="272"/>
      <c r="H110" s="272"/>
      <c r="I110" s="383">
        <f t="shared" si="1"/>
        <v>0</v>
      </c>
      <c r="J110" s="273"/>
    </row>
    <row r="111" spans="1:9" ht="24" customHeight="1">
      <c r="A111" s="237" t="s">
        <v>32</v>
      </c>
      <c r="B111" s="279" t="s">
        <v>76</v>
      </c>
      <c r="C111" s="265" t="s">
        <v>10</v>
      </c>
      <c r="D111" s="145" t="s">
        <v>10</v>
      </c>
      <c r="E111" s="84" t="s">
        <v>91</v>
      </c>
      <c r="F111" s="266" t="s">
        <v>6</v>
      </c>
      <c r="G111" s="106"/>
      <c r="H111" s="106"/>
      <c r="I111" s="383">
        <f t="shared" si="1"/>
        <v>0</v>
      </c>
    </row>
    <row r="112" spans="1:9" ht="14.25" customHeight="1">
      <c r="A112" s="295" t="s">
        <v>331</v>
      </c>
      <c r="B112" s="317">
        <v>503</v>
      </c>
      <c r="C112" s="315" t="s">
        <v>10</v>
      </c>
      <c r="D112" s="315" t="s">
        <v>10</v>
      </c>
      <c r="E112" s="310" t="s">
        <v>332</v>
      </c>
      <c r="F112" s="310" t="s">
        <v>6</v>
      </c>
      <c r="G112" s="106"/>
      <c r="H112" s="106"/>
      <c r="I112" s="383">
        <f t="shared" si="1"/>
        <v>0</v>
      </c>
    </row>
    <row r="113" spans="1:9" ht="24" customHeight="1">
      <c r="A113" s="116" t="s">
        <v>333</v>
      </c>
      <c r="B113" s="259" t="s">
        <v>76</v>
      </c>
      <c r="C113" s="259" t="s">
        <v>10</v>
      </c>
      <c r="D113" s="259" t="s">
        <v>10</v>
      </c>
      <c r="E113" s="260" t="s">
        <v>332</v>
      </c>
      <c r="F113" s="267" t="s">
        <v>96</v>
      </c>
      <c r="G113" s="106"/>
      <c r="H113" s="106"/>
      <c r="I113" s="383">
        <f t="shared" si="1"/>
        <v>0</v>
      </c>
    </row>
    <row r="114" spans="1:9" ht="18" customHeight="1">
      <c r="A114" s="320" t="s">
        <v>55</v>
      </c>
      <c r="B114" s="318" t="s">
        <v>76</v>
      </c>
      <c r="C114" s="318" t="s">
        <v>27</v>
      </c>
      <c r="D114" s="318" t="s">
        <v>16</v>
      </c>
      <c r="E114" s="318" t="s">
        <v>35</v>
      </c>
      <c r="F114" s="319" t="s">
        <v>6</v>
      </c>
      <c r="G114" s="192">
        <f>G115+G119</f>
        <v>0</v>
      </c>
      <c r="H114" s="192">
        <f>H115+H119</f>
        <v>212</v>
      </c>
      <c r="I114" s="383">
        <f t="shared" si="1"/>
        <v>212</v>
      </c>
    </row>
    <row r="115" spans="1:9" ht="20.25" customHeight="1">
      <c r="A115" s="321" t="s">
        <v>58</v>
      </c>
      <c r="B115" s="234" t="s">
        <v>76</v>
      </c>
      <c r="C115" s="234" t="s">
        <v>27</v>
      </c>
      <c r="D115" s="234" t="s">
        <v>7</v>
      </c>
      <c r="E115" s="234" t="s">
        <v>35</v>
      </c>
      <c r="F115" s="322" t="s">
        <v>6</v>
      </c>
      <c r="G115" s="213">
        <f aca="true" t="shared" si="2" ref="G115:H117">G116</f>
        <v>0</v>
      </c>
      <c r="H115" s="213">
        <f t="shared" si="2"/>
        <v>60</v>
      </c>
      <c r="I115" s="383">
        <f t="shared" si="1"/>
        <v>60</v>
      </c>
    </row>
    <row r="116" spans="1:9" ht="26.25" customHeight="1">
      <c r="A116" s="323" t="s">
        <v>125</v>
      </c>
      <c r="B116" s="156" t="s">
        <v>76</v>
      </c>
      <c r="C116" s="156" t="s">
        <v>27</v>
      </c>
      <c r="D116" s="156" t="s">
        <v>7</v>
      </c>
      <c r="E116" s="156" t="s">
        <v>126</v>
      </c>
      <c r="F116" s="267" t="s">
        <v>6</v>
      </c>
      <c r="G116" s="193">
        <f t="shared" si="2"/>
        <v>0</v>
      </c>
      <c r="H116" s="193">
        <f t="shared" si="2"/>
        <v>60</v>
      </c>
      <c r="I116" s="383">
        <f t="shared" si="1"/>
        <v>60</v>
      </c>
    </row>
    <row r="117" spans="1:9" ht="20.25" customHeight="1">
      <c r="A117" s="323" t="s">
        <v>127</v>
      </c>
      <c r="B117" s="156" t="s">
        <v>76</v>
      </c>
      <c r="C117" s="156" t="s">
        <v>27</v>
      </c>
      <c r="D117" s="156" t="s">
        <v>7</v>
      </c>
      <c r="E117" s="156" t="s">
        <v>128</v>
      </c>
      <c r="F117" s="267" t="s">
        <v>6</v>
      </c>
      <c r="G117" s="193">
        <f t="shared" si="2"/>
        <v>0</v>
      </c>
      <c r="H117" s="193">
        <f t="shared" si="2"/>
        <v>60</v>
      </c>
      <c r="I117" s="383">
        <f t="shared" si="1"/>
        <v>60</v>
      </c>
    </row>
    <row r="118" spans="1:9" ht="18.75" customHeight="1">
      <c r="A118" s="323" t="s">
        <v>129</v>
      </c>
      <c r="B118" s="156" t="s">
        <v>76</v>
      </c>
      <c r="C118" s="156" t="s">
        <v>27</v>
      </c>
      <c r="D118" s="156" t="s">
        <v>7</v>
      </c>
      <c r="E118" s="156" t="s">
        <v>128</v>
      </c>
      <c r="F118" s="267" t="s">
        <v>36</v>
      </c>
      <c r="G118" s="193"/>
      <c r="H118" s="193">
        <v>60</v>
      </c>
      <c r="I118" s="383">
        <f t="shared" si="1"/>
        <v>60</v>
      </c>
    </row>
    <row r="119" spans="1:9" ht="15" customHeight="1">
      <c r="A119" s="324" t="s">
        <v>56</v>
      </c>
      <c r="B119" s="156" t="s">
        <v>76</v>
      </c>
      <c r="C119" s="156" t="s">
        <v>27</v>
      </c>
      <c r="D119" s="156" t="s">
        <v>28</v>
      </c>
      <c r="E119" s="156" t="s">
        <v>35</v>
      </c>
      <c r="F119" s="267" t="s">
        <v>6</v>
      </c>
      <c r="G119" s="195">
        <f>G120</f>
        <v>0</v>
      </c>
      <c r="H119" s="195">
        <f>H120</f>
        <v>152</v>
      </c>
      <c r="I119" s="383">
        <f t="shared" si="1"/>
        <v>152</v>
      </c>
    </row>
    <row r="120" spans="1:9" ht="18" customHeight="1">
      <c r="A120" s="323" t="s">
        <v>136</v>
      </c>
      <c r="B120" s="156" t="s">
        <v>76</v>
      </c>
      <c r="C120" s="156" t="s">
        <v>27</v>
      </c>
      <c r="D120" s="156" t="s">
        <v>28</v>
      </c>
      <c r="E120" s="156" t="s">
        <v>140</v>
      </c>
      <c r="F120" s="267" t="s">
        <v>6</v>
      </c>
      <c r="G120" s="193">
        <f>G121</f>
        <v>0</v>
      </c>
      <c r="H120" s="193">
        <f>H121</f>
        <v>152</v>
      </c>
      <c r="I120" s="383">
        <f t="shared" si="1"/>
        <v>152</v>
      </c>
    </row>
    <row r="121" spans="1:9" ht="15.75" customHeight="1">
      <c r="A121" s="323" t="s">
        <v>30</v>
      </c>
      <c r="B121" s="156" t="s">
        <v>76</v>
      </c>
      <c r="C121" s="156" t="s">
        <v>27</v>
      </c>
      <c r="D121" s="156" t="s">
        <v>28</v>
      </c>
      <c r="E121" s="156" t="s">
        <v>181</v>
      </c>
      <c r="F121" s="267" t="s">
        <v>6</v>
      </c>
      <c r="G121" s="193">
        <f>G122+G123</f>
        <v>0</v>
      </c>
      <c r="H121" s="193">
        <f>H123</f>
        <v>152</v>
      </c>
      <c r="I121" s="383">
        <f t="shared" si="1"/>
        <v>152</v>
      </c>
    </row>
    <row r="122" spans="1:9" ht="18" customHeight="1">
      <c r="A122" s="323" t="s">
        <v>129</v>
      </c>
      <c r="B122" s="156" t="s">
        <v>76</v>
      </c>
      <c r="C122" s="156" t="s">
        <v>27</v>
      </c>
      <c r="D122" s="156" t="s">
        <v>28</v>
      </c>
      <c r="E122" s="156" t="s">
        <v>181</v>
      </c>
      <c r="F122" s="267" t="s">
        <v>36</v>
      </c>
      <c r="G122" s="193"/>
      <c r="H122" s="193"/>
      <c r="I122" s="383">
        <f t="shared" si="1"/>
        <v>0</v>
      </c>
    </row>
    <row r="123" spans="1:10" ht="17.25" customHeight="1">
      <c r="A123" s="323" t="s">
        <v>184</v>
      </c>
      <c r="B123" s="156" t="s">
        <v>76</v>
      </c>
      <c r="C123" s="156" t="s">
        <v>27</v>
      </c>
      <c r="D123" s="156" t="s">
        <v>28</v>
      </c>
      <c r="E123" s="156" t="s">
        <v>181</v>
      </c>
      <c r="F123" s="267" t="s">
        <v>151</v>
      </c>
      <c r="G123" s="193"/>
      <c r="H123" s="193">
        <f>52+100</f>
        <v>152</v>
      </c>
      <c r="I123" s="383">
        <f t="shared" si="1"/>
        <v>152</v>
      </c>
      <c r="J123" s="221"/>
    </row>
    <row r="124" spans="1:10" ht="17.25" customHeight="1">
      <c r="A124" s="413" t="s">
        <v>369</v>
      </c>
      <c r="B124" s="422" t="s">
        <v>76</v>
      </c>
      <c r="C124" s="422" t="s">
        <v>90</v>
      </c>
      <c r="D124" s="422" t="s">
        <v>16</v>
      </c>
      <c r="E124" s="422" t="s">
        <v>221</v>
      </c>
      <c r="F124" s="424" t="s">
        <v>6</v>
      </c>
      <c r="G124" s="399">
        <f aca="true" t="shared" si="3" ref="G124:I125">G125</f>
        <v>0</v>
      </c>
      <c r="H124" s="148">
        <f t="shared" si="3"/>
        <v>200</v>
      </c>
      <c r="I124" s="383">
        <f t="shared" si="3"/>
        <v>200</v>
      </c>
      <c r="J124" s="411"/>
    </row>
    <row r="125" spans="1:10" ht="17.25" customHeight="1">
      <c r="A125" s="294" t="s">
        <v>217</v>
      </c>
      <c r="B125" s="397" t="s">
        <v>76</v>
      </c>
      <c r="C125" s="412" t="s">
        <v>90</v>
      </c>
      <c r="D125" s="397" t="s">
        <v>9</v>
      </c>
      <c r="E125" s="397" t="s">
        <v>91</v>
      </c>
      <c r="F125" s="398" t="s">
        <v>6</v>
      </c>
      <c r="G125" s="400">
        <f t="shared" si="3"/>
        <v>0</v>
      </c>
      <c r="H125" s="191">
        <f t="shared" si="3"/>
        <v>200</v>
      </c>
      <c r="I125" s="384">
        <f t="shared" si="3"/>
        <v>200</v>
      </c>
      <c r="J125" s="411"/>
    </row>
    <row r="126" spans="1:10" ht="24.75" customHeight="1">
      <c r="A126" s="116" t="s">
        <v>218</v>
      </c>
      <c r="B126" s="397" t="s">
        <v>76</v>
      </c>
      <c r="C126" s="412" t="s">
        <v>90</v>
      </c>
      <c r="D126" s="397" t="s">
        <v>9</v>
      </c>
      <c r="E126" s="397" t="s">
        <v>219</v>
      </c>
      <c r="F126" s="398" t="s">
        <v>6</v>
      </c>
      <c r="G126" s="401"/>
      <c r="H126" s="149">
        <f>H127</f>
        <v>200</v>
      </c>
      <c r="I126" s="384">
        <f>I127</f>
        <v>200</v>
      </c>
      <c r="J126" s="411"/>
    </row>
    <row r="127" spans="1:10" ht="23.25" customHeight="1">
      <c r="A127" s="171" t="s">
        <v>148</v>
      </c>
      <c r="B127" s="397" t="s">
        <v>76</v>
      </c>
      <c r="C127" s="412" t="s">
        <v>90</v>
      </c>
      <c r="D127" s="397" t="s">
        <v>9</v>
      </c>
      <c r="E127" s="397" t="s">
        <v>219</v>
      </c>
      <c r="F127" s="398" t="s">
        <v>149</v>
      </c>
      <c r="G127" s="401"/>
      <c r="H127" s="149">
        <f>400-100-100</f>
        <v>200</v>
      </c>
      <c r="I127" s="384">
        <f>H127</f>
        <v>200</v>
      </c>
      <c r="J127" s="411"/>
    </row>
    <row r="128" spans="1:9" ht="51" customHeight="1">
      <c r="A128" s="17" t="s">
        <v>213</v>
      </c>
      <c r="B128" s="73" t="s">
        <v>173</v>
      </c>
      <c r="C128" s="73" t="s">
        <v>16</v>
      </c>
      <c r="D128" s="73" t="s">
        <v>16</v>
      </c>
      <c r="E128" s="73" t="s">
        <v>91</v>
      </c>
      <c r="F128" s="73" t="s">
        <v>6</v>
      </c>
      <c r="G128" s="194">
        <f>G129+G142+G134+G137</f>
        <v>305</v>
      </c>
      <c r="H128" s="194">
        <f>H129+H142+H133</f>
        <v>16808.5</v>
      </c>
      <c r="I128" s="189">
        <f>G128+H128</f>
        <v>17113.5</v>
      </c>
    </row>
    <row r="129" spans="1:10" ht="42" customHeight="1">
      <c r="A129" s="207" t="s">
        <v>249</v>
      </c>
      <c r="B129" s="99" t="s">
        <v>173</v>
      </c>
      <c r="C129" s="99" t="s">
        <v>7</v>
      </c>
      <c r="D129" s="99" t="s">
        <v>8</v>
      </c>
      <c r="E129" s="99" t="s">
        <v>91</v>
      </c>
      <c r="F129" s="99" t="s">
        <v>6</v>
      </c>
      <c r="G129" s="189">
        <f aca="true" t="shared" si="4" ref="G129:I131">G130</f>
        <v>0</v>
      </c>
      <c r="H129" s="189">
        <f t="shared" si="4"/>
        <v>2595.35</v>
      </c>
      <c r="I129" s="189">
        <f t="shared" si="4"/>
        <v>2595.35</v>
      </c>
      <c r="J129" s="206"/>
    </row>
    <row r="130" spans="1:9" ht="51.75" customHeight="1">
      <c r="A130" s="38" t="s">
        <v>98</v>
      </c>
      <c r="B130" s="163">
        <v>528</v>
      </c>
      <c r="C130" s="68" t="s">
        <v>7</v>
      </c>
      <c r="D130" s="68" t="s">
        <v>8</v>
      </c>
      <c r="E130" s="68" t="s">
        <v>99</v>
      </c>
      <c r="F130" s="68" t="s">
        <v>6</v>
      </c>
      <c r="G130" s="188">
        <f t="shared" si="4"/>
        <v>0</v>
      </c>
      <c r="H130" s="188">
        <f t="shared" si="4"/>
        <v>2595.35</v>
      </c>
      <c r="I130" s="190">
        <f t="shared" si="4"/>
        <v>2595.35</v>
      </c>
    </row>
    <row r="131" spans="1:9" ht="13.5" customHeight="1">
      <c r="A131" s="32" t="s">
        <v>18</v>
      </c>
      <c r="B131" s="163">
        <v>528</v>
      </c>
      <c r="C131" s="68" t="s">
        <v>7</v>
      </c>
      <c r="D131" s="68" t="s">
        <v>8</v>
      </c>
      <c r="E131" s="68" t="s">
        <v>100</v>
      </c>
      <c r="F131" s="68" t="s">
        <v>6</v>
      </c>
      <c r="G131" s="188">
        <f t="shared" si="4"/>
        <v>0</v>
      </c>
      <c r="H131" s="188">
        <f t="shared" si="4"/>
        <v>2595.35</v>
      </c>
      <c r="I131" s="190">
        <f t="shared" si="4"/>
        <v>2595.35</v>
      </c>
    </row>
    <row r="132" spans="1:10" ht="19.5" customHeight="1">
      <c r="A132" s="27" t="s">
        <v>95</v>
      </c>
      <c r="B132" s="163">
        <v>528</v>
      </c>
      <c r="C132" s="68" t="s">
        <v>7</v>
      </c>
      <c r="D132" s="68" t="s">
        <v>8</v>
      </c>
      <c r="E132" s="68" t="s">
        <v>100</v>
      </c>
      <c r="F132" s="68" t="s">
        <v>96</v>
      </c>
      <c r="G132" s="188"/>
      <c r="H132" s="188">
        <v>2595.35</v>
      </c>
      <c r="I132" s="190">
        <f>G132+H132</f>
        <v>2595.35</v>
      </c>
      <c r="J132" s="220"/>
    </row>
    <row r="133" spans="1:10" ht="19.5" customHeight="1">
      <c r="A133" s="170" t="s">
        <v>19</v>
      </c>
      <c r="B133" s="395">
        <v>528</v>
      </c>
      <c r="C133" s="387" t="s">
        <v>7</v>
      </c>
      <c r="D133" s="387" t="s">
        <v>365</v>
      </c>
      <c r="E133" s="387" t="s">
        <v>35</v>
      </c>
      <c r="F133" s="387" t="s">
        <v>6</v>
      </c>
      <c r="G133" s="188"/>
      <c r="H133" s="78">
        <f>H134</f>
        <v>200</v>
      </c>
      <c r="I133" s="189">
        <v>200</v>
      </c>
      <c r="J133" s="250"/>
    </row>
    <row r="134" spans="1:10" ht="28.5" customHeight="1">
      <c r="A134" s="170" t="s">
        <v>303</v>
      </c>
      <c r="B134" s="330">
        <v>528</v>
      </c>
      <c r="C134" s="293" t="s">
        <v>7</v>
      </c>
      <c r="D134" s="293" t="s">
        <v>365</v>
      </c>
      <c r="E134" s="293" t="s">
        <v>304</v>
      </c>
      <c r="F134" s="293" t="s">
        <v>6</v>
      </c>
      <c r="G134" s="189">
        <f>G135</f>
        <v>0</v>
      </c>
      <c r="H134" s="189">
        <f>H135</f>
        <v>200</v>
      </c>
      <c r="I134" s="189">
        <v>200</v>
      </c>
      <c r="J134" s="250"/>
    </row>
    <row r="135" spans="1:10" ht="19.5" customHeight="1">
      <c r="A135" s="116" t="s">
        <v>305</v>
      </c>
      <c r="B135" s="331">
        <v>528</v>
      </c>
      <c r="C135" s="84" t="s">
        <v>7</v>
      </c>
      <c r="D135" s="84" t="s">
        <v>365</v>
      </c>
      <c r="E135" s="84" t="s">
        <v>306</v>
      </c>
      <c r="F135" s="84" t="s">
        <v>6</v>
      </c>
      <c r="G135" s="190">
        <f>G136</f>
        <v>0</v>
      </c>
      <c r="H135" s="190">
        <f>H136</f>
        <v>200</v>
      </c>
      <c r="I135" s="190">
        <v>200</v>
      </c>
      <c r="J135" s="250"/>
    </row>
    <row r="136" spans="1:10" ht="28.5" customHeight="1">
      <c r="A136" s="116" t="s">
        <v>95</v>
      </c>
      <c r="B136" s="331">
        <v>528</v>
      </c>
      <c r="C136" s="84" t="s">
        <v>7</v>
      </c>
      <c r="D136" s="84" t="s">
        <v>365</v>
      </c>
      <c r="E136" s="84" t="s">
        <v>306</v>
      </c>
      <c r="F136" s="84" t="s">
        <v>96</v>
      </c>
      <c r="G136" s="190"/>
      <c r="H136" s="190">
        <v>200</v>
      </c>
      <c r="I136" s="190"/>
      <c r="J136" s="280"/>
    </row>
    <row r="137" spans="1:10" ht="22.5" customHeight="1">
      <c r="A137" s="39" t="s">
        <v>391</v>
      </c>
      <c r="B137" s="455">
        <v>292</v>
      </c>
      <c r="C137" s="84" t="s">
        <v>9</v>
      </c>
      <c r="D137" s="84" t="s">
        <v>16</v>
      </c>
      <c r="E137" s="99" t="s">
        <v>91</v>
      </c>
      <c r="F137" s="99" t="s">
        <v>6</v>
      </c>
      <c r="G137" s="190">
        <f>G138</f>
        <v>305</v>
      </c>
      <c r="H137" s="190"/>
      <c r="I137" s="190">
        <v>305</v>
      </c>
      <c r="J137" s="280"/>
    </row>
    <row r="138" spans="1:10" ht="22.5" customHeight="1">
      <c r="A138" s="23" t="s">
        <v>392</v>
      </c>
      <c r="B138" s="455">
        <v>292</v>
      </c>
      <c r="C138" s="84" t="s">
        <v>9</v>
      </c>
      <c r="D138" s="84" t="s">
        <v>28</v>
      </c>
      <c r="E138" s="128" t="s">
        <v>91</v>
      </c>
      <c r="F138" s="128" t="s">
        <v>6</v>
      </c>
      <c r="G138" s="190">
        <f>G139</f>
        <v>305</v>
      </c>
      <c r="H138" s="190"/>
      <c r="I138" s="190">
        <v>305</v>
      </c>
      <c r="J138" s="280"/>
    </row>
    <row r="139" spans="1:10" ht="34.5" customHeight="1">
      <c r="A139" s="23" t="s">
        <v>315</v>
      </c>
      <c r="B139" s="455">
        <v>292</v>
      </c>
      <c r="C139" s="84" t="s">
        <v>9</v>
      </c>
      <c r="D139" s="84" t="s">
        <v>28</v>
      </c>
      <c r="E139" s="84" t="s">
        <v>394</v>
      </c>
      <c r="F139" s="84" t="s">
        <v>6</v>
      </c>
      <c r="G139" s="190">
        <f>G140</f>
        <v>305</v>
      </c>
      <c r="H139" s="190"/>
      <c r="I139" s="190">
        <v>305</v>
      </c>
      <c r="J139" s="280"/>
    </row>
    <row r="140" spans="1:10" ht="48" customHeight="1">
      <c r="A140" s="23" t="s">
        <v>393</v>
      </c>
      <c r="B140" s="455">
        <v>292</v>
      </c>
      <c r="C140" s="84" t="s">
        <v>9</v>
      </c>
      <c r="D140" s="84" t="s">
        <v>28</v>
      </c>
      <c r="E140" s="84" t="s">
        <v>282</v>
      </c>
      <c r="F140" s="84" t="s">
        <v>6</v>
      </c>
      <c r="G140" s="190">
        <f>G141</f>
        <v>305</v>
      </c>
      <c r="H140" s="190"/>
      <c r="I140" s="190">
        <v>305</v>
      </c>
      <c r="J140" s="280"/>
    </row>
    <row r="141" spans="1:10" ht="17.25" customHeight="1">
      <c r="A141" s="456" t="s">
        <v>395</v>
      </c>
      <c r="B141" s="455">
        <v>292</v>
      </c>
      <c r="C141" s="84" t="s">
        <v>9</v>
      </c>
      <c r="D141" s="84" t="s">
        <v>28</v>
      </c>
      <c r="E141" s="84" t="s">
        <v>282</v>
      </c>
      <c r="F141" s="457" t="s">
        <v>203</v>
      </c>
      <c r="G141" s="190">
        <v>305</v>
      </c>
      <c r="H141" s="190"/>
      <c r="I141" s="190">
        <v>305</v>
      </c>
      <c r="J141" s="280"/>
    </row>
    <row r="142" spans="1:9" ht="45" customHeight="1">
      <c r="A142" s="427" t="s">
        <v>372</v>
      </c>
      <c r="B142" s="385" t="s">
        <v>173</v>
      </c>
      <c r="C142" s="385" t="s">
        <v>105</v>
      </c>
      <c r="D142" s="385" t="s">
        <v>16</v>
      </c>
      <c r="E142" s="385" t="s">
        <v>35</v>
      </c>
      <c r="F142" s="385" t="s">
        <v>6</v>
      </c>
      <c r="G142" s="189">
        <f>G143</f>
        <v>0</v>
      </c>
      <c r="H142" s="189">
        <f>H143</f>
        <v>14013.15</v>
      </c>
      <c r="I142" s="189">
        <f>I143</f>
        <v>14013.15</v>
      </c>
    </row>
    <row r="143" spans="1:9" ht="37.5" customHeight="1">
      <c r="A143" s="332" t="s">
        <v>375</v>
      </c>
      <c r="B143" s="402" t="s">
        <v>173</v>
      </c>
      <c r="C143" s="402" t="s">
        <v>105</v>
      </c>
      <c r="D143" s="402" t="s">
        <v>7</v>
      </c>
      <c r="E143" s="402" t="s">
        <v>91</v>
      </c>
      <c r="F143" s="403" t="s">
        <v>6</v>
      </c>
      <c r="G143" s="334">
        <f aca="true" t="shared" si="5" ref="G143:H145">G144</f>
        <v>0</v>
      </c>
      <c r="H143" s="334">
        <f t="shared" si="5"/>
        <v>14013.15</v>
      </c>
      <c r="I143" s="334">
        <f>G143+H143</f>
        <v>14013.15</v>
      </c>
    </row>
    <row r="144" spans="1:9" ht="19.5" customHeight="1">
      <c r="A144" s="335" t="s">
        <v>154</v>
      </c>
      <c r="B144" s="402" t="s">
        <v>173</v>
      </c>
      <c r="C144" s="402" t="s">
        <v>105</v>
      </c>
      <c r="D144" s="402" t="s">
        <v>7</v>
      </c>
      <c r="E144" s="402" t="s">
        <v>155</v>
      </c>
      <c r="F144" s="403" t="s">
        <v>6</v>
      </c>
      <c r="G144" s="336">
        <f t="shared" si="5"/>
        <v>0</v>
      </c>
      <c r="H144" s="336">
        <f t="shared" si="5"/>
        <v>14013.15</v>
      </c>
      <c r="I144" s="334">
        <f aca="true" t="shared" si="6" ref="I144:I155">G144+H144</f>
        <v>14013.15</v>
      </c>
    </row>
    <row r="145" spans="1:9" ht="32.25" customHeight="1">
      <c r="A145" s="426" t="s">
        <v>156</v>
      </c>
      <c r="B145" s="402" t="s">
        <v>173</v>
      </c>
      <c r="C145" s="402" t="s">
        <v>105</v>
      </c>
      <c r="D145" s="402" t="s">
        <v>7</v>
      </c>
      <c r="E145" s="404" t="s">
        <v>157</v>
      </c>
      <c r="F145" s="405" t="s">
        <v>6</v>
      </c>
      <c r="G145" s="193">
        <f t="shared" si="5"/>
        <v>0</v>
      </c>
      <c r="H145" s="193">
        <f t="shared" si="5"/>
        <v>14013.15</v>
      </c>
      <c r="I145" s="334">
        <f t="shared" si="6"/>
        <v>14013.15</v>
      </c>
    </row>
    <row r="146" spans="1:9" ht="16.5" customHeight="1">
      <c r="A146" s="90" t="s">
        <v>158</v>
      </c>
      <c r="B146" s="402" t="s">
        <v>173</v>
      </c>
      <c r="C146" s="402" t="s">
        <v>105</v>
      </c>
      <c r="D146" s="402" t="s">
        <v>7</v>
      </c>
      <c r="E146" s="404" t="s">
        <v>157</v>
      </c>
      <c r="F146" s="405" t="s">
        <v>159</v>
      </c>
      <c r="G146" s="193"/>
      <c r="H146" s="193">
        <v>14013.15</v>
      </c>
      <c r="I146" s="334">
        <f t="shared" si="6"/>
        <v>14013.15</v>
      </c>
    </row>
    <row r="147" spans="1:9" ht="0.75" customHeight="1">
      <c r="A147" s="37" t="s">
        <v>182</v>
      </c>
      <c r="B147" s="174" t="s">
        <v>173</v>
      </c>
      <c r="C147" s="55">
        <v>11</v>
      </c>
      <c r="D147" s="174" t="s">
        <v>28</v>
      </c>
      <c r="E147" s="174" t="s">
        <v>91</v>
      </c>
      <c r="F147" s="49" t="s">
        <v>6</v>
      </c>
      <c r="G147" s="196">
        <f>G148</f>
        <v>0</v>
      </c>
      <c r="H147" s="196"/>
      <c r="I147" s="334">
        <f t="shared" si="6"/>
        <v>0</v>
      </c>
    </row>
    <row r="148" spans="1:9" ht="36.75" customHeight="1" hidden="1">
      <c r="A148" s="36" t="s">
        <v>160</v>
      </c>
      <c r="B148" s="146" t="s">
        <v>173</v>
      </c>
      <c r="C148" s="146" t="s">
        <v>57</v>
      </c>
      <c r="D148" s="146" t="s">
        <v>28</v>
      </c>
      <c r="E148" s="146" t="s">
        <v>161</v>
      </c>
      <c r="F148" s="29" t="s">
        <v>6</v>
      </c>
      <c r="G148" s="149">
        <f>G149</f>
        <v>0</v>
      </c>
      <c r="H148" s="149"/>
      <c r="I148" s="334">
        <f t="shared" si="6"/>
        <v>0</v>
      </c>
    </row>
    <row r="149" spans="1:9" ht="18.75" customHeight="1" hidden="1">
      <c r="A149" s="21" t="s">
        <v>108</v>
      </c>
      <c r="B149" s="68" t="s">
        <v>173</v>
      </c>
      <c r="C149" s="68" t="s">
        <v>57</v>
      </c>
      <c r="D149" s="68" t="s">
        <v>28</v>
      </c>
      <c r="E149" s="68" t="s">
        <v>161</v>
      </c>
      <c r="F149" s="72" t="s">
        <v>203</v>
      </c>
      <c r="G149" s="197"/>
      <c r="H149" s="197"/>
      <c r="I149" s="334">
        <f t="shared" si="6"/>
        <v>0</v>
      </c>
    </row>
    <row r="150" spans="1:9" ht="63" customHeight="1">
      <c r="A150" s="34" t="s">
        <v>252</v>
      </c>
      <c r="B150" s="73" t="s">
        <v>104</v>
      </c>
      <c r="C150" s="73" t="s">
        <v>31</v>
      </c>
      <c r="D150" s="73" t="s">
        <v>31</v>
      </c>
      <c r="E150" s="73" t="s">
        <v>35</v>
      </c>
      <c r="F150" s="73" t="s">
        <v>6</v>
      </c>
      <c r="G150" s="194">
        <f>G151</f>
        <v>0</v>
      </c>
      <c r="H150" s="194">
        <f>H151</f>
        <v>486</v>
      </c>
      <c r="I150" s="334">
        <f t="shared" si="6"/>
        <v>486</v>
      </c>
    </row>
    <row r="151" spans="1:9" ht="16.5" customHeight="1">
      <c r="A151" s="21" t="s">
        <v>17</v>
      </c>
      <c r="B151" s="133" t="s">
        <v>104</v>
      </c>
      <c r="C151" s="65" t="s">
        <v>7</v>
      </c>
      <c r="D151" s="65" t="s">
        <v>16</v>
      </c>
      <c r="E151" s="65" t="s">
        <v>35</v>
      </c>
      <c r="F151" s="65" t="s">
        <v>6</v>
      </c>
      <c r="G151" s="200">
        <f>G152</f>
        <v>0</v>
      </c>
      <c r="H151" s="200">
        <f>H152</f>
        <v>486</v>
      </c>
      <c r="I151" s="334">
        <f t="shared" si="6"/>
        <v>486</v>
      </c>
    </row>
    <row r="152" spans="1:9" ht="21.75" customHeight="1">
      <c r="A152" s="21" t="s">
        <v>19</v>
      </c>
      <c r="B152" s="133" t="s">
        <v>104</v>
      </c>
      <c r="C152" s="65" t="s">
        <v>7</v>
      </c>
      <c r="D152" s="65" t="s">
        <v>105</v>
      </c>
      <c r="E152" s="65" t="s">
        <v>35</v>
      </c>
      <c r="F152" s="65" t="s">
        <v>6</v>
      </c>
      <c r="G152" s="200">
        <f>G153+G156</f>
        <v>0</v>
      </c>
      <c r="H152" s="200">
        <f>H153</f>
        <v>486</v>
      </c>
      <c r="I152" s="334">
        <f t="shared" si="6"/>
        <v>486</v>
      </c>
    </row>
    <row r="153" spans="1:9" ht="57.75" customHeight="1">
      <c r="A153" s="26" t="s">
        <v>98</v>
      </c>
      <c r="B153" s="133" t="s">
        <v>104</v>
      </c>
      <c r="C153" s="65" t="s">
        <v>7</v>
      </c>
      <c r="D153" s="65" t="s">
        <v>105</v>
      </c>
      <c r="E153" s="65" t="s">
        <v>111</v>
      </c>
      <c r="F153" s="65" t="s">
        <v>6</v>
      </c>
      <c r="G153" s="200">
        <f>G154</f>
        <v>0</v>
      </c>
      <c r="H153" s="200">
        <f>H154</f>
        <v>486</v>
      </c>
      <c r="I153" s="334">
        <f t="shared" si="6"/>
        <v>486</v>
      </c>
    </row>
    <row r="154" spans="1:9" ht="21" customHeight="1">
      <c r="A154" s="21" t="s">
        <v>18</v>
      </c>
      <c r="B154" s="133" t="s">
        <v>104</v>
      </c>
      <c r="C154" s="65" t="s">
        <v>7</v>
      </c>
      <c r="D154" s="65" t="s">
        <v>105</v>
      </c>
      <c r="E154" s="65" t="s">
        <v>112</v>
      </c>
      <c r="F154" s="65" t="s">
        <v>6</v>
      </c>
      <c r="G154" s="200">
        <f>G155</f>
        <v>0</v>
      </c>
      <c r="H154" s="200">
        <f>H155</f>
        <v>486</v>
      </c>
      <c r="I154" s="334">
        <f t="shared" si="6"/>
        <v>486</v>
      </c>
    </row>
    <row r="155" spans="1:10" ht="33" customHeight="1">
      <c r="A155" s="38" t="s">
        <v>95</v>
      </c>
      <c r="B155" s="133" t="s">
        <v>104</v>
      </c>
      <c r="C155" s="65" t="s">
        <v>7</v>
      </c>
      <c r="D155" s="65" t="s">
        <v>105</v>
      </c>
      <c r="E155" s="65" t="s">
        <v>112</v>
      </c>
      <c r="F155" s="65" t="s">
        <v>96</v>
      </c>
      <c r="G155" s="200"/>
      <c r="H155" s="200">
        <v>486</v>
      </c>
      <c r="I155" s="334">
        <f t="shared" si="6"/>
        <v>486</v>
      </c>
      <c r="J155" s="217"/>
    </row>
    <row r="156" spans="1:10" ht="3" customHeight="1" hidden="1">
      <c r="A156" s="47" t="s">
        <v>174</v>
      </c>
      <c r="B156" s="177" t="s">
        <v>104</v>
      </c>
      <c r="C156" s="74" t="s">
        <v>7</v>
      </c>
      <c r="D156" s="74" t="s">
        <v>105</v>
      </c>
      <c r="E156" s="74" t="s">
        <v>110</v>
      </c>
      <c r="F156" s="74" t="s">
        <v>6</v>
      </c>
      <c r="G156" s="201">
        <f>G157</f>
        <v>0</v>
      </c>
      <c r="H156" s="201"/>
      <c r="I156" s="201">
        <f>I157</f>
        <v>0</v>
      </c>
      <c r="J156" s="218"/>
    </row>
    <row r="157" spans="1:10" ht="54.75" customHeight="1" hidden="1">
      <c r="A157" s="38" t="s">
        <v>175</v>
      </c>
      <c r="B157" s="133" t="s">
        <v>104</v>
      </c>
      <c r="C157" s="65" t="s">
        <v>7</v>
      </c>
      <c r="D157" s="65" t="s">
        <v>105</v>
      </c>
      <c r="E157" s="65" t="s">
        <v>113</v>
      </c>
      <c r="F157" s="65" t="s">
        <v>6</v>
      </c>
      <c r="G157" s="200">
        <f>G158</f>
        <v>0</v>
      </c>
      <c r="H157" s="200"/>
      <c r="I157" s="200">
        <f>I158</f>
        <v>0</v>
      </c>
      <c r="J157" s="218"/>
    </row>
    <row r="158" spans="1:10" ht="64.5" customHeight="1" hidden="1">
      <c r="A158" s="24" t="s">
        <v>176</v>
      </c>
      <c r="B158" s="133" t="s">
        <v>104</v>
      </c>
      <c r="C158" s="65" t="s">
        <v>7</v>
      </c>
      <c r="D158" s="65" t="s">
        <v>105</v>
      </c>
      <c r="E158" s="65" t="s">
        <v>113</v>
      </c>
      <c r="F158" s="65" t="s">
        <v>6</v>
      </c>
      <c r="G158" s="200">
        <f>G159</f>
        <v>0</v>
      </c>
      <c r="H158" s="200"/>
      <c r="I158" s="200">
        <f>I159</f>
        <v>0</v>
      </c>
      <c r="J158" s="218"/>
    </row>
    <row r="159" spans="1:10" ht="26.25" customHeight="1" hidden="1">
      <c r="A159" s="38" t="s">
        <v>95</v>
      </c>
      <c r="B159" s="133" t="s">
        <v>104</v>
      </c>
      <c r="C159" s="65" t="s">
        <v>7</v>
      </c>
      <c r="D159" s="65" t="s">
        <v>105</v>
      </c>
      <c r="E159" s="65" t="s">
        <v>113</v>
      </c>
      <c r="F159" s="65" t="s">
        <v>96</v>
      </c>
      <c r="G159" s="200">
        <v>0</v>
      </c>
      <c r="H159" s="200"/>
      <c r="I159" s="200">
        <v>0</v>
      </c>
      <c r="J159" s="218"/>
    </row>
    <row r="160" spans="1:10" ht="46.5" customHeight="1">
      <c r="A160" s="17" t="s">
        <v>374</v>
      </c>
      <c r="B160" s="112" t="s">
        <v>114</v>
      </c>
      <c r="C160" s="112" t="s">
        <v>16</v>
      </c>
      <c r="D160" s="112" t="s">
        <v>16</v>
      </c>
      <c r="E160" s="112" t="s">
        <v>35</v>
      </c>
      <c r="F160" s="112" t="s">
        <v>6</v>
      </c>
      <c r="G160" s="202"/>
      <c r="H160" s="202">
        <f>H161+H167</f>
        <v>6296</v>
      </c>
      <c r="I160" s="202">
        <f>G160+H160</f>
        <v>6296</v>
      </c>
      <c r="J160" s="218"/>
    </row>
    <row r="161" spans="1:10" ht="18" customHeight="1">
      <c r="A161" s="18" t="s">
        <v>93</v>
      </c>
      <c r="B161" s="114" t="s">
        <v>114</v>
      </c>
      <c r="C161" s="114" t="s">
        <v>10</v>
      </c>
      <c r="D161" s="114" t="s">
        <v>16</v>
      </c>
      <c r="E161" s="114" t="s">
        <v>35</v>
      </c>
      <c r="F161" s="114" t="s">
        <v>6</v>
      </c>
      <c r="G161" s="140"/>
      <c r="H161" s="140">
        <f aca="true" t="shared" si="7" ref="H161:I165">H162</f>
        <v>2073</v>
      </c>
      <c r="I161" s="140">
        <f t="shared" si="7"/>
        <v>2073</v>
      </c>
      <c r="J161" s="218"/>
    </row>
    <row r="162" spans="1:10" ht="22.5" customHeight="1">
      <c r="A162" s="9" t="s">
        <v>11</v>
      </c>
      <c r="B162" s="30" t="s">
        <v>114</v>
      </c>
      <c r="C162" s="30" t="s">
        <v>10</v>
      </c>
      <c r="D162" s="30" t="s">
        <v>16</v>
      </c>
      <c r="E162" s="30" t="s">
        <v>35</v>
      </c>
      <c r="F162" s="30" t="s">
        <v>6</v>
      </c>
      <c r="G162" s="152"/>
      <c r="H162" s="152">
        <f t="shared" si="7"/>
        <v>2073</v>
      </c>
      <c r="I162" s="152">
        <f t="shared" si="7"/>
        <v>2073</v>
      </c>
      <c r="J162" s="218"/>
    </row>
    <row r="163" spans="1:10" ht="14.25" customHeight="1">
      <c r="A163" s="1" t="s">
        <v>12</v>
      </c>
      <c r="B163" s="68" t="s">
        <v>114</v>
      </c>
      <c r="C163" s="68" t="s">
        <v>10</v>
      </c>
      <c r="D163" s="68" t="s">
        <v>9</v>
      </c>
      <c r="E163" s="68" t="s">
        <v>35</v>
      </c>
      <c r="F163" s="68" t="s">
        <v>6</v>
      </c>
      <c r="G163" s="142"/>
      <c r="H163" s="142">
        <f t="shared" si="7"/>
        <v>2073</v>
      </c>
      <c r="I163" s="142">
        <f t="shared" si="7"/>
        <v>2073</v>
      </c>
      <c r="J163" s="218"/>
    </row>
    <row r="164" spans="1:10" ht="22.5" customHeight="1">
      <c r="A164" s="63" t="s">
        <v>13</v>
      </c>
      <c r="B164" s="76" t="s">
        <v>114</v>
      </c>
      <c r="C164" s="76" t="s">
        <v>10</v>
      </c>
      <c r="D164" s="76" t="s">
        <v>9</v>
      </c>
      <c r="E164" s="178">
        <v>4230000</v>
      </c>
      <c r="F164" s="76" t="s">
        <v>6</v>
      </c>
      <c r="G164" s="191"/>
      <c r="H164" s="191">
        <f t="shared" si="7"/>
        <v>2073</v>
      </c>
      <c r="I164" s="191">
        <f t="shared" si="7"/>
        <v>2073</v>
      </c>
      <c r="J164" s="218"/>
    </row>
    <row r="165" spans="1:10" ht="30" customHeight="1">
      <c r="A165" s="63" t="s">
        <v>22</v>
      </c>
      <c r="B165" s="76" t="s">
        <v>114</v>
      </c>
      <c r="C165" s="76" t="s">
        <v>10</v>
      </c>
      <c r="D165" s="76" t="s">
        <v>9</v>
      </c>
      <c r="E165" s="178">
        <v>4239900</v>
      </c>
      <c r="F165" s="76" t="s">
        <v>6</v>
      </c>
      <c r="G165" s="191"/>
      <c r="H165" s="191">
        <f t="shared" si="7"/>
        <v>2073</v>
      </c>
      <c r="I165" s="191">
        <f t="shared" si="7"/>
        <v>2073</v>
      </c>
      <c r="J165" s="218"/>
    </row>
    <row r="166" spans="1:10" ht="16.5" customHeight="1">
      <c r="A166" s="63" t="s">
        <v>108</v>
      </c>
      <c r="B166" s="76" t="s">
        <v>114</v>
      </c>
      <c r="C166" s="76" t="s">
        <v>10</v>
      </c>
      <c r="D166" s="76" t="s">
        <v>9</v>
      </c>
      <c r="E166" s="178">
        <v>4239900</v>
      </c>
      <c r="F166" s="76" t="s">
        <v>109</v>
      </c>
      <c r="G166" s="142"/>
      <c r="H166" s="142">
        <v>2073</v>
      </c>
      <c r="I166" s="142">
        <f>G166+H166</f>
        <v>2073</v>
      </c>
      <c r="J166" s="219"/>
    </row>
    <row r="167" spans="1:9" ht="21" customHeight="1">
      <c r="A167" s="5" t="s">
        <v>376</v>
      </c>
      <c r="B167" s="67" t="s">
        <v>114</v>
      </c>
      <c r="C167" s="67" t="s">
        <v>66</v>
      </c>
      <c r="D167" s="67" t="s">
        <v>16</v>
      </c>
      <c r="E167" s="67" t="s">
        <v>35</v>
      </c>
      <c r="F167" s="67" t="s">
        <v>6</v>
      </c>
      <c r="G167" s="136"/>
      <c r="H167" s="136">
        <f>H168+H187+H176++H173</f>
        <v>4223</v>
      </c>
      <c r="I167" s="136">
        <f>G167+H167</f>
        <v>4223</v>
      </c>
    </row>
    <row r="168" spans="1:9" ht="15.75" customHeight="1">
      <c r="A168" s="62" t="s">
        <v>116</v>
      </c>
      <c r="B168" s="177" t="s">
        <v>114</v>
      </c>
      <c r="C168" s="74" t="s">
        <v>66</v>
      </c>
      <c r="D168" s="74" t="s">
        <v>7</v>
      </c>
      <c r="E168" s="74" t="s">
        <v>35</v>
      </c>
      <c r="F168" s="74" t="s">
        <v>6</v>
      </c>
      <c r="G168" s="82"/>
      <c r="H168" s="135">
        <f>H169</f>
        <v>2292</v>
      </c>
      <c r="I168" s="136">
        <f aca="true" t="shared" si="8" ref="I168:I192">G168+H168</f>
        <v>2292</v>
      </c>
    </row>
    <row r="169" spans="1:9" ht="18.75" customHeight="1">
      <c r="A169" s="64" t="s">
        <v>377</v>
      </c>
      <c r="B169" s="133" t="s">
        <v>114</v>
      </c>
      <c r="C169" s="65" t="s">
        <v>66</v>
      </c>
      <c r="D169" s="65" t="s">
        <v>7</v>
      </c>
      <c r="E169" s="65" t="s">
        <v>68</v>
      </c>
      <c r="F169" s="65" t="s">
        <v>6</v>
      </c>
      <c r="G169" s="86"/>
      <c r="H169" s="86">
        <f>H170</f>
        <v>2292</v>
      </c>
      <c r="I169" s="142">
        <f t="shared" si="8"/>
        <v>2292</v>
      </c>
    </row>
    <row r="170" spans="1:9" ht="32.25" customHeight="1">
      <c r="A170" s="21" t="s">
        <v>118</v>
      </c>
      <c r="B170" s="133" t="s">
        <v>114</v>
      </c>
      <c r="C170" s="65" t="s">
        <v>66</v>
      </c>
      <c r="D170" s="65" t="s">
        <v>7</v>
      </c>
      <c r="E170" s="65" t="s">
        <v>119</v>
      </c>
      <c r="F170" s="65" t="s">
        <v>6</v>
      </c>
      <c r="G170" s="86"/>
      <c r="H170" s="86">
        <f>H171</f>
        <v>2292</v>
      </c>
      <c r="I170" s="142">
        <f t="shared" si="8"/>
        <v>2292</v>
      </c>
    </row>
    <row r="171" spans="1:10" ht="15" customHeight="1">
      <c r="A171" s="21" t="s">
        <v>108</v>
      </c>
      <c r="B171" s="133" t="s">
        <v>114</v>
      </c>
      <c r="C171" s="65" t="s">
        <v>66</v>
      </c>
      <c r="D171" s="65" t="s">
        <v>7</v>
      </c>
      <c r="E171" s="65" t="s">
        <v>119</v>
      </c>
      <c r="F171" s="65" t="s">
        <v>109</v>
      </c>
      <c r="G171" s="86"/>
      <c r="H171" s="86">
        <v>2292</v>
      </c>
      <c r="I171" s="142">
        <f t="shared" si="8"/>
        <v>2292</v>
      </c>
      <c r="J171" s="217"/>
    </row>
    <row r="172" spans="1:9" ht="25.5" customHeight="1" hidden="1">
      <c r="A172" s="87" t="s">
        <v>216</v>
      </c>
      <c r="B172" s="133" t="s">
        <v>114</v>
      </c>
      <c r="C172" s="65" t="s">
        <v>66</v>
      </c>
      <c r="D172" s="65" t="s">
        <v>7</v>
      </c>
      <c r="E172" s="65" t="s">
        <v>119</v>
      </c>
      <c r="F172" s="65" t="s">
        <v>109</v>
      </c>
      <c r="G172" s="107"/>
      <c r="H172" s="107"/>
      <c r="I172" s="136">
        <f t="shared" si="8"/>
        <v>0</v>
      </c>
    </row>
    <row r="173" spans="1:9" ht="18" customHeight="1">
      <c r="A173" s="64" t="s">
        <v>196</v>
      </c>
      <c r="B173" s="133" t="s">
        <v>114</v>
      </c>
      <c r="C173" s="65" t="s">
        <v>66</v>
      </c>
      <c r="D173" s="65" t="s">
        <v>7</v>
      </c>
      <c r="E173" s="65" t="s">
        <v>198</v>
      </c>
      <c r="F173" s="65" t="s">
        <v>6</v>
      </c>
      <c r="G173" s="86"/>
      <c r="H173" s="374">
        <f>H174</f>
        <v>215</v>
      </c>
      <c r="I173" s="136">
        <f t="shared" si="8"/>
        <v>215</v>
      </c>
    </row>
    <row r="174" spans="1:9" ht="27" customHeight="1">
      <c r="A174" s="21" t="s">
        <v>22</v>
      </c>
      <c r="B174" s="133" t="s">
        <v>114</v>
      </c>
      <c r="C174" s="65" t="s">
        <v>66</v>
      </c>
      <c r="D174" s="65" t="s">
        <v>7</v>
      </c>
      <c r="E174" s="65" t="s">
        <v>197</v>
      </c>
      <c r="F174" s="65" t="s">
        <v>6</v>
      </c>
      <c r="G174" s="86"/>
      <c r="H174" s="86">
        <f>H175</f>
        <v>215</v>
      </c>
      <c r="I174" s="142">
        <f t="shared" si="8"/>
        <v>215</v>
      </c>
    </row>
    <row r="175" spans="1:9" ht="36" customHeight="1">
      <c r="A175" s="21" t="s">
        <v>108</v>
      </c>
      <c r="B175" s="133" t="s">
        <v>114</v>
      </c>
      <c r="C175" s="65" t="s">
        <v>66</v>
      </c>
      <c r="D175" s="65" t="s">
        <v>7</v>
      </c>
      <c r="E175" s="65" t="s">
        <v>197</v>
      </c>
      <c r="F175" s="65" t="s">
        <v>109</v>
      </c>
      <c r="G175" s="86"/>
      <c r="H175" s="86">
        <v>215</v>
      </c>
      <c r="I175" s="142">
        <f t="shared" si="8"/>
        <v>215</v>
      </c>
    </row>
    <row r="176" spans="1:9" ht="13.5" customHeight="1">
      <c r="A176" s="64" t="s">
        <v>69</v>
      </c>
      <c r="B176" s="133" t="s">
        <v>114</v>
      </c>
      <c r="C176" s="65" t="s">
        <v>66</v>
      </c>
      <c r="D176" s="65" t="s">
        <v>7</v>
      </c>
      <c r="E176" s="65" t="s">
        <v>70</v>
      </c>
      <c r="F176" s="65" t="s">
        <v>60</v>
      </c>
      <c r="G176" s="86"/>
      <c r="H176" s="374">
        <f>H183</f>
        <v>1300</v>
      </c>
      <c r="I176" s="136">
        <f t="shared" si="8"/>
        <v>1300</v>
      </c>
    </row>
    <row r="177" spans="1:9" ht="26.25" customHeight="1" hidden="1">
      <c r="A177" s="21" t="s">
        <v>118</v>
      </c>
      <c r="B177" s="133" t="s">
        <v>120</v>
      </c>
      <c r="C177" s="65" t="s">
        <v>66</v>
      </c>
      <c r="D177" s="65" t="s">
        <v>7</v>
      </c>
      <c r="E177" s="65" t="s">
        <v>121</v>
      </c>
      <c r="F177" s="65"/>
      <c r="G177" s="86"/>
      <c r="H177" s="86"/>
      <c r="I177" s="136">
        <f t="shared" si="8"/>
        <v>0</v>
      </c>
    </row>
    <row r="178" spans="1:9" ht="41.25" customHeight="1" hidden="1">
      <c r="A178" s="21" t="s">
        <v>108</v>
      </c>
      <c r="B178" s="133" t="s">
        <v>120</v>
      </c>
      <c r="C178" s="65" t="s">
        <v>66</v>
      </c>
      <c r="D178" s="65" t="s">
        <v>7</v>
      </c>
      <c r="E178" s="65" t="s">
        <v>121</v>
      </c>
      <c r="F178" s="65" t="s">
        <v>109</v>
      </c>
      <c r="G178" s="86"/>
      <c r="H178" s="86"/>
      <c r="I178" s="136">
        <f t="shared" si="8"/>
        <v>0</v>
      </c>
    </row>
    <row r="179" spans="1:9" ht="35.25" customHeight="1" hidden="1">
      <c r="A179" s="16" t="s">
        <v>74</v>
      </c>
      <c r="B179" s="75" t="s">
        <v>21</v>
      </c>
      <c r="C179" s="75" t="s">
        <v>66</v>
      </c>
      <c r="D179" s="75" t="s">
        <v>9</v>
      </c>
      <c r="E179" s="75" t="s">
        <v>73</v>
      </c>
      <c r="F179" s="75" t="s">
        <v>75</v>
      </c>
      <c r="G179" s="203"/>
      <c r="H179" s="203"/>
      <c r="I179" s="136">
        <f t="shared" si="8"/>
        <v>0</v>
      </c>
    </row>
    <row r="180" spans="1:9" ht="27" customHeight="1" hidden="1">
      <c r="A180" s="15" t="s">
        <v>71</v>
      </c>
      <c r="B180" s="115" t="s">
        <v>21</v>
      </c>
      <c r="C180" s="115" t="s">
        <v>66</v>
      </c>
      <c r="D180" s="115" t="s">
        <v>9</v>
      </c>
      <c r="E180" s="115" t="s">
        <v>35</v>
      </c>
      <c r="F180" s="115" t="s">
        <v>6</v>
      </c>
      <c r="G180" s="204"/>
      <c r="H180" s="204"/>
      <c r="I180" s="136">
        <f t="shared" si="8"/>
        <v>0</v>
      </c>
    </row>
    <row r="181" spans="1:9" ht="40.5" customHeight="1" hidden="1">
      <c r="A181" s="16" t="s">
        <v>72</v>
      </c>
      <c r="B181" s="75" t="s">
        <v>21</v>
      </c>
      <c r="C181" s="75" t="s">
        <v>66</v>
      </c>
      <c r="D181" s="75" t="s">
        <v>9</v>
      </c>
      <c r="E181" s="75" t="s">
        <v>73</v>
      </c>
      <c r="F181" s="75" t="s">
        <v>6</v>
      </c>
      <c r="G181" s="203"/>
      <c r="H181" s="203"/>
      <c r="I181" s="136">
        <f t="shared" si="8"/>
        <v>0</v>
      </c>
    </row>
    <row r="182" spans="1:9" ht="38.25" customHeight="1" hidden="1">
      <c r="A182" s="16" t="s">
        <v>74</v>
      </c>
      <c r="B182" s="75" t="s">
        <v>21</v>
      </c>
      <c r="C182" s="75" t="s">
        <v>66</v>
      </c>
      <c r="D182" s="75" t="s">
        <v>9</v>
      </c>
      <c r="E182" s="75" t="s">
        <v>73</v>
      </c>
      <c r="F182" s="75" t="s">
        <v>75</v>
      </c>
      <c r="G182" s="203"/>
      <c r="H182" s="203"/>
      <c r="I182" s="136">
        <f t="shared" si="8"/>
        <v>0</v>
      </c>
    </row>
    <row r="183" spans="1:9" ht="31.5" customHeight="1">
      <c r="A183" s="21" t="s">
        <v>118</v>
      </c>
      <c r="B183" s="133" t="s">
        <v>114</v>
      </c>
      <c r="C183" s="65" t="s">
        <v>66</v>
      </c>
      <c r="D183" s="65" t="s">
        <v>7</v>
      </c>
      <c r="E183" s="65" t="s">
        <v>121</v>
      </c>
      <c r="F183" s="65" t="s">
        <v>6</v>
      </c>
      <c r="G183" s="86"/>
      <c r="H183" s="86">
        <f>H184</f>
        <v>1300</v>
      </c>
      <c r="I183" s="142">
        <f t="shared" si="8"/>
        <v>1300</v>
      </c>
    </row>
    <row r="184" spans="1:9" ht="18.75" customHeight="1">
      <c r="A184" s="21" t="s">
        <v>108</v>
      </c>
      <c r="B184" s="133" t="s">
        <v>114</v>
      </c>
      <c r="C184" s="65" t="s">
        <v>66</v>
      </c>
      <c r="D184" s="65" t="s">
        <v>7</v>
      </c>
      <c r="E184" s="65" t="s">
        <v>121</v>
      </c>
      <c r="F184" s="65" t="s">
        <v>109</v>
      </c>
      <c r="G184" s="86"/>
      <c r="H184" s="86">
        <v>1300</v>
      </c>
      <c r="I184" s="142">
        <f t="shared" si="8"/>
        <v>1300</v>
      </c>
    </row>
    <row r="185" spans="1:9" ht="30.75" customHeight="1">
      <c r="A185" s="375" t="s">
        <v>346</v>
      </c>
      <c r="B185" s="376" t="s">
        <v>114</v>
      </c>
      <c r="C185" s="377" t="s">
        <v>66</v>
      </c>
      <c r="D185" s="377" t="s">
        <v>7</v>
      </c>
      <c r="E185" s="377" t="s">
        <v>254</v>
      </c>
      <c r="F185" s="377" t="s">
        <v>6</v>
      </c>
      <c r="G185" s="378"/>
      <c r="H185" s="378"/>
      <c r="I185" s="136">
        <f t="shared" si="8"/>
        <v>0</v>
      </c>
    </row>
    <row r="186" spans="1:9" ht="18.75" customHeight="1">
      <c r="A186" s="379" t="s">
        <v>108</v>
      </c>
      <c r="B186" s="376" t="s">
        <v>114</v>
      </c>
      <c r="C186" s="377" t="s">
        <v>66</v>
      </c>
      <c r="D186" s="377" t="s">
        <v>7</v>
      </c>
      <c r="E186" s="377" t="s">
        <v>254</v>
      </c>
      <c r="F186" s="377" t="s">
        <v>109</v>
      </c>
      <c r="G186" s="380"/>
      <c r="H186" s="380"/>
      <c r="I186" s="136">
        <f t="shared" si="8"/>
        <v>0</v>
      </c>
    </row>
    <row r="187" spans="1:9" ht="27" customHeight="1">
      <c r="A187" s="231" t="s">
        <v>65</v>
      </c>
      <c r="B187" s="232" t="s">
        <v>114</v>
      </c>
      <c r="C187" s="232" t="s">
        <v>66</v>
      </c>
      <c r="D187" s="232" t="s">
        <v>14</v>
      </c>
      <c r="E187" s="232" t="s">
        <v>35</v>
      </c>
      <c r="F187" s="232" t="s">
        <v>6</v>
      </c>
      <c r="G187" s="141">
        <f>G188</f>
        <v>0</v>
      </c>
      <c r="H187" s="141">
        <f>H188</f>
        <v>416</v>
      </c>
      <c r="I187" s="136">
        <f t="shared" si="8"/>
        <v>416</v>
      </c>
    </row>
    <row r="188" spans="1:9" ht="63" customHeight="1">
      <c r="A188" s="22" t="s">
        <v>98</v>
      </c>
      <c r="B188" s="133" t="s">
        <v>114</v>
      </c>
      <c r="C188" s="65" t="s">
        <v>66</v>
      </c>
      <c r="D188" s="65" t="s">
        <v>14</v>
      </c>
      <c r="E188" s="65" t="s">
        <v>111</v>
      </c>
      <c r="F188" s="65" t="s">
        <v>6</v>
      </c>
      <c r="G188" s="82">
        <f>G189</f>
        <v>0</v>
      </c>
      <c r="H188" s="82">
        <f>H189</f>
        <v>416</v>
      </c>
      <c r="I188" s="142">
        <f t="shared" si="8"/>
        <v>416</v>
      </c>
    </row>
    <row r="189" spans="1:9" ht="21" customHeight="1">
      <c r="A189" s="22" t="s">
        <v>18</v>
      </c>
      <c r="B189" s="133" t="s">
        <v>114</v>
      </c>
      <c r="C189" s="65" t="s">
        <v>66</v>
      </c>
      <c r="D189" s="65" t="s">
        <v>14</v>
      </c>
      <c r="E189" s="65" t="s">
        <v>112</v>
      </c>
      <c r="F189" s="65" t="s">
        <v>6</v>
      </c>
      <c r="G189" s="82">
        <f>G192</f>
        <v>0</v>
      </c>
      <c r="H189" s="82">
        <f>H192</f>
        <v>416</v>
      </c>
      <c r="I189" s="142">
        <f t="shared" si="8"/>
        <v>416</v>
      </c>
    </row>
    <row r="190" spans="1:9" ht="0.75" customHeight="1" hidden="1">
      <c r="A190" s="23" t="s">
        <v>122</v>
      </c>
      <c r="B190" s="133" t="s">
        <v>120</v>
      </c>
      <c r="C190" s="65" t="s">
        <v>66</v>
      </c>
      <c r="D190" s="65" t="s">
        <v>8</v>
      </c>
      <c r="E190" s="65" t="s">
        <v>112</v>
      </c>
      <c r="F190" s="65" t="s">
        <v>96</v>
      </c>
      <c r="G190" s="82"/>
      <c r="H190" s="82"/>
      <c r="I190" s="142">
        <f t="shared" si="8"/>
        <v>0</v>
      </c>
    </row>
    <row r="191" spans="1:9" ht="0.75" customHeight="1" hidden="1">
      <c r="A191" s="8" t="s">
        <v>22</v>
      </c>
      <c r="B191" s="75" t="s">
        <v>21</v>
      </c>
      <c r="C191" s="75" t="s">
        <v>66</v>
      </c>
      <c r="D191" s="75" t="s">
        <v>7</v>
      </c>
      <c r="E191" s="75" t="s">
        <v>38</v>
      </c>
      <c r="F191" s="75" t="s">
        <v>37</v>
      </c>
      <c r="G191" s="205"/>
      <c r="H191" s="205"/>
      <c r="I191" s="142">
        <f t="shared" si="8"/>
        <v>0</v>
      </c>
    </row>
    <row r="192" spans="1:10" ht="28.5" customHeight="1">
      <c r="A192" s="57" t="s">
        <v>95</v>
      </c>
      <c r="B192" s="133" t="s">
        <v>114</v>
      </c>
      <c r="C192" s="65" t="s">
        <v>66</v>
      </c>
      <c r="D192" s="65" t="s">
        <v>14</v>
      </c>
      <c r="E192" s="65" t="s">
        <v>112</v>
      </c>
      <c r="F192" s="65" t="s">
        <v>96</v>
      </c>
      <c r="G192" s="82"/>
      <c r="H192" s="82">
        <v>416</v>
      </c>
      <c r="I192" s="142">
        <f t="shared" si="8"/>
        <v>416</v>
      </c>
      <c r="J192" s="288"/>
    </row>
    <row r="193" spans="1:10" ht="32.25" customHeight="1">
      <c r="A193" s="428" t="s">
        <v>373</v>
      </c>
      <c r="B193" s="60" t="s">
        <v>124</v>
      </c>
      <c r="C193" s="60" t="s">
        <v>16</v>
      </c>
      <c r="D193" s="60" t="s">
        <v>16</v>
      </c>
      <c r="E193" s="60" t="s">
        <v>35</v>
      </c>
      <c r="F193" s="60" t="s">
        <v>6</v>
      </c>
      <c r="G193" s="270">
        <f>G194</f>
        <v>1138.8</v>
      </c>
      <c r="H193" s="270">
        <f>H194</f>
        <v>27116</v>
      </c>
      <c r="I193" s="270">
        <f>G193+H193</f>
        <v>28254.8</v>
      </c>
      <c r="J193">
        <v>28524.8</v>
      </c>
    </row>
    <row r="194" spans="1:9" ht="16.5" customHeight="1">
      <c r="A194" s="14" t="s">
        <v>370</v>
      </c>
      <c r="B194" s="41" t="s">
        <v>124</v>
      </c>
      <c r="C194" s="41" t="s">
        <v>26</v>
      </c>
      <c r="D194" s="41" t="s">
        <v>16</v>
      </c>
      <c r="E194" s="41" t="s">
        <v>35</v>
      </c>
      <c r="F194" s="41" t="s">
        <v>6</v>
      </c>
      <c r="G194" s="269">
        <f>G195+G203+G211+G215+G221</f>
        <v>1138.8</v>
      </c>
      <c r="H194" s="269">
        <f>H195+H203+H211+H215+H221</f>
        <v>27116</v>
      </c>
      <c r="I194" s="269">
        <f>I195+I203+I211+I215+I221</f>
        <v>28254.8</v>
      </c>
    </row>
    <row r="195" spans="1:9" ht="17.25" customHeight="1">
      <c r="A195" s="35" t="s">
        <v>177</v>
      </c>
      <c r="B195" s="50" t="s">
        <v>124</v>
      </c>
      <c r="C195" s="50" t="s">
        <v>26</v>
      </c>
      <c r="D195" s="50" t="s">
        <v>7</v>
      </c>
      <c r="E195" s="50" t="s">
        <v>35</v>
      </c>
      <c r="F195" s="50" t="s">
        <v>6</v>
      </c>
      <c r="G195" s="271">
        <f>G196</f>
        <v>0</v>
      </c>
      <c r="H195" s="271">
        <f>H196</f>
        <v>3100</v>
      </c>
      <c r="I195" s="271">
        <f>G195+H195</f>
        <v>3100</v>
      </c>
    </row>
    <row r="196" spans="1:9" ht="25.5">
      <c r="A196" s="6" t="s">
        <v>40</v>
      </c>
      <c r="B196" s="50" t="s">
        <v>124</v>
      </c>
      <c r="C196" s="50" t="s">
        <v>26</v>
      </c>
      <c r="D196" s="50" t="s">
        <v>7</v>
      </c>
      <c r="E196" s="50" t="s">
        <v>39</v>
      </c>
      <c r="F196" s="50" t="s">
        <v>6</v>
      </c>
      <c r="G196" s="131">
        <f>G197</f>
        <v>0</v>
      </c>
      <c r="H196" s="131">
        <f>H197</f>
        <v>3100</v>
      </c>
      <c r="I196" s="131">
        <v>3200</v>
      </c>
    </row>
    <row r="197" spans="1:9" ht="33.75" customHeight="1">
      <c r="A197" s="1" t="s">
        <v>22</v>
      </c>
      <c r="B197" s="50" t="s">
        <v>124</v>
      </c>
      <c r="C197" s="50" t="s">
        <v>26</v>
      </c>
      <c r="D197" s="50" t="s">
        <v>7</v>
      </c>
      <c r="E197" s="59" t="s">
        <v>123</v>
      </c>
      <c r="F197" s="50" t="s">
        <v>6</v>
      </c>
      <c r="G197" s="131">
        <f>G202</f>
        <v>0</v>
      </c>
      <c r="H197" s="131">
        <f>H202</f>
        <v>3100</v>
      </c>
      <c r="I197" s="131">
        <v>3200</v>
      </c>
    </row>
    <row r="198" spans="1:9" ht="26.25" customHeight="1" hidden="1">
      <c r="A198" s="6" t="s">
        <v>41</v>
      </c>
      <c r="B198" s="50" t="s">
        <v>24</v>
      </c>
      <c r="C198" s="50" t="s">
        <v>26</v>
      </c>
      <c r="D198" s="50" t="s">
        <v>7</v>
      </c>
      <c r="E198" s="59" t="s">
        <v>42</v>
      </c>
      <c r="F198" s="50" t="s">
        <v>6</v>
      </c>
      <c r="G198" s="132"/>
      <c r="H198" s="132"/>
      <c r="I198" s="132"/>
    </row>
    <row r="199" spans="1:9" ht="36.75" customHeight="1" hidden="1">
      <c r="A199" s="1" t="s">
        <v>22</v>
      </c>
      <c r="B199" s="50" t="s">
        <v>24</v>
      </c>
      <c r="C199" s="50" t="s">
        <v>26</v>
      </c>
      <c r="D199" s="50" t="s">
        <v>7</v>
      </c>
      <c r="E199" s="59" t="s">
        <v>42</v>
      </c>
      <c r="F199" s="50" t="s">
        <v>37</v>
      </c>
      <c r="G199" s="132"/>
      <c r="H199" s="132"/>
      <c r="I199" s="132"/>
    </row>
    <row r="200" spans="1:9" ht="28.5" customHeight="1" hidden="1">
      <c r="A200" s="6" t="s">
        <v>41</v>
      </c>
      <c r="B200" s="50" t="s">
        <v>24</v>
      </c>
      <c r="C200" s="50" t="s">
        <v>26</v>
      </c>
      <c r="D200" s="50" t="s">
        <v>7</v>
      </c>
      <c r="E200" s="59" t="s">
        <v>42</v>
      </c>
      <c r="F200" s="50" t="s">
        <v>6</v>
      </c>
      <c r="G200" s="132"/>
      <c r="H200" s="132"/>
      <c r="I200" s="132"/>
    </row>
    <row r="201" spans="1:9" ht="37.5" customHeight="1" hidden="1">
      <c r="A201" s="1" t="s">
        <v>22</v>
      </c>
      <c r="B201" s="50" t="s">
        <v>24</v>
      </c>
      <c r="C201" s="50" t="s">
        <v>26</v>
      </c>
      <c r="D201" s="50" t="s">
        <v>7</v>
      </c>
      <c r="E201" s="59" t="s">
        <v>42</v>
      </c>
      <c r="F201" s="50" t="s">
        <v>37</v>
      </c>
      <c r="G201" s="132"/>
      <c r="H201" s="132"/>
      <c r="I201" s="132"/>
    </row>
    <row r="202" spans="1:9" ht="18.75" customHeight="1">
      <c r="A202" s="21" t="s">
        <v>108</v>
      </c>
      <c r="B202" s="133" t="s">
        <v>124</v>
      </c>
      <c r="C202" s="65" t="s">
        <v>26</v>
      </c>
      <c r="D202" s="65" t="s">
        <v>7</v>
      </c>
      <c r="E202" s="65" t="s">
        <v>123</v>
      </c>
      <c r="F202" s="65" t="s">
        <v>109</v>
      </c>
      <c r="G202" s="82">
        <v>0</v>
      </c>
      <c r="H202" s="82">
        <f>3200-100</f>
        <v>3100</v>
      </c>
      <c r="I202" s="82">
        <v>3200</v>
      </c>
    </row>
    <row r="203" spans="1:9" ht="18" customHeight="1">
      <c r="A203" s="35" t="s">
        <v>178</v>
      </c>
      <c r="B203" s="134">
        <v>561</v>
      </c>
      <c r="C203" s="51" t="s">
        <v>26</v>
      </c>
      <c r="D203" s="51" t="s">
        <v>9</v>
      </c>
      <c r="E203" s="65" t="s">
        <v>35</v>
      </c>
      <c r="F203" s="65" t="s">
        <v>6</v>
      </c>
      <c r="G203" s="201">
        <f>G204+G207+G209</f>
        <v>771.8</v>
      </c>
      <c r="H203" s="201">
        <f>H204+H207+H209</f>
        <v>18433</v>
      </c>
      <c r="I203" s="201">
        <f>G203+H203</f>
        <v>19204.8</v>
      </c>
    </row>
    <row r="204" spans="1:9" ht="24.75" customHeight="1">
      <c r="A204" s="6" t="s">
        <v>40</v>
      </c>
      <c r="B204" s="134">
        <v>561</v>
      </c>
      <c r="C204" s="51" t="s">
        <v>26</v>
      </c>
      <c r="D204" s="51" t="s">
        <v>9</v>
      </c>
      <c r="E204" s="70" t="s">
        <v>39</v>
      </c>
      <c r="F204" s="65" t="s">
        <v>6</v>
      </c>
      <c r="G204" s="135">
        <f>G205</f>
        <v>0</v>
      </c>
      <c r="H204" s="406">
        <f>H205</f>
        <v>18433</v>
      </c>
      <c r="I204" s="201">
        <f aca="true" t="shared" si="9" ref="I204:I224">G204+H204</f>
        <v>18433</v>
      </c>
    </row>
    <row r="205" spans="1:9" ht="33" customHeight="1">
      <c r="A205" s="1" t="s">
        <v>22</v>
      </c>
      <c r="B205" s="134">
        <v>561</v>
      </c>
      <c r="C205" s="51" t="s">
        <v>26</v>
      </c>
      <c r="D205" s="51" t="s">
        <v>9</v>
      </c>
      <c r="E205" s="75" t="s">
        <v>123</v>
      </c>
      <c r="F205" s="65" t="s">
        <v>6</v>
      </c>
      <c r="G205" s="82">
        <f>G206</f>
        <v>0</v>
      </c>
      <c r="H205" s="408">
        <f>H206</f>
        <v>18433</v>
      </c>
      <c r="I205" s="200">
        <f t="shared" si="9"/>
        <v>18433</v>
      </c>
    </row>
    <row r="206" spans="1:9" ht="30.75" customHeight="1">
      <c r="A206" s="21" t="s">
        <v>108</v>
      </c>
      <c r="B206" s="134">
        <v>561</v>
      </c>
      <c r="C206" s="51" t="s">
        <v>26</v>
      </c>
      <c r="D206" s="51" t="s">
        <v>9</v>
      </c>
      <c r="E206" s="75" t="s">
        <v>123</v>
      </c>
      <c r="F206" s="65" t="s">
        <v>109</v>
      </c>
      <c r="G206" s="82"/>
      <c r="H206" s="408">
        <f>18543-110</f>
        <v>18433</v>
      </c>
      <c r="I206" s="200">
        <f t="shared" si="9"/>
        <v>18433</v>
      </c>
    </row>
    <row r="207" spans="1:9" ht="32.25" customHeight="1">
      <c r="A207" s="21" t="s">
        <v>89</v>
      </c>
      <c r="B207" s="134">
        <v>561</v>
      </c>
      <c r="C207" s="51" t="s">
        <v>26</v>
      </c>
      <c r="D207" s="51" t="s">
        <v>9</v>
      </c>
      <c r="E207" s="75" t="s">
        <v>81</v>
      </c>
      <c r="F207" s="65" t="s">
        <v>6</v>
      </c>
      <c r="G207" s="82">
        <f>G208</f>
        <v>11.8</v>
      </c>
      <c r="H207" s="408"/>
      <c r="I207" s="201">
        <f t="shared" si="9"/>
        <v>11.8</v>
      </c>
    </row>
    <row r="208" spans="1:9" ht="75.75" customHeight="1">
      <c r="A208" s="21" t="s">
        <v>354</v>
      </c>
      <c r="B208" s="134">
        <v>561</v>
      </c>
      <c r="C208" s="51" t="s">
        <v>26</v>
      </c>
      <c r="D208" s="51" t="s">
        <v>9</v>
      </c>
      <c r="E208" s="75" t="s">
        <v>280</v>
      </c>
      <c r="F208" s="65" t="s">
        <v>109</v>
      </c>
      <c r="G208" s="82">
        <v>11.8</v>
      </c>
      <c r="H208" s="408"/>
      <c r="I208" s="200">
        <f t="shared" si="9"/>
        <v>11.8</v>
      </c>
    </row>
    <row r="209" spans="1:9" ht="48.75" customHeight="1">
      <c r="A209" s="274" t="s">
        <v>345</v>
      </c>
      <c r="B209" s="233">
        <v>561</v>
      </c>
      <c r="C209" s="234" t="s">
        <v>26</v>
      </c>
      <c r="D209" s="234" t="s">
        <v>9</v>
      </c>
      <c r="E209" s="129" t="s">
        <v>269</v>
      </c>
      <c r="F209" s="129" t="s">
        <v>6</v>
      </c>
      <c r="G209" s="211">
        <f>G210</f>
        <v>760</v>
      </c>
      <c r="H209" s="211"/>
      <c r="I209" s="201">
        <f t="shared" si="9"/>
        <v>760</v>
      </c>
    </row>
    <row r="210" spans="1:9" ht="23.25" customHeight="1">
      <c r="A210" s="230" t="s">
        <v>108</v>
      </c>
      <c r="B210" s="233">
        <v>561</v>
      </c>
      <c r="C210" s="234" t="s">
        <v>26</v>
      </c>
      <c r="D210" s="234" t="s">
        <v>9</v>
      </c>
      <c r="E210" s="235" t="s">
        <v>269</v>
      </c>
      <c r="F210" s="228" t="s">
        <v>109</v>
      </c>
      <c r="G210" s="236">
        <v>760</v>
      </c>
      <c r="H210" s="236"/>
      <c r="I210" s="200">
        <f t="shared" si="9"/>
        <v>760</v>
      </c>
    </row>
    <row r="211" spans="1:9" ht="26.25" customHeight="1">
      <c r="A211" s="237" t="s">
        <v>204</v>
      </c>
      <c r="B211" s="129" t="s">
        <v>124</v>
      </c>
      <c r="C211" s="129" t="s">
        <v>26</v>
      </c>
      <c r="D211" s="129" t="s">
        <v>28</v>
      </c>
      <c r="E211" s="129" t="s">
        <v>91</v>
      </c>
      <c r="F211" s="129" t="s">
        <v>6</v>
      </c>
      <c r="G211" s="189">
        <f aca="true" t="shared" si="10" ref="G211:H213">G212</f>
        <v>0</v>
      </c>
      <c r="H211" s="189">
        <f t="shared" si="10"/>
        <v>340</v>
      </c>
      <c r="I211" s="201">
        <f t="shared" si="9"/>
        <v>340</v>
      </c>
    </row>
    <row r="212" spans="1:9" ht="18.75" customHeight="1">
      <c r="A212" s="238" t="s">
        <v>205</v>
      </c>
      <c r="B212" s="129" t="s">
        <v>124</v>
      </c>
      <c r="C212" s="129" t="s">
        <v>26</v>
      </c>
      <c r="D212" s="129" t="s">
        <v>28</v>
      </c>
      <c r="E212" s="129" t="s">
        <v>206</v>
      </c>
      <c r="F212" s="129" t="s">
        <v>6</v>
      </c>
      <c r="G212" s="239">
        <f t="shared" si="10"/>
        <v>0</v>
      </c>
      <c r="H212" s="239">
        <f t="shared" si="10"/>
        <v>340</v>
      </c>
      <c r="I212" s="200">
        <f t="shared" si="9"/>
        <v>340</v>
      </c>
    </row>
    <row r="213" spans="1:9" ht="27.75" customHeight="1">
      <c r="A213" s="240" t="s">
        <v>22</v>
      </c>
      <c r="B213" s="129" t="s">
        <v>124</v>
      </c>
      <c r="C213" s="129" t="s">
        <v>26</v>
      </c>
      <c r="D213" s="129" t="s">
        <v>28</v>
      </c>
      <c r="E213" s="129" t="s">
        <v>207</v>
      </c>
      <c r="F213" s="129" t="s">
        <v>6</v>
      </c>
      <c r="G213" s="239">
        <f t="shared" si="10"/>
        <v>0</v>
      </c>
      <c r="H213" s="239">
        <f t="shared" si="10"/>
        <v>340</v>
      </c>
      <c r="I213" s="200">
        <f t="shared" si="9"/>
        <v>340</v>
      </c>
    </row>
    <row r="214" spans="1:9" ht="18" customHeight="1">
      <c r="A214" s="240" t="s">
        <v>108</v>
      </c>
      <c r="B214" s="129" t="s">
        <v>124</v>
      </c>
      <c r="C214" s="129" t="s">
        <v>26</v>
      </c>
      <c r="D214" s="129" t="s">
        <v>28</v>
      </c>
      <c r="E214" s="129" t="s">
        <v>207</v>
      </c>
      <c r="F214" s="129" t="s">
        <v>109</v>
      </c>
      <c r="G214" s="239"/>
      <c r="H214" s="239">
        <f>400-60</f>
        <v>340</v>
      </c>
      <c r="I214" s="200">
        <f t="shared" si="9"/>
        <v>340</v>
      </c>
    </row>
    <row r="215" spans="1:9" ht="18.75" customHeight="1">
      <c r="A215" s="237" t="s">
        <v>208</v>
      </c>
      <c r="B215" s="129" t="s">
        <v>124</v>
      </c>
      <c r="C215" s="129" t="s">
        <v>26</v>
      </c>
      <c r="D215" s="129" t="s">
        <v>14</v>
      </c>
      <c r="E215" s="129" t="s">
        <v>91</v>
      </c>
      <c r="F215" s="129" t="s">
        <v>6</v>
      </c>
      <c r="G215" s="189">
        <f>G216+G219</f>
        <v>367</v>
      </c>
      <c r="H215" s="189">
        <f>H216+H219</f>
        <v>3983</v>
      </c>
      <c r="I215" s="201">
        <f t="shared" si="9"/>
        <v>4350</v>
      </c>
    </row>
    <row r="216" spans="1:9" ht="25.5" customHeight="1">
      <c r="A216" s="240" t="s">
        <v>205</v>
      </c>
      <c r="B216" s="129" t="s">
        <v>124</v>
      </c>
      <c r="C216" s="129" t="s">
        <v>26</v>
      </c>
      <c r="D216" s="129" t="s">
        <v>14</v>
      </c>
      <c r="E216" s="129" t="s">
        <v>206</v>
      </c>
      <c r="F216" s="129" t="s">
        <v>6</v>
      </c>
      <c r="G216" s="239">
        <f>G217</f>
        <v>0</v>
      </c>
      <c r="H216" s="407">
        <f>H217</f>
        <v>3983</v>
      </c>
      <c r="I216" s="201">
        <f t="shared" si="9"/>
        <v>3983</v>
      </c>
    </row>
    <row r="217" spans="1:9" ht="27.75" customHeight="1">
      <c r="A217" s="240" t="s">
        <v>22</v>
      </c>
      <c r="B217" s="129" t="s">
        <v>124</v>
      </c>
      <c r="C217" s="129" t="s">
        <v>26</v>
      </c>
      <c r="D217" s="129" t="s">
        <v>14</v>
      </c>
      <c r="E217" s="129" t="s">
        <v>207</v>
      </c>
      <c r="F217" s="129" t="s">
        <v>6</v>
      </c>
      <c r="G217" s="239">
        <f>G218</f>
        <v>0</v>
      </c>
      <c r="H217" s="407">
        <f>H218</f>
        <v>3983</v>
      </c>
      <c r="I217" s="200">
        <f t="shared" si="9"/>
        <v>3983</v>
      </c>
    </row>
    <row r="218" spans="1:10" ht="20.25" customHeight="1">
      <c r="A218" s="240" t="s">
        <v>108</v>
      </c>
      <c r="B218" s="129" t="s">
        <v>124</v>
      </c>
      <c r="C218" s="129" t="s">
        <v>26</v>
      </c>
      <c r="D218" s="129" t="s">
        <v>14</v>
      </c>
      <c r="E218" s="129" t="s">
        <v>207</v>
      </c>
      <c r="F218" s="129" t="s">
        <v>109</v>
      </c>
      <c r="G218" s="236"/>
      <c r="H218" s="407">
        <v>3983</v>
      </c>
      <c r="I218" s="200">
        <f t="shared" si="9"/>
        <v>3983</v>
      </c>
      <c r="J218" s="289"/>
    </row>
    <row r="219" spans="1:9" ht="48" customHeight="1">
      <c r="A219" s="274" t="s">
        <v>266</v>
      </c>
      <c r="B219" s="129" t="s">
        <v>124</v>
      </c>
      <c r="C219" s="129" t="s">
        <v>26</v>
      </c>
      <c r="D219" s="129" t="s">
        <v>14</v>
      </c>
      <c r="E219" s="129" t="s">
        <v>267</v>
      </c>
      <c r="F219" s="129" t="s">
        <v>6</v>
      </c>
      <c r="G219" s="239">
        <f>G220</f>
        <v>367</v>
      </c>
      <c r="H219" s="239"/>
      <c r="I219" s="200">
        <f t="shared" si="9"/>
        <v>367</v>
      </c>
    </row>
    <row r="220" spans="1:9" ht="21.75" customHeight="1">
      <c r="A220" s="240" t="s">
        <v>108</v>
      </c>
      <c r="B220" s="129" t="s">
        <v>124</v>
      </c>
      <c r="C220" s="129" t="s">
        <v>26</v>
      </c>
      <c r="D220" s="129" t="s">
        <v>14</v>
      </c>
      <c r="E220" s="129" t="s">
        <v>267</v>
      </c>
      <c r="F220" s="129" t="s">
        <v>109</v>
      </c>
      <c r="G220" s="239">
        <v>367</v>
      </c>
      <c r="H220" s="239"/>
      <c r="I220" s="200">
        <f t="shared" si="9"/>
        <v>367</v>
      </c>
    </row>
    <row r="221" spans="1:9" ht="29.25" customHeight="1">
      <c r="A221" s="237" t="s">
        <v>371</v>
      </c>
      <c r="B221" s="129" t="s">
        <v>124</v>
      </c>
      <c r="C221" s="129" t="s">
        <v>26</v>
      </c>
      <c r="D221" s="129" t="s">
        <v>26</v>
      </c>
      <c r="E221" s="129" t="s">
        <v>91</v>
      </c>
      <c r="F221" s="129" t="s">
        <v>6</v>
      </c>
      <c r="G221" s="189">
        <f>G222+G225</f>
        <v>0</v>
      </c>
      <c r="H221" s="189">
        <f>H222+H225</f>
        <v>1260</v>
      </c>
      <c r="I221" s="201">
        <f t="shared" si="9"/>
        <v>1260</v>
      </c>
    </row>
    <row r="222" spans="1:9" ht="30" customHeight="1">
      <c r="A222" s="237" t="s">
        <v>210</v>
      </c>
      <c r="B222" s="129" t="s">
        <v>124</v>
      </c>
      <c r="C222" s="129" t="s">
        <v>26</v>
      </c>
      <c r="D222" s="129" t="s">
        <v>26</v>
      </c>
      <c r="E222" s="129" t="s">
        <v>211</v>
      </c>
      <c r="F222" s="129" t="s">
        <v>6</v>
      </c>
      <c r="G222" s="239">
        <f>G223</f>
        <v>0</v>
      </c>
      <c r="H222" s="239">
        <f>H223</f>
        <v>1260</v>
      </c>
      <c r="I222" s="200">
        <f t="shared" si="9"/>
        <v>1260</v>
      </c>
    </row>
    <row r="223" spans="1:9" ht="29.25" customHeight="1">
      <c r="A223" s="238" t="s">
        <v>22</v>
      </c>
      <c r="B223" s="129" t="s">
        <v>124</v>
      </c>
      <c r="C223" s="129" t="s">
        <v>26</v>
      </c>
      <c r="D223" s="129" t="s">
        <v>26</v>
      </c>
      <c r="E223" s="129" t="s">
        <v>212</v>
      </c>
      <c r="F223" s="129" t="s">
        <v>6</v>
      </c>
      <c r="G223" s="239">
        <f>G224</f>
        <v>0</v>
      </c>
      <c r="H223" s="239">
        <f>H224</f>
        <v>1260</v>
      </c>
      <c r="I223" s="200">
        <f t="shared" si="9"/>
        <v>1260</v>
      </c>
    </row>
    <row r="224" spans="1:9" ht="19.5" customHeight="1">
      <c r="A224" s="281" t="s">
        <v>108</v>
      </c>
      <c r="B224" s="50" t="s">
        <v>124</v>
      </c>
      <c r="C224" s="50" t="s">
        <v>26</v>
      </c>
      <c r="D224" s="50" t="s">
        <v>26</v>
      </c>
      <c r="E224" s="50" t="s">
        <v>212</v>
      </c>
      <c r="F224" s="50" t="s">
        <v>109</v>
      </c>
      <c r="G224" s="131"/>
      <c r="H224" s="131">
        <v>1260</v>
      </c>
      <c r="I224" s="200">
        <f t="shared" si="9"/>
        <v>1260</v>
      </c>
    </row>
    <row r="225" spans="1:9" ht="57.75" customHeight="1">
      <c r="A225" s="26" t="s">
        <v>279</v>
      </c>
      <c r="B225" s="50" t="s">
        <v>124</v>
      </c>
      <c r="C225" s="50" t="s">
        <v>26</v>
      </c>
      <c r="D225" s="50" t="s">
        <v>26</v>
      </c>
      <c r="E225" s="50" t="s">
        <v>334</v>
      </c>
      <c r="F225" s="50" t="s">
        <v>6</v>
      </c>
      <c r="G225" s="271"/>
      <c r="H225" s="271"/>
      <c r="I225" s="271"/>
    </row>
    <row r="226" spans="1:9" ht="15.75" customHeight="1">
      <c r="A226" s="281" t="s">
        <v>108</v>
      </c>
      <c r="B226" s="50" t="s">
        <v>124</v>
      </c>
      <c r="C226" s="50" t="s">
        <v>26</v>
      </c>
      <c r="D226" s="50" t="s">
        <v>26</v>
      </c>
      <c r="E226" s="50" t="s">
        <v>334</v>
      </c>
      <c r="F226" s="50" t="s">
        <v>109</v>
      </c>
      <c r="G226" s="271"/>
      <c r="H226" s="271"/>
      <c r="I226" s="271"/>
    </row>
    <row r="227" spans="1:9" ht="48.75" customHeight="1">
      <c r="A227" s="17" t="s">
        <v>251</v>
      </c>
      <c r="B227" s="60" t="s">
        <v>130</v>
      </c>
      <c r="C227" s="60" t="s">
        <v>16</v>
      </c>
      <c r="D227" s="60" t="s">
        <v>16</v>
      </c>
      <c r="E227" s="60" t="s">
        <v>35</v>
      </c>
      <c r="F227" s="60" t="s">
        <v>6</v>
      </c>
      <c r="G227" s="139">
        <f>G228+G299+G281</f>
        <v>54591.90000000001</v>
      </c>
      <c r="H227" s="435">
        <f>H228+H299</f>
        <v>34959</v>
      </c>
      <c r="I227" s="139">
        <f>G227+H227</f>
        <v>89550.90000000001</v>
      </c>
    </row>
    <row r="228" spans="1:9" ht="15.75">
      <c r="A228" s="283" t="s">
        <v>11</v>
      </c>
      <c r="B228" s="42" t="s">
        <v>130</v>
      </c>
      <c r="C228" s="42" t="s">
        <v>10</v>
      </c>
      <c r="D228" s="42" t="s">
        <v>31</v>
      </c>
      <c r="E228" s="42" t="s">
        <v>35</v>
      </c>
      <c r="F228" s="42" t="s">
        <v>6</v>
      </c>
      <c r="G228" s="140">
        <f>G229+G235+G274+G263</f>
        <v>43988.600000000006</v>
      </c>
      <c r="H228" s="140">
        <f>H229+H235+H274+H263</f>
        <v>34959</v>
      </c>
      <c r="I228" s="139">
        <f aca="true" t="shared" si="11" ref="I228:I291">G228+H228</f>
        <v>78947.6</v>
      </c>
    </row>
    <row r="229" spans="1:9" ht="14.25">
      <c r="A229" s="10" t="s">
        <v>48</v>
      </c>
      <c r="B229" s="30" t="s">
        <v>130</v>
      </c>
      <c r="C229" s="30" t="s">
        <v>10</v>
      </c>
      <c r="D229" s="30" t="s">
        <v>7</v>
      </c>
      <c r="E229" s="30" t="s">
        <v>35</v>
      </c>
      <c r="F229" s="30" t="s">
        <v>6</v>
      </c>
      <c r="G229" s="141">
        <f>G230</f>
        <v>0</v>
      </c>
      <c r="H229" s="141">
        <f>H230</f>
        <v>14185.6</v>
      </c>
      <c r="I229" s="381">
        <f t="shared" si="11"/>
        <v>14185.6</v>
      </c>
    </row>
    <row r="230" spans="1:9" ht="13.5" customHeight="1">
      <c r="A230" s="2" t="s">
        <v>49</v>
      </c>
      <c r="B230" s="30" t="s">
        <v>130</v>
      </c>
      <c r="C230" s="30" t="s">
        <v>10</v>
      </c>
      <c r="D230" s="30" t="s">
        <v>7</v>
      </c>
      <c r="E230" s="30" t="s">
        <v>50</v>
      </c>
      <c r="F230" s="30" t="s">
        <v>6</v>
      </c>
      <c r="G230" s="142">
        <f>G231+G233</f>
        <v>0</v>
      </c>
      <c r="H230" s="142">
        <f>H231+H233</f>
        <v>14185.6</v>
      </c>
      <c r="I230" s="381">
        <f t="shared" si="11"/>
        <v>14185.6</v>
      </c>
    </row>
    <row r="231" spans="1:9" ht="25.5" customHeight="1">
      <c r="A231" s="241" t="s">
        <v>22</v>
      </c>
      <c r="B231" s="129" t="s">
        <v>130</v>
      </c>
      <c r="C231" s="129" t="s">
        <v>10</v>
      </c>
      <c r="D231" s="129" t="s">
        <v>7</v>
      </c>
      <c r="E231" s="129" t="s">
        <v>131</v>
      </c>
      <c r="F231" s="129" t="s">
        <v>6</v>
      </c>
      <c r="G231" s="236">
        <f>G232</f>
        <v>0</v>
      </c>
      <c r="H231" s="236">
        <f>H232</f>
        <v>14185.6</v>
      </c>
      <c r="I231" s="381">
        <f t="shared" si="11"/>
        <v>14185.6</v>
      </c>
    </row>
    <row r="232" spans="1:10" ht="16.5" customHeight="1">
      <c r="A232" s="242" t="s">
        <v>108</v>
      </c>
      <c r="B232" s="129" t="s">
        <v>130</v>
      </c>
      <c r="C232" s="129" t="s">
        <v>10</v>
      </c>
      <c r="D232" s="129" t="s">
        <v>7</v>
      </c>
      <c r="E232" s="129" t="s">
        <v>131</v>
      </c>
      <c r="F232" s="129" t="s">
        <v>109</v>
      </c>
      <c r="G232" s="236"/>
      <c r="H232" s="236">
        <f>14355.6-170</f>
        <v>14185.6</v>
      </c>
      <c r="I232" s="381">
        <f t="shared" si="11"/>
        <v>14185.6</v>
      </c>
      <c r="J232" s="289"/>
    </row>
    <row r="233" spans="1:9" ht="66" customHeight="1">
      <c r="A233" s="274" t="s">
        <v>256</v>
      </c>
      <c r="B233" s="129" t="s">
        <v>130</v>
      </c>
      <c r="C233" s="129" t="s">
        <v>10</v>
      </c>
      <c r="D233" s="129" t="s">
        <v>7</v>
      </c>
      <c r="E233" s="129" t="s">
        <v>257</v>
      </c>
      <c r="F233" s="129" t="s">
        <v>6</v>
      </c>
      <c r="G233" s="236"/>
      <c r="H233" s="236"/>
      <c r="I233" s="381">
        <f t="shared" si="11"/>
        <v>0</v>
      </c>
    </row>
    <row r="234" spans="1:9" ht="16.5" customHeight="1">
      <c r="A234" s="242" t="s">
        <v>108</v>
      </c>
      <c r="B234" s="129" t="s">
        <v>130</v>
      </c>
      <c r="C234" s="129" t="s">
        <v>10</v>
      </c>
      <c r="D234" s="129" t="s">
        <v>7</v>
      </c>
      <c r="E234" s="129" t="s">
        <v>257</v>
      </c>
      <c r="F234" s="129" t="s">
        <v>109</v>
      </c>
      <c r="G234" s="236"/>
      <c r="H234" s="236"/>
      <c r="I234" s="381">
        <f t="shared" si="11"/>
        <v>0</v>
      </c>
    </row>
    <row r="235" spans="1:11" ht="15">
      <c r="A235" s="284" t="s">
        <v>12</v>
      </c>
      <c r="B235" s="129" t="s">
        <v>130</v>
      </c>
      <c r="C235" s="129" t="s">
        <v>10</v>
      </c>
      <c r="D235" s="129" t="s">
        <v>9</v>
      </c>
      <c r="E235" s="129" t="s">
        <v>35</v>
      </c>
      <c r="F235" s="129" t="s">
        <v>6</v>
      </c>
      <c r="G235" s="189">
        <f>G236+G239+G244+G250+G253+G247</f>
        <v>42705.200000000004</v>
      </c>
      <c r="H235" s="189">
        <f>H236+H239+H244+H250+H253+H247</f>
        <v>19324.4</v>
      </c>
      <c r="I235" s="139">
        <f t="shared" si="11"/>
        <v>62029.600000000006</v>
      </c>
      <c r="K235" s="208"/>
    </row>
    <row r="236" spans="1:9" ht="30" customHeight="1">
      <c r="A236" s="243" t="s">
        <v>51</v>
      </c>
      <c r="B236" s="129" t="s">
        <v>130</v>
      </c>
      <c r="C236" s="129" t="s">
        <v>10</v>
      </c>
      <c r="D236" s="129" t="s">
        <v>9</v>
      </c>
      <c r="E236" s="129" t="s">
        <v>52</v>
      </c>
      <c r="F236" s="129" t="s">
        <v>6</v>
      </c>
      <c r="G236" s="236">
        <f>G237</f>
        <v>0</v>
      </c>
      <c r="H236" s="236">
        <f>H237</f>
        <v>16472.2</v>
      </c>
      <c r="I236" s="381">
        <f t="shared" si="11"/>
        <v>16472.2</v>
      </c>
    </row>
    <row r="237" spans="1:9" ht="28.5" customHeight="1">
      <c r="A237" s="244" t="s">
        <v>22</v>
      </c>
      <c r="B237" s="245" t="s">
        <v>130</v>
      </c>
      <c r="C237" s="228" t="s">
        <v>10</v>
      </c>
      <c r="D237" s="228" t="s">
        <v>9</v>
      </c>
      <c r="E237" s="228" t="s">
        <v>132</v>
      </c>
      <c r="F237" s="228" t="s">
        <v>6</v>
      </c>
      <c r="G237" s="86">
        <f>G238</f>
        <v>0</v>
      </c>
      <c r="H237" s="86">
        <f>H238</f>
        <v>16472.2</v>
      </c>
      <c r="I237" s="381">
        <f t="shared" si="11"/>
        <v>16472.2</v>
      </c>
    </row>
    <row r="238" spans="1:10" ht="26.25" customHeight="1">
      <c r="A238" s="244" t="s">
        <v>108</v>
      </c>
      <c r="B238" s="245" t="s">
        <v>130</v>
      </c>
      <c r="C238" s="228" t="s">
        <v>10</v>
      </c>
      <c r="D238" s="228" t="s">
        <v>9</v>
      </c>
      <c r="E238" s="228" t="s">
        <v>132</v>
      </c>
      <c r="F238" s="228" t="s">
        <v>109</v>
      </c>
      <c r="G238" s="86"/>
      <c r="H238" s="86">
        <f>16672.2-200</f>
        <v>16472.2</v>
      </c>
      <c r="I238" s="381">
        <f t="shared" si="11"/>
        <v>16472.2</v>
      </c>
      <c r="J238" s="288"/>
    </row>
    <row r="239" spans="1:9" ht="17.25" customHeight="1">
      <c r="A239" s="6" t="s">
        <v>13</v>
      </c>
      <c r="B239" s="50" t="s">
        <v>130</v>
      </c>
      <c r="C239" s="50" t="s">
        <v>10</v>
      </c>
      <c r="D239" s="50" t="s">
        <v>9</v>
      </c>
      <c r="E239" s="50" t="s">
        <v>47</v>
      </c>
      <c r="F239" s="50" t="s">
        <v>6</v>
      </c>
      <c r="G239" s="136">
        <f>G240</f>
        <v>0</v>
      </c>
      <c r="H239" s="136">
        <f>H240</f>
        <v>2852.2</v>
      </c>
      <c r="I239" s="139">
        <f t="shared" si="11"/>
        <v>2852.2</v>
      </c>
    </row>
    <row r="240" spans="1:9" ht="26.25" customHeight="1">
      <c r="A240" s="1" t="s">
        <v>22</v>
      </c>
      <c r="B240" s="50" t="s">
        <v>130</v>
      </c>
      <c r="C240" s="50" t="s">
        <v>10</v>
      </c>
      <c r="D240" s="50" t="s">
        <v>9</v>
      </c>
      <c r="E240" s="50" t="s">
        <v>115</v>
      </c>
      <c r="F240" s="50" t="s">
        <v>6</v>
      </c>
      <c r="G240" s="131">
        <f>G241</f>
        <v>0</v>
      </c>
      <c r="H240" s="131">
        <f>H241</f>
        <v>2852.2</v>
      </c>
      <c r="I240" s="139">
        <f t="shared" si="11"/>
        <v>2852.2</v>
      </c>
    </row>
    <row r="241" spans="1:9" ht="18.75" customHeight="1">
      <c r="A241" s="26" t="s">
        <v>108</v>
      </c>
      <c r="B241" s="50" t="s">
        <v>130</v>
      </c>
      <c r="C241" s="50" t="s">
        <v>10</v>
      </c>
      <c r="D241" s="50" t="s">
        <v>9</v>
      </c>
      <c r="E241" s="50" t="s">
        <v>115</v>
      </c>
      <c r="F241" s="50" t="s">
        <v>109</v>
      </c>
      <c r="G241" s="131"/>
      <c r="H241" s="131">
        <f>2902.2-50</f>
        <v>2852.2</v>
      </c>
      <c r="I241" s="381">
        <f t="shared" si="11"/>
        <v>2852.2</v>
      </c>
    </row>
    <row r="242" spans="1:9" ht="1.5" customHeight="1" hidden="1">
      <c r="A242" s="87" t="s">
        <v>222</v>
      </c>
      <c r="B242" s="50"/>
      <c r="C242" s="50"/>
      <c r="D242" s="50"/>
      <c r="E242" s="50"/>
      <c r="F242" s="50"/>
      <c r="G242" s="131"/>
      <c r="H242" s="131"/>
      <c r="I242" s="139">
        <f t="shared" si="11"/>
        <v>0</v>
      </c>
    </row>
    <row r="243" spans="1:9" ht="39" customHeight="1" hidden="1">
      <c r="A243" s="87" t="s">
        <v>223</v>
      </c>
      <c r="B243" s="50"/>
      <c r="C243" s="50"/>
      <c r="D243" s="50"/>
      <c r="E243" s="50"/>
      <c r="F243" s="50"/>
      <c r="G243" s="131"/>
      <c r="H243" s="131"/>
      <c r="I243" s="139">
        <f t="shared" si="11"/>
        <v>0</v>
      </c>
    </row>
    <row r="244" spans="1:9" ht="3" customHeight="1" hidden="1">
      <c r="A244" s="20" t="s">
        <v>89</v>
      </c>
      <c r="B244" s="143" t="s">
        <v>130</v>
      </c>
      <c r="C244" s="66" t="s">
        <v>10</v>
      </c>
      <c r="D244" s="66" t="s">
        <v>9</v>
      </c>
      <c r="E244" s="66" t="s">
        <v>81</v>
      </c>
      <c r="F244" s="66" t="s">
        <v>6</v>
      </c>
      <c r="G244" s="135">
        <f>G245</f>
        <v>0</v>
      </c>
      <c r="H244" s="135"/>
      <c r="I244" s="139">
        <f t="shared" si="11"/>
        <v>0</v>
      </c>
    </row>
    <row r="245" spans="1:9" ht="36" customHeight="1" hidden="1">
      <c r="A245" s="26" t="s">
        <v>133</v>
      </c>
      <c r="B245" s="143" t="s">
        <v>130</v>
      </c>
      <c r="C245" s="66" t="s">
        <v>10</v>
      </c>
      <c r="D245" s="66" t="s">
        <v>9</v>
      </c>
      <c r="E245" s="66" t="s">
        <v>134</v>
      </c>
      <c r="F245" s="66" t="s">
        <v>6</v>
      </c>
      <c r="G245" s="144">
        <f>G246</f>
        <v>0</v>
      </c>
      <c r="H245" s="144"/>
      <c r="I245" s="139">
        <f t="shared" si="11"/>
        <v>0</v>
      </c>
    </row>
    <row r="246" spans="1:9" ht="18.75" customHeight="1" hidden="1">
      <c r="A246" s="26" t="s">
        <v>108</v>
      </c>
      <c r="B246" s="143" t="s">
        <v>130</v>
      </c>
      <c r="C246" s="66" t="s">
        <v>10</v>
      </c>
      <c r="D246" s="66" t="s">
        <v>9</v>
      </c>
      <c r="E246" s="66" t="s">
        <v>134</v>
      </c>
      <c r="F246" s="66" t="s">
        <v>109</v>
      </c>
      <c r="G246" s="144">
        <v>0</v>
      </c>
      <c r="H246" s="144"/>
      <c r="I246" s="139">
        <f t="shared" si="11"/>
        <v>0</v>
      </c>
    </row>
    <row r="247" spans="1:9" ht="18.75" customHeight="1">
      <c r="A247" s="337" t="s">
        <v>316</v>
      </c>
      <c r="B247" s="338" t="s">
        <v>130</v>
      </c>
      <c r="C247" s="120" t="s">
        <v>10</v>
      </c>
      <c r="D247" s="120" t="s">
        <v>9</v>
      </c>
      <c r="E247" s="120" t="s">
        <v>317</v>
      </c>
      <c r="F247" s="120" t="s">
        <v>6</v>
      </c>
      <c r="G247" s="339">
        <f>G248</f>
        <v>0</v>
      </c>
      <c r="H247" s="339"/>
      <c r="I247" s="381">
        <f t="shared" si="11"/>
        <v>0</v>
      </c>
    </row>
    <row r="248" spans="1:9" ht="45" customHeight="1">
      <c r="A248" s="242" t="s">
        <v>318</v>
      </c>
      <c r="B248" s="344" t="s">
        <v>130</v>
      </c>
      <c r="C248" s="120" t="s">
        <v>10</v>
      </c>
      <c r="D248" s="120" t="s">
        <v>9</v>
      </c>
      <c r="E248" s="120" t="s">
        <v>319</v>
      </c>
      <c r="F248" s="120" t="s">
        <v>6</v>
      </c>
      <c r="G248" s="339">
        <f>G249</f>
        <v>0</v>
      </c>
      <c r="H248" s="339"/>
      <c r="I248" s="381">
        <f t="shared" si="11"/>
        <v>0</v>
      </c>
    </row>
    <row r="249" spans="1:9" ht="18" customHeight="1">
      <c r="A249" s="242" t="s">
        <v>108</v>
      </c>
      <c r="B249" s="344" t="s">
        <v>130</v>
      </c>
      <c r="C249" s="120" t="s">
        <v>10</v>
      </c>
      <c r="D249" s="120" t="s">
        <v>9</v>
      </c>
      <c r="E249" s="120" t="s">
        <v>319</v>
      </c>
      <c r="F249" s="120" t="s">
        <v>109</v>
      </c>
      <c r="G249" s="339"/>
      <c r="H249" s="339"/>
      <c r="I249" s="381">
        <f t="shared" si="11"/>
        <v>0</v>
      </c>
    </row>
    <row r="250" spans="1:9" ht="32.25" customHeight="1">
      <c r="A250" s="214" t="s">
        <v>89</v>
      </c>
      <c r="B250" s="133" t="s">
        <v>130</v>
      </c>
      <c r="C250" s="65" t="s">
        <v>10</v>
      </c>
      <c r="D250" s="65" t="s">
        <v>9</v>
      </c>
      <c r="E250" s="65" t="s">
        <v>81</v>
      </c>
      <c r="F250" s="65" t="s">
        <v>6</v>
      </c>
      <c r="G250" s="82">
        <f>G251</f>
        <v>362.5</v>
      </c>
      <c r="H250" s="82"/>
      <c r="I250" s="139">
        <f t="shared" si="11"/>
        <v>362.5</v>
      </c>
    </row>
    <row r="251" spans="1:9" ht="33" customHeight="1">
      <c r="A251" s="26" t="s">
        <v>359</v>
      </c>
      <c r="B251" s="143" t="s">
        <v>130</v>
      </c>
      <c r="C251" s="66" t="s">
        <v>10</v>
      </c>
      <c r="D251" s="66" t="s">
        <v>9</v>
      </c>
      <c r="E251" s="66" t="s">
        <v>134</v>
      </c>
      <c r="F251" s="66" t="s">
        <v>6</v>
      </c>
      <c r="G251" s="144">
        <f>G252</f>
        <v>362.5</v>
      </c>
      <c r="H251" s="144"/>
      <c r="I251" s="381">
        <f t="shared" si="11"/>
        <v>362.5</v>
      </c>
    </row>
    <row r="252" spans="1:9" ht="22.5" customHeight="1">
      <c r="A252" s="26" t="s">
        <v>358</v>
      </c>
      <c r="B252" s="143" t="s">
        <v>130</v>
      </c>
      <c r="C252" s="66" t="s">
        <v>10</v>
      </c>
      <c r="D252" s="66" t="s">
        <v>9</v>
      </c>
      <c r="E252" s="66" t="s">
        <v>134</v>
      </c>
      <c r="F252" s="66" t="s">
        <v>109</v>
      </c>
      <c r="G252" s="144">
        <f>364.3-1.8</f>
        <v>362.5</v>
      </c>
      <c r="H252" s="144"/>
      <c r="I252" s="381">
        <f t="shared" si="11"/>
        <v>362.5</v>
      </c>
    </row>
    <row r="253" spans="1:9" ht="18.75" customHeight="1">
      <c r="A253" s="40" t="s">
        <v>61</v>
      </c>
      <c r="B253" s="145" t="s">
        <v>130</v>
      </c>
      <c r="C253" s="120" t="s">
        <v>10</v>
      </c>
      <c r="D253" s="120" t="s">
        <v>9</v>
      </c>
      <c r="E253" s="120" t="s">
        <v>190</v>
      </c>
      <c r="F253" s="66" t="s">
        <v>6</v>
      </c>
      <c r="G253" s="144">
        <f>G254</f>
        <v>42342.700000000004</v>
      </c>
      <c r="H253" s="144"/>
      <c r="I253" s="467">
        <f t="shared" si="11"/>
        <v>42342.700000000004</v>
      </c>
    </row>
    <row r="254" spans="1:9" ht="88.5" customHeight="1">
      <c r="A254" s="26" t="s">
        <v>191</v>
      </c>
      <c r="B254" s="145" t="s">
        <v>130</v>
      </c>
      <c r="C254" s="120" t="s">
        <v>10</v>
      </c>
      <c r="D254" s="120" t="s">
        <v>9</v>
      </c>
      <c r="E254" s="120" t="s">
        <v>192</v>
      </c>
      <c r="F254" s="66" t="s">
        <v>6</v>
      </c>
      <c r="G254" s="144">
        <f>G255+G257+G259+G261</f>
        <v>42342.700000000004</v>
      </c>
      <c r="H254" s="144"/>
      <c r="I254" s="139">
        <f>G254+H254</f>
        <v>42342.700000000004</v>
      </c>
    </row>
    <row r="255" spans="1:9" ht="94.5" customHeight="1">
      <c r="A255" s="460" t="s">
        <v>360</v>
      </c>
      <c r="B255" s="461" t="s">
        <v>130</v>
      </c>
      <c r="C255" s="466" t="s">
        <v>27</v>
      </c>
      <c r="D255" s="462" t="s">
        <v>9</v>
      </c>
      <c r="E255" s="462" t="s">
        <v>146</v>
      </c>
      <c r="F255" s="462" t="s">
        <v>6</v>
      </c>
      <c r="G255" s="107">
        <f>G256</f>
        <v>301</v>
      </c>
      <c r="H255" s="107"/>
      <c r="I255" s="463">
        <f t="shared" si="11"/>
        <v>301</v>
      </c>
    </row>
    <row r="256" spans="1:9" ht="34.5" customHeight="1">
      <c r="A256" s="464" t="s">
        <v>108</v>
      </c>
      <c r="B256" s="461" t="s">
        <v>130</v>
      </c>
      <c r="C256" s="466" t="s">
        <v>27</v>
      </c>
      <c r="D256" s="462" t="s">
        <v>9</v>
      </c>
      <c r="E256" s="462" t="s">
        <v>146</v>
      </c>
      <c r="F256" s="462" t="s">
        <v>109</v>
      </c>
      <c r="G256" s="107">
        <f>302.5-1.5</f>
        <v>301</v>
      </c>
      <c r="H256" s="107"/>
      <c r="I256" s="465">
        <f t="shared" si="11"/>
        <v>301</v>
      </c>
    </row>
    <row r="257" spans="1:9" ht="45" customHeight="1">
      <c r="A257" s="274" t="s">
        <v>270</v>
      </c>
      <c r="B257" s="245" t="s">
        <v>130</v>
      </c>
      <c r="C257" s="228" t="s">
        <v>10</v>
      </c>
      <c r="D257" s="228" t="s">
        <v>9</v>
      </c>
      <c r="E257" s="228" t="s">
        <v>271</v>
      </c>
      <c r="F257" s="228" t="s">
        <v>6</v>
      </c>
      <c r="G257" s="86">
        <f>G258</f>
        <v>41893.4</v>
      </c>
      <c r="H257" s="86"/>
      <c r="I257" s="139">
        <f t="shared" si="11"/>
        <v>41893.4</v>
      </c>
    </row>
    <row r="258" spans="1:10" ht="21" customHeight="1">
      <c r="A258" s="242" t="s">
        <v>108</v>
      </c>
      <c r="B258" s="245" t="s">
        <v>130</v>
      </c>
      <c r="C258" s="228" t="s">
        <v>10</v>
      </c>
      <c r="D258" s="228" t="s">
        <v>9</v>
      </c>
      <c r="E258" s="228" t="s">
        <v>271</v>
      </c>
      <c r="F258" s="228" t="s">
        <v>109</v>
      </c>
      <c r="G258" s="86">
        <f>42102.9-209.5</f>
        <v>41893.4</v>
      </c>
      <c r="H258" s="86"/>
      <c r="I258" s="381">
        <f>G258+H258</f>
        <v>41893.4</v>
      </c>
      <c r="J258" s="290"/>
    </row>
    <row r="259" spans="1:12" ht="44.25" customHeight="1">
      <c r="A259" s="242" t="s">
        <v>353</v>
      </c>
      <c r="B259" s="145" t="s">
        <v>130</v>
      </c>
      <c r="C259" s="120" t="s">
        <v>10</v>
      </c>
      <c r="D259" s="120" t="s">
        <v>9</v>
      </c>
      <c r="E259" s="120" t="s">
        <v>194</v>
      </c>
      <c r="F259" s="120" t="s">
        <v>6</v>
      </c>
      <c r="G259" s="246">
        <f>G260</f>
        <v>48.3</v>
      </c>
      <c r="H259" s="246"/>
      <c r="I259" s="139">
        <f t="shared" si="11"/>
        <v>48.3</v>
      </c>
      <c r="K259" s="102"/>
      <c r="L259" s="102"/>
    </row>
    <row r="260" spans="1:12" ht="18" customHeight="1">
      <c r="A260" s="242" t="s">
        <v>108</v>
      </c>
      <c r="B260" s="145" t="s">
        <v>130</v>
      </c>
      <c r="C260" s="120" t="s">
        <v>10</v>
      </c>
      <c r="D260" s="120" t="s">
        <v>9</v>
      </c>
      <c r="E260" s="120" t="s">
        <v>194</v>
      </c>
      <c r="F260" s="120" t="s">
        <v>109</v>
      </c>
      <c r="G260" s="246">
        <f>48.5-0.2</f>
        <v>48.3</v>
      </c>
      <c r="H260" s="246"/>
      <c r="I260" s="381">
        <f t="shared" si="11"/>
        <v>48.3</v>
      </c>
      <c r="K260" s="103"/>
      <c r="L260" s="103"/>
    </row>
    <row r="261" spans="1:12" ht="93.75" customHeight="1">
      <c r="A261" s="274" t="s">
        <v>258</v>
      </c>
      <c r="B261" s="145" t="s">
        <v>130</v>
      </c>
      <c r="C261" s="120" t="s">
        <v>10</v>
      </c>
      <c r="D261" s="120" t="s">
        <v>9</v>
      </c>
      <c r="E261" s="120" t="s">
        <v>259</v>
      </c>
      <c r="F261" s="120" t="s">
        <v>6</v>
      </c>
      <c r="G261" s="246">
        <f>G262</f>
        <v>100</v>
      </c>
      <c r="H261" s="246"/>
      <c r="I261" s="139">
        <f t="shared" si="11"/>
        <v>100</v>
      </c>
      <c r="K261" s="103"/>
      <c r="L261" s="103"/>
    </row>
    <row r="262" spans="1:12" ht="18" customHeight="1">
      <c r="A262" s="242" t="s">
        <v>108</v>
      </c>
      <c r="B262" s="145" t="s">
        <v>130</v>
      </c>
      <c r="C262" s="120" t="s">
        <v>10</v>
      </c>
      <c r="D262" s="120" t="s">
        <v>9</v>
      </c>
      <c r="E262" s="120" t="s">
        <v>259</v>
      </c>
      <c r="F262" s="120" t="s">
        <v>109</v>
      </c>
      <c r="G262" s="246">
        <f>100.5-0.5</f>
        <v>100</v>
      </c>
      <c r="H262" s="246"/>
      <c r="I262" s="139">
        <f t="shared" si="11"/>
        <v>100</v>
      </c>
      <c r="J262" s="291"/>
      <c r="K262" s="103"/>
      <c r="L262" s="103"/>
    </row>
    <row r="263" spans="1:12" ht="18" customHeight="1">
      <c r="A263" s="285" t="s">
        <v>32</v>
      </c>
      <c r="B263" s="256" t="s">
        <v>130</v>
      </c>
      <c r="C263" s="45" t="s">
        <v>10</v>
      </c>
      <c r="D263" s="42" t="s">
        <v>10</v>
      </c>
      <c r="E263" s="30" t="s">
        <v>91</v>
      </c>
      <c r="F263" s="30" t="s">
        <v>6</v>
      </c>
      <c r="G263" s="135">
        <f>G264+G267+G270</f>
        <v>1006.25</v>
      </c>
      <c r="H263" s="135"/>
      <c r="I263" s="139">
        <f t="shared" si="11"/>
        <v>1006.25</v>
      </c>
      <c r="J263" s="218"/>
      <c r="K263" s="103"/>
      <c r="L263" s="103"/>
    </row>
    <row r="264" spans="1:12" ht="51" customHeight="1" hidden="1">
      <c r="A264" s="44" t="s">
        <v>98</v>
      </c>
      <c r="B264" s="54" t="s">
        <v>130</v>
      </c>
      <c r="C264" s="19" t="s">
        <v>10</v>
      </c>
      <c r="D264" s="54" t="s">
        <v>10</v>
      </c>
      <c r="E264" s="28" t="s">
        <v>91</v>
      </c>
      <c r="F264" s="28" t="s">
        <v>6</v>
      </c>
      <c r="G264" s="135">
        <f>G265</f>
        <v>0</v>
      </c>
      <c r="H264" s="135"/>
      <c r="I264" s="139">
        <f t="shared" si="11"/>
        <v>0</v>
      </c>
      <c r="K264" s="103"/>
      <c r="L264" s="103"/>
    </row>
    <row r="265" spans="1:12" ht="19.5" customHeight="1" hidden="1">
      <c r="A265" s="11" t="s">
        <v>18</v>
      </c>
      <c r="B265" s="54" t="s">
        <v>130</v>
      </c>
      <c r="C265" s="19" t="s">
        <v>10</v>
      </c>
      <c r="D265" s="54" t="s">
        <v>10</v>
      </c>
      <c r="E265" s="28" t="s">
        <v>99</v>
      </c>
      <c r="F265" s="28" t="s">
        <v>6</v>
      </c>
      <c r="G265" s="144">
        <f>G266</f>
        <v>0</v>
      </c>
      <c r="H265" s="144"/>
      <c r="I265" s="139">
        <f t="shared" si="11"/>
        <v>0</v>
      </c>
      <c r="K265" s="103"/>
      <c r="L265" s="103"/>
    </row>
    <row r="266" spans="1:12" ht="25.5" customHeight="1" hidden="1">
      <c r="A266" s="36" t="s">
        <v>95</v>
      </c>
      <c r="B266" s="54" t="s">
        <v>130</v>
      </c>
      <c r="C266" s="146" t="s">
        <v>10</v>
      </c>
      <c r="D266" s="146" t="s">
        <v>10</v>
      </c>
      <c r="E266" s="146" t="s">
        <v>100</v>
      </c>
      <c r="F266" s="146" t="s">
        <v>96</v>
      </c>
      <c r="G266" s="144"/>
      <c r="H266" s="144"/>
      <c r="I266" s="139">
        <f t="shared" si="11"/>
        <v>0</v>
      </c>
      <c r="K266" s="103"/>
      <c r="L266" s="103"/>
    </row>
    <row r="267" spans="1:12" ht="28.5" customHeight="1">
      <c r="A267" s="37" t="s">
        <v>43</v>
      </c>
      <c r="B267" s="54" t="s">
        <v>130</v>
      </c>
      <c r="C267" s="146" t="s">
        <v>10</v>
      </c>
      <c r="D267" s="146" t="s">
        <v>10</v>
      </c>
      <c r="E267" s="146" t="s">
        <v>179</v>
      </c>
      <c r="F267" s="146" t="s">
        <v>6</v>
      </c>
      <c r="G267" s="135">
        <f>G268</f>
        <v>0</v>
      </c>
      <c r="H267" s="135"/>
      <c r="I267" s="139">
        <f t="shared" si="11"/>
        <v>0</v>
      </c>
      <c r="K267" s="103"/>
      <c r="L267" s="103"/>
    </row>
    <row r="268" spans="1:12" ht="17.25" customHeight="1">
      <c r="A268" s="31" t="s">
        <v>53</v>
      </c>
      <c r="B268" s="54" t="s">
        <v>130</v>
      </c>
      <c r="C268" s="146" t="s">
        <v>10</v>
      </c>
      <c r="D268" s="146" t="s">
        <v>10</v>
      </c>
      <c r="E268" s="146" t="s">
        <v>180</v>
      </c>
      <c r="F268" s="146" t="s">
        <v>6</v>
      </c>
      <c r="G268" s="144">
        <f>G269</f>
        <v>0</v>
      </c>
      <c r="H268" s="144"/>
      <c r="I268" s="139">
        <f t="shared" si="11"/>
        <v>0</v>
      </c>
      <c r="K268" s="103"/>
      <c r="L268" s="103"/>
    </row>
    <row r="269" spans="1:12" ht="15" customHeight="1">
      <c r="A269" s="25" t="s">
        <v>108</v>
      </c>
      <c r="B269" s="54" t="s">
        <v>130</v>
      </c>
      <c r="C269" s="146" t="s">
        <v>10</v>
      </c>
      <c r="D269" s="146" t="s">
        <v>10</v>
      </c>
      <c r="E269" s="146" t="s">
        <v>180</v>
      </c>
      <c r="F269" s="146" t="s">
        <v>109</v>
      </c>
      <c r="G269" s="144"/>
      <c r="H269" s="144"/>
      <c r="I269" s="139">
        <f t="shared" si="11"/>
        <v>0</v>
      </c>
      <c r="K269" s="103"/>
      <c r="L269" s="103"/>
    </row>
    <row r="270" spans="1:12" ht="33" customHeight="1">
      <c r="A270" s="40" t="s">
        <v>320</v>
      </c>
      <c r="B270" s="113" t="s">
        <v>130</v>
      </c>
      <c r="C270" s="113" t="s">
        <v>10</v>
      </c>
      <c r="D270" s="113" t="s">
        <v>10</v>
      </c>
      <c r="E270" s="113" t="s">
        <v>321</v>
      </c>
      <c r="F270" s="113" t="s">
        <v>6</v>
      </c>
      <c r="G270" s="292">
        <f>G271+G272+G273</f>
        <v>1006.25</v>
      </c>
      <c r="H270" s="292"/>
      <c r="I270" s="139">
        <f t="shared" si="11"/>
        <v>1006.25</v>
      </c>
      <c r="K270" s="103"/>
      <c r="L270" s="103"/>
    </row>
    <row r="271" spans="1:12" ht="78.75" customHeight="1">
      <c r="A271" s="340" t="s">
        <v>347</v>
      </c>
      <c r="B271" s="84" t="s">
        <v>130</v>
      </c>
      <c r="C271" s="84" t="s">
        <v>10</v>
      </c>
      <c r="D271" s="84" t="s">
        <v>10</v>
      </c>
      <c r="E271" s="156" t="s">
        <v>322</v>
      </c>
      <c r="F271" s="156" t="s">
        <v>109</v>
      </c>
      <c r="G271" s="341">
        <f>165.5-1.65</f>
        <v>163.85</v>
      </c>
      <c r="H271" s="341"/>
      <c r="I271" s="139">
        <f t="shared" si="11"/>
        <v>163.85</v>
      </c>
      <c r="K271" s="103"/>
      <c r="L271" s="103"/>
    </row>
    <row r="272" spans="1:12" ht="83.25" customHeight="1">
      <c r="A272" s="340" t="s">
        <v>348</v>
      </c>
      <c r="B272" s="84" t="s">
        <v>130</v>
      </c>
      <c r="C272" s="84" t="s">
        <v>10</v>
      </c>
      <c r="D272" s="84" t="s">
        <v>10</v>
      </c>
      <c r="E272" s="156" t="s">
        <v>323</v>
      </c>
      <c r="F272" s="156" t="s">
        <v>109</v>
      </c>
      <c r="G272" s="342">
        <f>850.8-8.4</f>
        <v>842.4</v>
      </c>
      <c r="H272" s="342"/>
      <c r="I272" s="139">
        <f t="shared" si="11"/>
        <v>842.4</v>
      </c>
      <c r="K272" s="103"/>
      <c r="L272" s="103"/>
    </row>
    <row r="273" spans="1:12" ht="42.75" customHeight="1">
      <c r="A273" s="340" t="s">
        <v>349</v>
      </c>
      <c r="B273" s="84" t="s">
        <v>130</v>
      </c>
      <c r="C273" s="84" t="s">
        <v>10</v>
      </c>
      <c r="D273" s="84" t="s">
        <v>10</v>
      </c>
      <c r="E273" s="156" t="s">
        <v>330</v>
      </c>
      <c r="F273" s="156" t="s">
        <v>109</v>
      </c>
      <c r="G273" s="342"/>
      <c r="H273" s="342"/>
      <c r="I273" s="139">
        <f t="shared" si="11"/>
        <v>0</v>
      </c>
      <c r="J273" s="258"/>
      <c r="K273" s="103"/>
      <c r="L273" s="103"/>
    </row>
    <row r="274" spans="1:12" ht="24.75" customHeight="1">
      <c r="A274" s="10" t="s">
        <v>54</v>
      </c>
      <c r="B274" s="256" t="s">
        <v>130</v>
      </c>
      <c r="C274" s="256" t="s">
        <v>10</v>
      </c>
      <c r="D274" s="256" t="s">
        <v>26</v>
      </c>
      <c r="E274" s="256" t="s">
        <v>35</v>
      </c>
      <c r="F274" s="256" t="s">
        <v>6</v>
      </c>
      <c r="G274" s="348">
        <f>G275+G278+G287+G288+G289+G290+G291+G292+G293+G294+G295+G296+G297+G298</f>
        <v>277.1499999999999</v>
      </c>
      <c r="H274" s="348">
        <f>H275+H279</f>
        <v>1449</v>
      </c>
      <c r="I274" s="433">
        <f t="shared" si="11"/>
        <v>1726.1499999999999</v>
      </c>
      <c r="K274" s="104"/>
      <c r="L274" s="104"/>
    </row>
    <row r="275" spans="1:12" ht="52.5" customHeight="1">
      <c r="A275" s="38" t="s">
        <v>98</v>
      </c>
      <c r="B275" s="50" t="s">
        <v>130</v>
      </c>
      <c r="C275" s="50" t="s">
        <v>10</v>
      </c>
      <c r="D275" s="50" t="s">
        <v>26</v>
      </c>
      <c r="E275" s="50" t="s">
        <v>111</v>
      </c>
      <c r="F275" s="50" t="s">
        <v>6</v>
      </c>
      <c r="G275" s="131">
        <f>G276</f>
        <v>0</v>
      </c>
      <c r="H275" s="131">
        <f>H276</f>
        <v>614</v>
      </c>
      <c r="I275" s="139">
        <f t="shared" si="11"/>
        <v>614</v>
      </c>
      <c r="K275" s="101"/>
      <c r="L275" s="101"/>
    </row>
    <row r="276" spans="1:12" ht="12.75" customHeight="1">
      <c r="A276" s="11" t="s">
        <v>18</v>
      </c>
      <c r="B276" s="50" t="s">
        <v>130</v>
      </c>
      <c r="C276" s="50" t="s">
        <v>10</v>
      </c>
      <c r="D276" s="50" t="s">
        <v>26</v>
      </c>
      <c r="E276" s="50" t="s">
        <v>112</v>
      </c>
      <c r="F276" s="50" t="s">
        <v>6</v>
      </c>
      <c r="G276" s="131">
        <f>G277</f>
        <v>0</v>
      </c>
      <c r="H276" s="131">
        <f>H277</f>
        <v>614</v>
      </c>
      <c r="I276" s="139">
        <f t="shared" si="11"/>
        <v>614</v>
      </c>
      <c r="K276" s="101"/>
      <c r="L276" s="101"/>
    </row>
    <row r="277" spans="1:12" ht="25.5" customHeight="1">
      <c r="A277" s="38" t="s">
        <v>95</v>
      </c>
      <c r="B277" s="50" t="s">
        <v>130</v>
      </c>
      <c r="C277" s="50" t="s">
        <v>10</v>
      </c>
      <c r="D277" s="50" t="s">
        <v>26</v>
      </c>
      <c r="E277" s="50" t="s">
        <v>112</v>
      </c>
      <c r="F277" s="59" t="s">
        <v>96</v>
      </c>
      <c r="G277" s="138"/>
      <c r="H277" s="138">
        <f>639-25</f>
        <v>614</v>
      </c>
      <c r="I277" s="139">
        <f t="shared" si="11"/>
        <v>614</v>
      </c>
      <c r="K277" s="101"/>
      <c r="L277" s="101"/>
    </row>
    <row r="278" spans="1:9" ht="45.75" customHeight="1">
      <c r="A278" s="130" t="s">
        <v>23</v>
      </c>
      <c r="B278" s="50" t="s">
        <v>130</v>
      </c>
      <c r="C278" s="50" t="s">
        <v>10</v>
      </c>
      <c r="D278" s="50" t="s">
        <v>26</v>
      </c>
      <c r="E278" s="50" t="s">
        <v>38</v>
      </c>
      <c r="F278" s="50" t="s">
        <v>6</v>
      </c>
      <c r="G278" s="131">
        <f>G279</f>
        <v>0</v>
      </c>
      <c r="H278" s="131"/>
      <c r="I278" s="139">
        <f t="shared" si="11"/>
        <v>0</v>
      </c>
    </row>
    <row r="279" spans="1:9" ht="26.25" customHeight="1">
      <c r="A279" s="1" t="s">
        <v>22</v>
      </c>
      <c r="B279" s="50" t="s">
        <v>130</v>
      </c>
      <c r="C279" s="50" t="s">
        <v>10</v>
      </c>
      <c r="D279" s="50" t="s">
        <v>26</v>
      </c>
      <c r="E279" s="50" t="s">
        <v>135</v>
      </c>
      <c r="F279" s="50" t="s">
        <v>6</v>
      </c>
      <c r="G279" s="131">
        <f>G280</f>
        <v>0</v>
      </c>
      <c r="H279" s="131">
        <f>H280</f>
        <v>835</v>
      </c>
      <c r="I279" s="139">
        <f t="shared" si="11"/>
        <v>835</v>
      </c>
    </row>
    <row r="280" spans="1:9" ht="29.25" customHeight="1">
      <c r="A280" s="25" t="s">
        <v>108</v>
      </c>
      <c r="B280" s="50" t="s">
        <v>130</v>
      </c>
      <c r="C280" s="50" t="s">
        <v>10</v>
      </c>
      <c r="D280" s="50" t="s">
        <v>26</v>
      </c>
      <c r="E280" s="50" t="s">
        <v>135</v>
      </c>
      <c r="F280" s="50" t="s">
        <v>109</v>
      </c>
      <c r="G280" s="131"/>
      <c r="H280" s="131">
        <f>860-25</f>
        <v>835</v>
      </c>
      <c r="I280" s="139">
        <f t="shared" si="11"/>
        <v>835</v>
      </c>
    </row>
    <row r="281" spans="1:9" ht="30" customHeight="1" hidden="1">
      <c r="A281" s="46" t="s">
        <v>25</v>
      </c>
      <c r="B281" s="147" t="s">
        <v>130</v>
      </c>
      <c r="C281" s="147" t="s">
        <v>26</v>
      </c>
      <c r="D281" s="147" t="s">
        <v>16</v>
      </c>
      <c r="E281" s="147" t="s">
        <v>35</v>
      </c>
      <c r="F281" s="147" t="s">
        <v>6</v>
      </c>
      <c r="G281" s="148">
        <f>G282</f>
        <v>0</v>
      </c>
      <c r="H281" s="148"/>
      <c r="I281" s="139">
        <f t="shared" si="11"/>
        <v>0</v>
      </c>
    </row>
    <row r="282" spans="1:9" ht="30" customHeight="1" hidden="1" thickBot="1">
      <c r="A282" s="37" t="s">
        <v>15</v>
      </c>
      <c r="B282" s="50" t="s">
        <v>130</v>
      </c>
      <c r="C282" s="146" t="s">
        <v>26</v>
      </c>
      <c r="D282" s="146" t="s">
        <v>66</v>
      </c>
      <c r="E282" s="146" t="s">
        <v>91</v>
      </c>
      <c r="F282" s="146" t="s">
        <v>6</v>
      </c>
      <c r="G282" s="149">
        <f>G283</f>
        <v>0</v>
      </c>
      <c r="H282" s="149"/>
      <c r="I282" s="139">
        <f t="shared" si="11"/>
        <v>0</v>
      </c>
    </row>
    <row r="283" spans="1:9" ht="30" customHeight="1" hidden="1">
      <c r="A283" s="37" t="s">
        <v>34</v>
      </c>
      <c r="B283" s="50" t="s">
        <v>130</v>
      </c>
      <c r="C283" s="146" t="s">
        <v>26</v>
      </c>
      <c r="D283" s="146" t="s">
        <v>66</v>
      </c>
      <c r="E283" s="146" t="s">
        <v>162</v>
      </c>
      <c r="F283" s="146" t="s">
        <v>6</v>
      </c>
      <c r="G283" s="149">
        <f>G284</f>
        <v>0</v>
      </c>
      <c r="H283" s="149"/>
      <c r="I283" s="139">
        <f t="shared" si="11"/>
        <v>0</v>
      </c>
    </row>
    <row r="284" spans="1:9" ht="30" customHeight="1" hidden="1">
      <c r="A284" s="31" t="s">
        <v>163</v>
      </c>
      <c r="B284" s="50" t="s">
        <v>130</v>
      </c>
      <c r="C284" s="146" t="s">
        <v>26</v>
      </c>
      <c r="D284" s="146" t="s">
        <v>66</v>
      </c>
      <c r="E284" s="146" t="s">
        <v>164</v>
      </c>
      <c r="F284" s="146" t="s">
        <v>6</v>
      </c>
      <c r="G284" s="149">
        <f>G285</f>
        <v>0</v>
      </c>
      <c r="H284" s="149"/>
      <c r="I284" s="139">
        <f t="shared" si="11"/>
        <v>0</v>
      </c>
    </row>
    <row r="285" spans="1:9" ht="30" customHeight="1" hidden="1">
      <c r="A285" s="38" t="s">
        <v>95</v>
      </c>
      <c r="B285" s="50" t="s">
        <v>130</v>
      </c>
      <c r="C285" s="146" t="s">
        <v>26</v>
      </c>
      <c r="D285" s="146" t="s">
        <v>66</v>
      </c>
      <c r="E285" s="146" t="s">
        <v>164</v>
      </c>
      <c r="F285" s="146" t="s">
        <v>96</v>
      </c>
      <c r="G285" s="149"/>
      <c r="H285" s="149"/>
      <c r="I285" s="139">
        <f t="shared" si="11"/>
        <v>0</v>
      </c>
    </row>
    <row r="286" spans="1:9" ht="43.5" customHeight="1" hidden="1" thickBot="1">
      <c r="A286" s="87" t="s">
        <v>216</v>
      </c>
      <c r="B286" s="50"/>
      <c r="C286" s="146"/>
      <c r="D286" s="146"/>
      <c r="E286" s="146"/>
      <c r="F286" s="146"/>
      <c r="G286" s="149"/>
      <c r="H286" s="149"/>
      <c r="I286" s="139">
        <f t="shared" si="11"/>
        <v>0</v>
      </c>
    </row>
    <row r="287" spans="1:9" ht="47.25" customHeight="1">
      <c r="A287" s="27" t="s">
        <v>137</v>
      </c>
      <c r="B287" s="50" t="s">
        <v>130</v>
      </c>
      <c r="C287" s="146" t="s">
        <v>10</v>
      </c>
      <c r="D287" s="146" t="s">
        <v>26</v>
      </c>
      <c r="E287" s="146" t="s">
        <v>291</v>
      </c>
      <c r="F287" s="146" t="s">
        <v>109</v>
      </c>
      <c r="G287" s="149">
        <v>11.2</v>
      </c>
      <c r="H287" s="149"/>
      <c r="I287" s="433">
        <f t="shared" si="11"/>
        <v>11.2</v>
      </c>
    </row>
    <row r="288" spans="1:9" ht="57" customHeight="1">
      <c r="A288" s="91" t="s">
        <v>141</v>
      </c>
      <c r="B288" s="50" t="s">
        <v>130</v>
      </c>
      <c r="C288" s="146" t="s">
        <v>10</v>
      </c>
      <c r="D288" s="146" t="s">
        <v>26</v>
      </c>
      <c r="E288" s="146" t="s">
        <v>272</v>
      </c>
      <c r="F288" s="146" t="s">
        <v>109</v>
      </c>
      <c r="G288" s="149"/>
      <c r="H288" s="149"/>
      <c r="I288" s="433">
        <f t="shared" si="11"/>
        <v>0</v>
      </c>
    </row>
    <row r="289" spans="1:9" ht="30.75" customHeight="1">
      <c r="A289" s="26" t="s">
        <v>133</v>
      </c>
      <c r="B289" s="50" t="s">
        <v>130</v>
      </c>
      <c r="C289" s="146" t="s">
        <v>10</v>
      </c>
      <c r="D289" s="146" t="s">
        <v>26</v>
      </c>
      <c r="E289" s="146" t="s">
        <v>134</v>
      </c>
      <c r="F289" s="146" t="s">
        <v>109</v>
      </c>
      <c r="G289" s="149">
        <v>1.8</v>
      </c>
      <c r="H289" s="149"/>
      <c r="I289" s="433">
        <f t="shared" si="11"/>
        <v>1.8</v>
      </c>
    </row>
    <row r="290" spans="1:9" ht="16.5" customHeight="1">
      <c r="A290" s="210" t="s">
        <v>144</v>
      </c>
      <c r="B290" s="50" t="s">
        <v>130</v>
      </c>
      <c r="C290" s="146" t="s">
        <v>10</v>
      </c>
      <c r="D290" s="146" t="s">
        <v>26</v>
      </c>
      <c r="E290" s="146" t="s">
        <v>276</v>
      </c>
      <c r="F290" s="146" t="s">
        <v>109</v>
      </c>
      <c r="G290" s="149">
        <v>12.8</v>
      </c>
      <c r="H290" s="149"/>
      <c r="I290" s="433">
        <f t="shared" si="11"/>
        <v>12.8</v>
      </c>
    </row>
    <row r="291" spans="1:9" ht="22.5" customHeight="1">
      <c r="A291" s="210" t="s">
        <v>94</v>
      </c>
      <c r="B291" s="50" t="s">
        <v>130</v>
      </c>
      <c r="C291" s="146" t="s">
        <v>10</v>
      </c>
      <c r="D291" s="146" t="s">
        <v>26</v>
      </c>
      <c r="E291" s="146" t="s">
        <v>277</v>
      </c>
      <c r="F291" s="146" t="s">
        <v>109</v>
      </c>
      <c r="G291" s="149">
        <v>29.6</v>
      </c>
      <c r="H291" s="149"/>
      <c r="I291" s="433">
        <f t="shared" si="11"/>
        <v>29.6</v>
      </c>
    </row>
    <row r="292" spans="1:9" ht="58.5" customHeight="1">
      <c r="A292" s="274" t="s">
        <v>256</v>
      </c>
      <c r="B292" s="50" t="s">
        <v>130</v>
      </c>
      <c r="C292" s="146" t="s">
        <v>10</v>
      </c>
      <c r="D292" s="146" t="s">
        <v>26</v>
      </c>
      <c r="E292" s="146" t="s">
        <v>257</v>
      </c>
      <c r="F292" s="146" t="s">
        <v>109</v>
      </c>
      <c r="G292" s="149"/>
      <c r="H292" s="149"/>
      <c r="I292" s="433">
        <f aca="true" t="shared" si="12" ref="I292:I326">G292+H292</f>
        <v>0</v>
      </c>
    </row>
    <row r="293" spans="1:9" ht="90" customHeight="1">
      <c r="A293" s="173" t="s">
        <v>255</v>
      </c>
      <c r="B293" s="50" t="s">
        <v>130</v>
      </c>
      <c r="C293" s="146" t="s">
        <v>10</v>
      </c>
      <c r="D293" s="146" t="s">
        <v>26</v>
      </c>
      <c r="E293" s="146" t="s">
        <v>146</v>
      </c>
      <c r="F293" s="146" t="s">
        <v>109</v>
      </c>
      <c r="G293" s="149">
        <v>1.5</v>
      </c>
      <c r="H293" s="149"/>
      <c r="I293" s="433">
        <f t="shared" si="12"/>
        <v>1.5</v>
      </c>
    </row>
    <row r="294" spans="1:9" ht="26.25" customHeight="1">
      <c r="A294" s="173" t="s">
        <v>270</v>
      </c>
      <c r="B294" s="50" t="s">
        <v>130</v>
      </c>
      <c r="C294" s="146" t="s">
        <v>10</v>
      </c>
      <c r="D294" s="146" t="s">
        <v>26</v>
      </c>
      <c r="E294" s="146" t="s">
        <v>271</v>
      </c>
      <c r="F294" s="146" t="s">
        <v>109</v>
      </c>
      <c r="G294" s="149">
        <v>209.5</v>
      </c>
      <c r="H294" s="149"/>
      <c r="I294" s="433">
        <f t="shared" si="12"/>
        <v>209.5</v>
      </c>
    </row>
    <row r="295" spans="1:9" ht="42.75" customHeight="1">
      <c r="A295" s="350" t="s">
        <v>193</v>
      </c>
      <c r="B295" s="50" t="s">
        <v>130</v>
      </c>
      <c r="C295" s="146" t="s">
        <v>10</v>
      </c>
      <c r="D295" s="146" t="s">
        <v>26</v>
      </c>
      <c r="E295" s="146" t="s">
        <v>194</v>
      </c>
      <c r="F295" s="146" t="s">
        <v>109</v>
      </c>
      <c r="G295" s="149">
        <v>0.2</v>
      </c>
      <c r="H295" s="149"/>
      <c r="I295" s="433">
        <f t="shared" si="12"/>
        <v>0.2</v>
      </c>
    </row>
    <row r="296" spans="1:9" ht="68.25" customHeight="1">
      <c r="A296" s="173" t="s">
        <v>258</v>
      </c>
      <c r="B296" s="50" t="s">
        <v>130</v>
      </c>
      <c r="C296" s="146" t="s">
        <v>10</v>
      </c>
      <c r="D296" s="146" t="s">
        <v>26</v>
      </c>
      <c r="E296" s="146" t="s">
        <v>259</v>
      </c>
      <c r="F296" s="146" t="s">
        <v>109</v>
      </c>
      <c r="G296" s="149">
        <v>0.5</v>
      </c>
      <c r="H296" s="149"/>
      <c r="I296" s="433">
        <f t="shared" si="12"/>
        <v>0.5</v>
      </c>
    </row>
    <row r="297" spans="1:9" ht="79.5" customHeight="1">
      <c r="A297" s="343" t="s">
        <v>347</v>
      </c>
      <c r="B297" s="50" t="s">
        <v>130</v>
      </c>
      <c r="C297" s="146" t="s">
        <v>10</v>
      </c>
      <c r="D297" s="146" t="s">
        <v>26</v>
      </c>
      <c r="E297" s="156" t="s">
        <v>322</v>
      </c>
      <c r="F297" s="156" t="s">
        <v>109</v>
      </c>
      <c r="G297" s="193">
        <v>1.65</v>
      </c>
      <c r="H297" s="193"/>
      <c r="I297" s="433">
        <f t="shared" si="12"/>
        <v>1.65</v>
      </c>
    </row>
    <row r="298" spans="1:9" ht="81" customHeight="1">
      <c r="A298" s="343" t="s">
        <v>348</v>
      </c>
      <c r="B298" s="50" t="s">
        <v>130</v>
      </c>
      <c r="C298" s="146" t="s">
        <v>10</v>
      </c>
      <c r="D298" s="146" t="s">
        <v>26</v>
      </c>
      <c r="E298" s="156" t="s">
        <v>323</v>
      </c>
      <c r="F298" s="156" t="s">
        <v>109</v>
      </c>
      <c r="G298" s="149">
        <v>8.4</v>
      </c>
      <c r="H298" s="149"/>
      <c r="I298" s="433">
        <f t="shared" si="12"/>
        <v>8.4</v>
      </c>
    </row>
    <row r="299" spans="1:9" ht="15" customHeight="1">
      <c r="A299" s="469" t="s">
        <v>55</v>
      </c>
      <c r="B299" s="470" t="s">
        <v>130</v>
      </c>
      <c r="C299" s="471" t="s">
        <v>27</v>
      </c>
      <c r="D299" s="471" t="s">
        <v>16</v>
      </c>
      <c r="E299" s="471" t="s">
        <v>35</v>
      </c>
      <c r="F299" s="471" t="s">
        <v>6</v>
      </c>
      <c r="G299" s="472">
        <f>G300+G304+G319</f>
        <v>10603.3</v>
      </c>
      <c r="H299" s="472"/>
      <c r="I299" s="463">
        <f t="shared" si="12"/>
        <v>10603.3</v>
      </c>
    </row>
    <row r="300" spans="1:9" ht="15.75" customHeight="1">
      <c r="A300" s="473" t="s">
        <v>56</v>
      </c>
      <c r="B300" s="470" t="s">
        <v>130</v>
      </c>
      <c r="C300" s="471" t="s">
        <v>27</v>
      </c>
      <c r="D300" s="468" t="s">
        <v>28</v>
      </c>
      <c r="E300" s="471" t="s">
        <v>35</v>
      </c>
      <c r="F300" s="471" t="s">
        <v>6</v>
      </c>
      <c r="G300" s="474">
        <f>G301</f>
        <v>1117.8</v>
      </c>
      <c r="H300" s="474"/>
      <c r="I300" s="463">
        <f t="shared" si="12"/>
        <v>1117.8</v>
      </c>
    </row>
    <row r="301" spans="1:9" ht="15.75" customHeight="1">
      <c r="A301" s="473" t="s">
        <v>136</v>
      </c>
      <c r="B301" s="470" t="s">
        <v>130</v>
      </c>
      <c r="C301" s="471" t="s">
        <v>27</v>
      </c>
      <c r="D301" s="468" t="s">
        <v>28</v>
      </c>
      <c r="E301" s="471" t="s">
        <v>82</v>
      </c>
      <c r="F301" s="471" t="s">
        <v>6</v>
      </c>
      <c r="G301" s="474">
        <f>G302</f>
        <v>1117.8</v>
      </c>
      <c r="H301" s="474"/>
      <c r="I301" s="463">
        <f t="shared" si="12"/>
        <v>1117.8</v>
      </c>
    </row>
    <row r="302" spans="1:9" ht="45" customHeight="1">
      <c r="A302" s="352" t="s">
        <v>137</v>
      </c>
      <c r="B302" s="471" t="s">
        <v>130</v>
      </c>
      <c r="C302" s="475" t="s">
        <v>27</v>
      </c>
      <c r="D302" s="457" t="s">
        <v>28</v>
      </c>
      <c r="E302" s="475" t="s">
        <v>138</v>
      </c>
      <c r="F302" s="475" t="s">
        <v>6</v>
      </c>
      <c r="G302" s="474">
        <f>G303</f>
        <v>1117.8</v>
      </c>
      <c r="H302" s="474"/>
      <c r="I302" s="463">
        <f t="shared" si="12"/>
        <v>1117.8</v>
      </c>
    </row>
    <row r="303" spans="1:9" ht="15.75" customHeight="1">
      <c r="A303" s="476" t="s">
        <v>129</v>
      </c>
      <c r="B303" s="471" t="s">
        <v>130</v>
      </c>
      <c r="C303" s="475" t="s">
        <v>27</v>
      </c>
      <c r="D303" s="457" t="s">
        <v>28</v>
      </c>
      <c r="E303" s="475" t="s">
        <v>138</v>
      </c>
      <c r="F303" s="475" t="s">
        <v>36</v>
      </c>
      <c r="G303" s="477">
        <f>1129-11.2</f>
        <v>1117.8</v>
      </c>
      <c r="H303" s="477"/>
      <c r="I303" s="463">
        <f t="shared" si="12"/>
        <v>1117.8</v>
      </c>
    </row>
    <row r="304" spans="1:9" ht="20.25" customHeight="1">
      <c r="A304" s="478" t="s">
        <v>139</v>
      </c>
      <c r="B304" s="471" t="s">
        <v>130</v>
      </c>
      <c r="C304" s="471" t="s">
        <v>27</v>
      </c>
      <c r="D304" s="468" t="s">
        <v>14</v>
      </c>
      <c r="E304" s="471" t="s">
        <v>35</v>
      </c>
      <c r="F304" s="471" t="s">
        <v>6</v>
      </c>
      <c r="G304" s="479">
        <f>G305</f>
        <v>8970.6</v>
      </c>
      <c r="H304" s="479"/>
      <c r="I304" s="463">
        <f t="shared" si="12"/>
        <v>8970.6</v>
      </c>
    </row>
    <row r="305" spans="1:9" ht="16.5" customHeight="1">
      <c r="A305" s="480" t="s">
        <v>89</v>
      </c>
      <c r="B305" s="475" t="s">
        <v>130</v>
      </c>
      <c r="C305" s="471" t="s">
        <v>27</v>
      </c>
      <c r="D305" s="468" t="s">
        <v>14</v>
      </c>
      <c r="E305" s="471" t="s">
        <v>81</v>
      </c>
      <c r="F305" s="471" t="s">
        <v>6</v>
      </c>
      <c r="G305" s="481">
        <f>G306+G308</f>
        <v>8970.6</v>
      </c>
      <c r="H305" s="481"/>
      <c r="I305" s="463">
        <f t="shared" si="12"/>
        <v>8970.6</v>
      </c>
    </row>
    <row r="306" spans="1:9" ht="57.75" customHeight="1">
      <c r="A306" s="482" t="s">
        <v>141</v>
      </c>
      <c r="B306" s="475" t="s">
        <v>130</v>
      </c>
      <c r="C306" s="475" t="s">
        <v>27</v>
      </c>
      <c r="D306" s="457" t="s">
        <v>14</v>
      </c>
      <c r="E306" s="483" t="s">
        <v>272</v>
      </c>
      <c r="F306" s="475" t="s">
        <v>6</v>
      </c>
      <c r="G306" s="477">
        <f>G307</f>
        <v>484.5</v>
      </c>
      <c r="H306" s="477"/>
      <c r="I306" s="463">
        <f t="shared" si="12"/>
        <v>484.5</v>
      </c>
    </row>
    <row r="307" spans="1:9" ht="19.5" customHeight="1">
      <c r="A307" s="484" t="s">
        <v>129</v>
      </c>
      <c r="B307" s="471" t="s">
        <v>130</v>
      </c>
      <c r="C307" s="475" t="s">
        <v>27</v>
      </c>
      <c r="D307" s="457" t="s">
        <v>14</v>
      </c>
      <c r="E307" s="483" t="s">
        <v>272</v>
      </c>
      <c r="F307" s="475" t="s">
        <v>36</v>
      </c>
      <c r="G307" s="477">
        <v>484.5</v>
      </c>
      <c r="H307" s="477"/>
      <c r="I307" s="463">
        <f t="shared" si="12"/>
        <v>484.5</v>
      </c>
    </row>
    <row r="308" spans="1:9" ht="39" customHeight="1">
      <c r="A308" s="485" t="s">
        <v>142</v>
      </c>
      <c r="B308" s="471" t="s">
        <v>130</v>
      </c>
      <c r="C308" s="475" t="s">
        <v>27</v>
      </c>
      <c r="D308" s="457" t="s">
        <v>14</v>
      </c>
      <c r="E308" s="483" t="s">
        <v>273</v>
      </c>
      <c r="F308" s="475" t="s">
        <v>6</v>
      </c>
      <c r="G308" s="477">
        <f>G309+G317</f>
        <v>8486.1</v>
      </c>
      <c r="H308" s="477"/>
      <c r="I308" s="463">
        <f t="shared" si="12"/>
        <v>8486.1</v>
      </c>
    </row>
    <row r="309" spans="1:9" ht="24.75" customHeight="1">
      <c r="A309" s="485" t="s">
        <v>143</v>
      </c>
      <c r="B309" s="486">
        <v>574</v>
      </c>
      <c r="C309" s="475" t="s">
        <v>27</v>
      </c>
      <c r="D309" s="457" t="s">
        <v>14</v>
      </c>
      <c r="E309" s="483" t="s">
        <v>274</v>
      </c>
      <c r="F309" s="475" t="s">
        <v>6</v>
      </c>
      <c r="G309" s="477">
        <f>G310+G312</f>
        <v>5089.1</v>
      </c>
      <c r="H309" s="477"/>
      <c r="I309" s="463">
        <f t="shared" si="12"/>
        <v>5089.1</v>
      </c>
    </row>
    <row r="310" spans="1:9" ht="24.75" customHeight="1">
      <c r="A310" s="487" t="s">
        <v>225</v>
      </c>
      <c r="B310" s="486">
        <v>574</v>
      </c>
      <c r="C310" s="475" t="s">
        <v>27</v>
      </c>
      <c r="D310" s="457" t="s">
        <v>14</v>
      </c>
      <c r="E310" s="483" t="s">
        <v>275</v>
      </c>
      <c r="F310" s="475" t="s">
        <v>6</v>
      </c>
      <c r="G310" s="488">
        <f>G311</f>
        <v>2517.8</v>
      </c>
      <c r="H310" s="479"/>
      <c r="I310" s="463">
        <f t="shared" si="12"/>
        <v>2517.8</v>
      </c>
    </row>
    <row r="311" spans="1:9" ht="16.5" customHeight="1">
      <c r="A311" s="489" t="s">
        <v>129</v>
      </c>
      <c r="B311" s="486">
        <v>574</v>
      </c>
      <c r="C311" s="475" t="s">
        <v>27</v>
      </c>
      <c r="D311" s="457" t="s">
        <v>14</v>
      </c>
      <c r="E311" s="483" t="s">
        <v>275</v>
      </c>
      <c r="F311" s="475" t="s">
        <v>36</v>
      </c>
      <c r="G311" s="490">
        <v>2517.8</v>
      </c>
      <c r="H311" s="477"/>
      <c r="I311" s="463">
        <f t="shared" si="12"/>
        <v>2517.8</v>
      </c>
    </row>
    <row r="312" spans="1:9" ht="18" customHeight="1">
      <c r="A312" s="487" t="s">
        <v>144</v>
      </c>
      <c r="B312" s="475" t="s">
        <v>130</v>
      </c>
      <c r="C312" s="475" t="s">
        <v>27</v>
      </c>
      <c r="D312" s="457" t="s">
        <v>14</v>
      </c>
      <c r="E312" s="483" t="s">
        <v>276</v>
      </c>
      <c r="F312" s="475" t="s">
        <v>6</v>
      </c>
      <c r="G312" s="488">
        <f>G316</f>
        <v>2571.3</v>
      </c>
      <c r="H312" s="479"/>
      <c r="I312" s="463">
        <f t="shared" si="12"/>
        <v>2571.3</v>
      </c>
    </row>
    <row r="313" spans="1:9" ht="21" customHeight="1" hidden="1">
      <c r="A313" s="491" t="s">
        <v>108</v>
      </c>
      <c r="B313" s="475" t="s">
        <v>130</v>
      </c>
      <c r="C313" s="475" t="s">
        <v>27</v>
      </c>
      <c r="D313" s="457" t="s">
        <v>14</v>
      </c>
      <c r="E313" s="483">
        <v>5201312</v>
      </c>
      <c r="F313" s="492" t="s">
        <v>96</v>
      </c>
      <c r="G313" s="490">
        <f>E313+F313</f>
        <v>5201812</v>
      </c>
      <c r="H313" s="493"/>
      <c r="I313" s="463">
        <f t="shared" si="12"/>
        <v>5201812</v>
      </c>
    </row>
    <row r="314" spans="1:9" ht="24" customHeight="1" hidden="1">
      <c r="A314" s="494" t="s">
        <v>94</v>
      </c>
      <c r="B314" s="475" t="s">
        <v>130</v>
      </c>
      <c r="C314" s="475" t="s">
        <v>27</v>
      </c>
      <c r="D314" s="457" t="s">
        <v>14</v>
      </c>
      <c r="E314" s="483">
        <v>5201320</v>
      </c>
      <c r="F314" s="475" t="s">
        <v>6</v>
      </c>
      <c r="G314" s="490">
        <f>E314+F314</f>
        <v>5201320</v>
      </c>
      <c r="H314" s="477"/>
      <c r="I314" s="463">
        <f t="shared" si="12"/>
        <v>5201320</v>
      </c>
    </row>
    <row r="315" spans="1:9" ht="20.25" customHeight="1" hidden="1">
      <c r="A315" s="484" t="s">
        <v>129</v>
      </c>
      <c r="B315" s="475" t="s">
        <v>130</v>
      </c>
      <c r="C315" s="475" t="s">
        <v>27</v>
      </c>
      <c r="D315" s="457" t="s">
        <v>14</v>
      </c>
      <c r="E315" s="483">
        <v>5201320</v>
      </c>
      <c r="F315" s="475" t="s">
        <v>36</v>
      </c>
      <c r="G315" s="490">
        <f>E315+F315</f>
        <v>5201325</v>
      </c>
      <c r="H315" s="477"/>
      <c r="I315" s="463">
        <f t="shared" si="12"/>
        <v>5201325</v>
      </c>
    </row>
    <row r="316" spans="1:9" ht="20.25" customHeight="1">
      <c r="A316" s="489" t="s">
        <v>129</v>
      </c>
      <c r="B316" s="475" t="s">
        <v>130</v>
      </c>
      <c r="C316" s="475" t="s">
        <v>27</v>
      </c>
      <c r="D316" s="457" t="s">
        <v>14</v>
      </c>
      <c r="E316" s="483" t="s">
        <v>276</v>
      </c>
      <c r="F316" s="475" t="s">
        <v>36</v>
      </c>
      <c r="G316" s="490">
        <v>2571.3</v>
      </c>
      <c r="H316" s="477"/>
      <c r="I316" s="463">
        <f t="shared" si="12"/>
        <v>2571.3</v>
      </c>
    </row>
    <row r="317" spans="1:9" ht="24" customHeight="1">
      <c r="A317" s="487" t="s">
        <v>94</v>
      </c>
      <c r="B317" s="492" t="s">
        <v>130</v>
      </c>
      <c r="C317" s="475" t="s">
        <v>27</v>
      </c>
      <c r="D317" s="457" t="s">
        <v>14</v>
      </c>
      <c r="E317" s="483" t="s">
        <v>277</v>
      </c>
      <c r="F317" s="475" t="s">
        <v>6</v>
      </c>
      <c r="G317" s="488">
        <f>G318</f>
        <v>3397</v>
      </c>
      <c r="H317" s="479"/>
      <c r="I317" s="463">
        <f t="shared" si="12"/>
        <v>3397</v>
      </c>
    </row>
    <row r="318" spans="1:9" ht="21" customHeight="1">
      <c r="A318" s="489" t="s">
        <v>129</v>
      </c>
      <c r="B318" s="492" t="s">
        <v>130</v>
      </c>
      <c r="C318" s="475" t="s">
        <v>27</v>
      </c>
      <c r="D318" s="457" t="s">
        <v>14</v>
      </c>
      <c r="E318" s="483" t="s">
        <v>277</v>
      </c>
      <c r="F318" s="475" t="s">
        <v>36</v>
      </c>
      <c r="G318" s="490">
        <v>3397</v>
      </c>
      <c r="H318" s="477"/>
      <c r="I318" s="463">
        <f t="shared" si="12"/>
        <v>3397</v>
      </c>
    </row>
    <row r="319" spans="1:9" ht="27" customHeight="1">
      <c r="A319" s="495" t="s">
        <v>29</v>
      </c>
      <c r="B319" s="475" t="s">
        <v>130</v>
      </c>
      <c r="C319" s="471" t="s">
        <v>27</v>
      </c>
      <c r="D319" s="471" t="s">
        <v>8</v>
      </c>
      <c r="E319" s="471" t="s">
        <v>35</v>
      </c>
      <c r="F319" s="471" t="s">
        <v>6</v>
      </c>
      <c r="G319" s="479">
        <f>G320</f>
        <v>514.9</v>
      </c>
      <c r="H319" s="479"/>
      <c r="I319" s="463">
        <f t="shared" si="12"/>
        <v>514.9</v>
      </c>
    </row>
    <row r="320" spans="1:9" ht="35.25" customHeight="1">
      <c r="A320" s="496" t="s">
        <v>361</v>
      </c>
      <c r="B320" s="475" t="s">
        <v>130</v>
      </c>
      <c r="C320" s="497" t="s">
        <v>27</v>
      </c>
      <c r="D320" s="497" t="s">
        <v>8</v>
      </c>
      <c r="E320" s="425" t="s">
        <v>192</v>
      </c>
      <c r="F320" s="497" t="s">
        <v>6</v>
      </c>
      <c r="G320" s="498">
        <f>G325</f>
        <v>514.9</v>
      </c>
      <c r="H320" s="498"/>
      <c r="I320" s="463">
        <f t="shared" si="12"/>
        <v>514.9</v>
      </c>
    </row>
    <row r="321" spans="1:9" ht="71.25" customHeight="1" hidden="1">
      <c r="A321" s="499" t="s">
        <v>147</v>
      </c>
      <c r="B321" s="475" t="s">
        <v>130</v>
      </c>
      <c r="C321" s="497" t="s">
        <v>27</v>
      </c>
      <c r="D321" s="497" t="s">
        <v>14</v>
      </c>
      <c r="E321" s="425" t="s">
        <v>183</v>
      </c>
      <c r="F321" s="500" t="s">
        <v>6</v>
      </c>
      <c r="G321" s="501"/>
      <c r="H321" s="501"/>
      <c r="I321" s="463">
        <f t="shared" si="12"/>
        <v>0</v>
      </c>
    </row>
    <row r="322" spans="1:9" ht="20.25" customHeight="1" hidden="1">
      <c r="A322" s="484" t="s">
        <v>129</v>
      </c>
      <c r="B322" s="471" t="s">
        <v>130</v>
      </c>
      <c r="C322" s="497" t="s">
        <v>27</v>
      </c>
      <c r="D322" s="497" t="s">
        <v>14</v>
      </c>
      <c r="E322" s="425" t="s">
        <v>183</v>
      </c>
      <c r="F322" s="500" t="s">
        <v>36</v>
      </c>
      <c r="G322" s="501"/>
      <c r="H322" s="501"/>
      <c r="I322" s="463">
        <f t="shared" si="12"/>
        <v>0</v>
      </c>
    </row>
    <row r="323" spans="1:9" ht="118.5" customHeight="1" hidden="1">
      <c r="A323" s="496" t="s">
        <v>145</v>
      </c>
      <c r="B323" s="475" t="s">
        <v>130</v>
      </c>
      <c r="C323" s="497" t="s">
        <v>27</v>
      </c>
      <c r="D323" s="497" t="s">
        <v>14</v>
      </c>
      <c r="E323" s="425" t="s">
        <v>146</v>
      </c>
      <c r="F323" s="500" t="s">
        <v>6</v>
      </c>
      <c r="G323" s="501"/>
      <c r="H323" s="501"/>
      <c r="I323" s="463">
        <f t="shared" si="12"/>
        <v>0</v>
      </c>
    </row>
    <row r="324" spans="1:9" ht="17.25" customHeight="1" hidden="1">
      <c r="A324" s="356" t="s">
        <v>129</v>
      </c>
      <c r="B324" s="502" t="s">
        <v>130</v>
      </c>
      <c r="C324" s="497" t="s">
        <v>27</v>
      </c>
      <c r="D324" s="497" t="s">
        <v>14</v>
      </c>
      <c r="E324" s="425" t="s">
        <v>146</v>
      </c>
      <c r="F324" s="500" t="s">
        <v>36</v>
      </c>
      <c r="G324" s="501"/>
      <c r="H324" s="501"/>
      <c r="I324" s="463">
        <f t="shared" si="12"/>
        <v>0</v>
      </c>
    </row>
    <row r="325" spans="1:9" ht="18" customHeight="1">
      <c r="A325" s="484" t="s">
        <v>18</v>
      </c>
      <c r="B325" s="502" t="s">
        <v>130</v>
      </c>
      <c r="C325" s="475" t="s">
        <v>27</v>
      </c>
      <c r="D325" s="475" t="s">
        <v>8</v>
      </c>
      <c r="E325" s="425" t="s">
        <v>362</v>
      </c>
      <c r="F325" s="475" t="s">
        <v>6</v>
      </c>
      <c r="G325" s="477">
        <f>G326</f>
        <v>514.9</v>
      </c>
      <c r="H325" s="477"/>
      <c r="I325" s="463">
        <f t="shared" si="12"/>
        <v>514.9</v>
      </c>
    </row>
    <row r="326" spans="1:9" ht="29.25" customHeight="1">
      <c r="A326" s="356" t="s">
        <v>95</v>
      </c>
      <c r="B326" s="502" t="s">
        <v>130</v>
      </c>
      <c r="C326" s="475" t="s">
        <v>27</v>
      </c>
      <c r="D326" s="475" t="s">
        <v>8</v>
      </c>
      <c r="E326" s="425" t="s">
        <v>362</v>
      </c>
      <c r="F326" s="475" t="s">
        <v>96</v>
      </c>
      <c r="G326" s="477">
        <v>514.9</v>
      </c>
      <c r="H326" s="477"/>
      <c r="I326" s="463">
        <f t="shared" si="12"/>
        <v>514.9</v>
      </c>
    </row>
    <row r="327" spans="1:9" ht="25.5" customHeight="1" hidden="1">
      <c r="A327" s="2" t="s">
        <v>84</v>
      </c>
      <c r="B327" s="159">
        <v>585</v>
      </c>
      <c r="C327" s="69" t="s">
        <v>14</v>
      </c>
      <c r="D327" s="69" t="s">
        <v>63</v>
      </c>
      <c r="E327" s="425" t="s">
        <v>183</v>
      </c>
      <c r="F327" s="69" t="s">
        <v>6</v>
      </c>
      <c r="G327" s="160"/>
      <c r="H327" s="160"/>
      <c r="I327" s="160"/>
    </row>
    <row r="328" spans="1:9" ht="38.25" customHeight="1" hidden="1">
      <c r="A328" s="3" t="s">
        <v>86</v>
      </c>
      <c r="B328" s="159">
        <v>585</v>
      </c>
      <c r="C328" s="69" t="s">
        <v>14</v>
      </c>
      <c r="D328" s="69" t="s">
        <v>63</v>
      </c>
      <c r="E328" s="425" t="s">
        <v>183</v>
      </c>
      <c r="F328" s="69" t="s">
        <v>6</v>
      </c>
      <c r="G328" s="160"/>
      <c r="H328" s="160"/>
      <c r="I328" s="160"/>
    </row>
    <row r="329" spans="1:9" ht="25.5" customHeight="1" hidden="1">
      <c r="A329" s="1" t="s">
        <v>88</v>
      </c>
      <c r="B329" s="159">
        <v>585</v>
      </c>
      <c r="C329" s="4" t="s">
        <v>14</v>
      </c>
      <c r="D329" s="4" t="s">
        <v>63</v>
      </c>
      <c r="E329" s="425" t="s">
        <v>146</v>
      </c>
      <c r="F329" s="69" t="s">
        <v>83</v>
      </c>
      <c r="G329" s="160"/>
      <c r="H329" s="160"/>
      <c r="I329" s="160"/>
    </row>
    <row r="330" spans="1:9" ht="27" customHeight="1" hidden="1">
      <c r="A330" s="2" t="s">
        <v>84</v>
      </c>
      <c r="B330" s="161" t="s">
        <v>77</v>
      </c>
      <c r="C330" s="69" t="s">
        <v>14</v>
      </c>
      <c r="D330" s="69" t="s">
        <v>63</v>
      </c>
      <c r="E330" s="425" t="s">
        <v>146</v>
      </c>
      <c r="F330" s="69" t="s">
        <v>6</v>
      </c>
      <c r="G330" s="160"/>
      <c r="H330" s="160"/>
      <c r="I330" s="160"/>
    </row>
    <row r="331" spans="1:9" ht="42.75" customHeight="1" hidden="1">
      <c r="A331" s="3" t="s">
        <v>86</v>
      </c>
      <c r="B331" s="161" t="s">
        <v>77</v>
      </c>
      <c r="C331" s="69" t="s">
        <v>14</v>
      </c>
      <c r="D331" s="69" t="s">
        <v>63</v>
      </c>
      <c r="E331" s="425" t="s">
        <v>362</v>
      </c>
      <c r="F331" s="69" t="s">
        <v>6</v>
      </c>
      <c r="G331" s="160"/>
      <c r="H331" s="160"/>
      <c r="I331" s="160"/>
    </row>
    <row r="332" spans="1:9" ht="21.75" customHeight="1">
      <c r="A332" s="247" t="s">
        <v>92</v>
      </c>
      <c r="B332" s="248"/>
      <c r="C332" s="249"/>
      <c r="D332" s="249"/>
      <c r="E332" s="249"/>
      <c r="F332" s="249"/>
      <c r="G332" s="430">
        <f>G7+G128+G150+G160+G193+G227</f>
        <v>57899.20000000001</v>
      </c>
      <c r="H332" s="434">
        <f>H7+H128+H150+H160+H193+H227</f>
        <v>96635.5</v>
      </c>
      <c r="I332" s="430">
        <f>I7+I128+I150+I160+I193+I227</f>
        <v>154534.7</v>
      </c>
    </row>
    <row r="334" spans="1:9" ht="15">
      <c r="A334" t="s">
        <v>350</v>
      </c>
      <c r="I334" s="458"/>
    </row>
    <row r="335" spans="1:5" ht="12.75">
      <c r="A335" t="s">
        <v>351</v>
      </c>
      <c r="E335" s="7" t="s">
        <v>352</v>
      </c>
    </row>
  </sheetData>
  <sheetProtection/>
  <mergeCells count="12">
    <mergeCell ref="E4:E6"/>
    <mergeCell ref="F4:F6"/>
    <mergeCell ref="G4:G5"/>
    <mergeCell ref="H4:H5"/>
    <mergeCell ref="A1:I3"/>
    <mergeCell ref="I4:I5"/>
    <mergeCell ref="J16:L16"/>
    <mergeCell ref="J98:L98"/>
    <mergeCell ref="A4:A6"/>
    <mergeCell ref="B4:B6"/>
    <mergeCell ref="C4:C6"/>
    <mergeCell ref="D4:D6"/>
  </mergeCells>
  <printOptions horizontalCentered="1"/>
  <pageMargins left="0" right="0" top="0.1968503937007874" bottom="0" header="0.5118110236220472" footer="0.5118110236220472"/>
  <pageSetup horizontalDpi="600" verticalDpi="600" orientation="portrait" paperSize="9" scale="93" r:id="rId1"/>
  <rowBreaks count="1" manualBreakCount="1">
    <brk id="29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Normal="85" zoomScaleSheetLayoutView="100" zoomScalePageLayoutView="0" workbookViewId="0" topLeftCell="A1">
      <selection activeCell="N9" sqref="N9"/>
    </sheetView>
  </sheetViews>
  <sheetFormatPr defaultColWidth="9.00390625" defaultRowHeight="12.75"/>
  <cols>
    <col min="1" max="1" width="21.875" style="0" customWidth="1"/>
    <col min="2" max="2" width="6.375" style="7" customWidth="1"/>
    <col min="3" max="3" width="4.875" style="7" customWidth="1"/>
    <col min="4" max="4" width="4.625" style="7" customWidth="1"/>
    <col min="5" max="5" width="1.875" style="7" customWidth="1"/>
    <col min="6" max="6" width="6.125" style="7" hidden="1" customWidth="1"/>
    <col min="7" max="7" width="12.875" style="7" hidden="1" customWidth="1"/>
    <col min="8" max="8" width="6.00390625" style="7" hidden="1" customWidth="1"/>
    <col min="9" max="9" width="12.875" style="7" customWidth="1"/>
    <col min="10" max="10" width="0.6171875" style="7" hidden="1" customWidth="1"/>
    <col min="11" max="11" width="16.75390625" style="7" customWidth="1"/>
    <col min="12" max="12" width="15.375" style="7" customWidth="1"/>
    <col min="13" max="13" width="14.875" style="7" customWidth="1"/>
    <col min="14" max="14" width="13.00390625" style="7" customWidth="1"/>
    <col min="15" max="15" width="9.125" style="0" hidden="1" customWidth="1"/>
  </cols>
  <sheetData>
    <row r="1" spans="1:14" ht="129" customHeight="1">
      <c r="A1" s="565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4" t="s">
        <v>409</v>
      </c>
      <c r="N1" s="564"/>
    </row>
    <row r="2" spans="1:6" ht="0.75" customHeight="1" hidden="1">
      <c r="A2" s="439"/>
      <c r="B2" s="439"/>
      <c r="C2" s="439"/>
      <c r="D2" s="439"/>
      <c r="E2" s="439"/>
      <c r="F2" s="439"/>
    </row>
    <row r="3" spans="1:14" ht="30.75" customHeight="1" hidden="1">
      <c r="A3" s="439"/>
      <c r="B3" s="439"/>
      <c r="C3" s="439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</row>
    <row r="4" spans="1:14" ht="15.75" hidden="1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</row>
    <row r="5" spans="1:6" ht="15.75" hidden="1">
      <c r="A5" s="439"/>
      <c r="B5" s="440"/>
      <c r="C5" s="440"/>
      <c r="D5" s="440"/>
      <c r="E5" s="440"/>
      <c r="F5" s="440"/>
    </row>
    <row r="6" spans="1:14" ht="45" customHeight="1">
      <c r="A6" s="550" t="s">
        <v>405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</row>
    <row r="7" spans="1:14" ht="15" customHeight="1">
      <c r="A7" s="551"/>
      <c r="B7" s="551"/>
      <c r="C7" s="551"/>
      <c r="D7" s="551"/>
      <c r="E7" s="551"/>
      <c r="F7" s="551"/>
      <c r="N7" s="7" t="s">
        <v>412</v>
      </c>
    </row>
    <row r="8" spans="1:6" ht="15.75" hidden="1">
      <c r="A8" s="511"/>
      <c r="B8" s="511"/>
      <c r="C8" s="511"/>
      <c r="D8" s="511"/>
      <c r="E8" s="511"/>
      <c r="F8" s="511"/>
    </row>
    <row r="9" spans="1:17" ht="220.5" customHeight="1">
      <c r="A9" s="459" t="s">
        <v>380</v>
      </c>
      <c r="B9" s="557" t="s">
        <v>398</v>
      </c>
      <c r="C9" s="558"/>
      <c r="D9" s="558"/>
      <c r="E9" s="558"/>
      <c r="F9" s="559"/>
      <c r="I9" s="552" t="s">
        <v>387</v>
      </c>
      <c r="J9" s="552"/>
      <c r="K9" s="575" t="s">
        <v>401</v>
      </c>
      <c r="L9" s="514" t="s">
        <v>402</v>
      </c>
      <c r="M9" s="515" t="s">
        <v>399</v>
      </c>
      <c r="N9" s="516" t="s">
        <v>188</v>
      </c>
      <c r="O9" s="7"/>
      <c r="P9" s="549"/>
      <c r="Q9" s="549"/>
    </row>
    <row r="10" spans="1:17" ht="15.75">
      <c r="A10" s="436">
        <v>1</v>
      </c>
      <c r="B10" s="569">
        <v>2</v>
      </c>
      <c r="C10" s="570"/>
      <c r="D10" s="570"/>
      <c r="E10" s="570"/>
      <c r="F10" s="571"/>
      <c r="I10" s="553">
        <v>3</v>
      </c>
      <c r="J10" s="553"/>
      <c r="K10" s="506"/>
      <c r="L10" s="506"/>
      <c r="M10" s="503"/>
      <c r="N10" s="506"/>
      <c r="O10" s="7"/>
      <c r="P10" s="549"/>
      <c r="Q10" s="549"/>
    </row>
    <row r="11" spans="1:17" ht="48" customHeight="1">
      <c r="A11" s="437" t="s">
        <v>381</v>
      </c>
      <c r="B11" s="542">
        <v>1615</v>
      </c>
      <c r="C11" s="543"/>
      <c r="D11" s="543"/>
      <c r="E11" s="543"/>
      <c r="F11" s="544"/>
      <c r="I11" s="545">
        <v>1615</v>
      </c>
      <c r="J11" s="545"/>
      <c r="K11" s="505">
        <v>11686.8</v>
      </c>
      <c r="L11" s="505">
        <v>1859</v>
      </c>
      <c r="M11" s="504"/>
      <c r="N11" s="505"/>
      <c r="O11" s="7"/>
      <c r="P11" s="555"/>
      <c r="Q11" s="555"/>
    </row>
    <row r="12" spans="1:17" ht="31.5">
      <c r="A12" s="438" t="s">
        <v>382</v>
      </c>
      <c r="B12" s="542">
        <v>2669.5</v>
      </c>
      <c r="C12" s="543"/>
      <c r="D12" s="543"/>
      <c r="E12" s="543"/>
      <c r="F12" s="544"/>
      <c r="I12" s="545">
        <v>370</v>
      </c>
      <c r="J12" s="545"/>
      <c r="K12" s="505"/>
      <c r="L12" s="505"/>
      <c r="M12" s="508" t="s">
        <v>403</v>
      </c>
      <c r="N12" s="505">
        <f>32+20</f>
        <v>52</v>
      </c>
      <c r="O12" s="7"/>
      <c r="P12" s="555"/>
      <c r="Q12" s="555"/>
    </row>
    <row r="13" spans="1:17" ht="31.5">
      <c r="A13" s="438" t="s">
        <v>383</v>
      </c>
      <c r="B13" s="542">
        <v>1838.1</v>
      </c>
      <c r="C13" s="543"/>
      <c r="D13" s="543"/>
      <c r="E13" s="543"/>
      <c r="F13" s="544"/>
      <c r="I13" s="545">
        <v>282</v>
      </c>
      <c r="J13" s="545"/>
      <c r="K13" s="505"/>
      <c r="L13" s="505"/>
      <c r="M13" s="508" t="s">
        <v>403</v>
      </c>
      <c r="N13" s="505">
        <f>86+20</f>
        <v>106</v>
      </c>
      <c r="O13" s="7"/>
      <c r="P13" s="555"/>
      <c r="Q13" s="555"/>
    </row>
    <row r="14" spans="1:17" ht="31.5">
      <c r="A14" s="438" t="s">
        <v>384</v>
      </c>
      <c r="B14" s="572">
        <v>1932.83</v>
      </c>
      <c r="C14" s="573"/>
      <c r="D14" s="573"/>
      <c r="E14" s="573"/>
      <c r="F14" s="574"/>
      <c r="I14" s="546">
        <v>240.03</v>
      </c>
      <c r="J14" s="546"/>
      <c r="K14" s="507"/>
      <c r="L14" s="507"/>
      <c r="M14" s="508" t="s">
        <v>403</v>
      </c>
      <c r="N14" s="507">
        <f>16+20</f>
        <v>36</v>
      </c>
      <c r="O14" s="7"/>
      <c r="P14" s="560"/>
      <c r="Q14" s="560"/>
    </row>
    <row r="15" spans="1:17" ht="31.5">
      <c r="A15" s="438" t="s">
        <v>385</v>
      </c>
      <c r="B15" s="542">
        <v>2809.2</v>
      </c>
      <c r="C15" s="543"/>
      <c r="D15" s="543"/>
      <c r="E15" s="543"/>
      <c r="F15" s="544"/>
      <c r="I15" s="545">
        <v>301</v>
      </c>
      <c r="J15" s="545"/>
      <c r="K15" s="505"/>
      <c r="L15" s="505"/>
      <c r="M15" s="508" t="s">
        <v>403</v>
      </c>
      <c r="N15" s="505">
        <f>32+20</f>
        <v>52</v>
      </c>
      <c r="O15" s="7"/>
      <c r="P15" s="555"/>
      <c r="Q15" s="555"/>
    </row>
    <row r="16" spans="1:17" ht="31.5">
      <c r="A16" s="438" t="s">
        <v>386</v>
      </c>
      <c r="B16" s="542">
        <v>2384.4</v>
      </c>
      <c r="C16" s="543"/>
      <c r="D16" s="543"/>
      <c r="E16" s="543"/>
      <c r="F16" s="544"/>
      <c r="I16" s="545">
        <v>441</v>
      </c>
      <c r="J16" s="545"/>
      <c r="K16" s="505"/>
      <c r="L16" s="505"/>
      <c r="M16" s="508" t="s">
        <v>404</v>
      </c>
      <c r="N16" s="505">
        <f>32+20</f>
        <v>52</v>
      </c>
      <c r="O16" s="7"/>
      <c r="P16" s="555"/>
      <c r="Q16" s="555"/>
    </row>
    <row r="17" spans="1:17" ht="19.5">
      <c r="A17" s="438" t="s">
        <v>357</v>
      </c>
      <c r="B17" s="566">
        <v>13249.03</v>
      </c>
      <c r="C17" s="567"/>
      <c r="D17" s="567"/>
      <c r="E17" s="567"/>
      <c r="F17" s="568"/>
      <c r="I17" s="547">
        <v>3249.03</v>
      </c>
      <c r="J17" s="547"/>
      <c r="K17" s="510">
        <v>11686.8</v>
      </c>
      <c r="L17" s="512">
        <v>1859</v>
      </c>
      <c r="M17" s="509" t="s">
        <v>400</v>
      </c>
      <c r="N17" s="512">
        <f>198+100</f>
        <v>298</v>
      </c>
      <c r="O17" s="7"/>
      <c r="P17" s="513"/>
      <c r="Q17" s="513"/>
    </row>
    <row r="18" spans="1:17" ht="19.5">
      <c r="A18" s="518"/>
      <c r="B18" s="519"/>
      <c r="C18" s="519"/>
      <c r="D18" s="519"/>
      <c r="E18" s="519"/>
      <c r="F18" s="519"/>
      <c r="I18" s="517"/>
      <c r="J18" s="517"/>
      <c r="K18" s="517"/>
      <c r="L18" s="520"/>
      <c r="M18" s="521"/>
      <c r="N18" s="520"/>
      <c r="O18" s="7"/>
      <c r="P18" s="513"/>
      <c r="Q18" s="513"/>
    </row>
    <row r="19" spans="1:17" ht="19.5">
      <c r="A19" s="518"/>
      <c r="B19" s="519"/>
      <c r="C19" s="519"/>
      <c r="D19" s="519"/>
      <c r="E19" s="519"/>
      <c r="F19" s="519"/>
      <c r="I19" s="517"/>
      <c r="J19" s="517"/>
      <c r="K19" s="517"/>
      <c r="L19" s="520"/>
      <c r="M19" s="521"/>
      <c r="N19" s="520"/>
      <c r="O19" s="7"/>
      <c r="P19" s="513"/>
      <c r="Q19" s="513"/>
    </row>
    <row r="20" spans="1:17" ht="19.5">
      <c r="A20" s="518"/>
      <c r="B20" s="519"/>
      <c r="C20" s="519"/>
      <c r="D20" s="519"/>
      <c r="E20" s="519"/>
      <c r="F20" s="519"/>
      <c r="I20" s="517"/>
      <c r="J20" s="517"/>
      <c r="K20" s="517"/>
      <c r="L20" s="520"/>
      <c r="M20" s="521"/>
      <c r="N20" s="520"/>
      <c r="O20" s="7"/>
      <c r="P20" s="513"/>
      <c r="Q20" s="513"/>
    </row>
    <row r="21" spans="1:17" ht="19.5" customHeight="1">
      <c r="A21" s="540" t="s">
        <v>410</v>
      </c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7"/>
      <c r="P21" s="513"/>
      <c r="Q21" s="513"/>
    </row>
    <row r="22" spans="1:17" ht="19.5" customHeight="1">
      <c r="A22" s="540" t="s">
        <v>411</v>
      </c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7"/>
      <c r="P22" s="513"/>
      <c r="Q22" s="513"/>
    </row>
    <row r="23" spans="1:17" ht="19.5" customHeight="1">
      <c r="A23" s="522"/>
      <c r="B23" s="522"/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7"/>
      <c r="P23" s="513"/>
      <c r="Q23" s="513"/>
    </row>
    <row r="24" spans="1:17" ht="15" customHeight="1">
      <c r="A24" s="561" t="s">
        <v>406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7"/>
      <c r="P24" s="556"/>
      <c r="Q24" s="556"/>
    </row>
    <row r="25" spans="1:14" ht="18.75" customHeight="1">
      <c r="A25" s="561"/>
      <c r="B25" s="561"/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</row>
    <row r="26" spans="1:14" ht="18.75" customHeight="1">
      <c r="A26" s="562" t="s">
        <v>407</v>
      </c>
      <c r="B26" s="562"/>
      <c r="C26" s="562"/>
      <c r="D26" s="562"/>
      <c r="E26" s="562"/>
      <c r="F26" s="562"/>
      <c r="G26" s="562"/>
      <c r="H26" s="562"/>
      <c r="I26" s="562"/>
      <c r="L26" s="563" t="s">
        <v>408</v>
      </c>
      <c r="M26" s="563"/>
      <c r="N26" s="563"/>
    </row>
  </sheetData>
  <sheetProtection/>
  <mergeCells count="38">
    <mergeCell ref="A24:N25"/>
    <mergeCell ref="A26:I26"/>
    <mergeCell ref="L26:N26"/>
    <mergeCell ref="M1:N1"/>
    <mergeCell ref="A1:L1"/>
    <mergeCell ref="B17:F17"/>
    <mergeCell ref="B10:F10"/>
    <mergeCell ref="B13:F13"/>
    <mergeCell ref="B14:F14"/>
    <mergeCell ref="I11:J11"/>
    <mergeCell ref="P15:Q15"/>
    <mergeCell ref="P16:Q16"/>
    <mergeCell ref="P24:Q24"/>
    <mergeCell ref="B9:F9"/>
    <mergeCell ref="B11:F11"/>
    <mergeCell ref="B12:F12"/>
    <mergeCell ref="P11:Q11"/>
    <mergeCell ref="P12:Q12"/>
    <mergeCell ref="P13:Q13"/>
    <mergeCell ref="P14:Q14"/>
    <mergeCell ref="I12:J12"/>
    <mergeCell ref="I17:J17"/>
    <mergeCell ref="D3:N3"/>
    <mergeCell ref="P9:Q9"/>
    <mergeCell ref="P10:Q10"/>
    <mergeCell ref="A6:N6"/>
    <mergeCell ref="A7:F7"/>
    <mergeCell ref="I9:J9"/>
    <mergeCell ref="I10:J10"/>
    <mergeCell ref="A4:N4"/>
    <mergeCell ref="A21:N21"/>
    <mergeCell ref="A22:N22"/>
    <mergeCell ref="B15:F15"/>
    <mergeCell ref="I13:J13"/>
    <mergeCell ref="I14:J14"/>
    <mergeCell ref="I15:J15"/>
    <mergeCell ref="I16:J16"/>
    <mergeCell ref="B16:F16"/>
  </mergeCells>
  <printOptions horizontalCentered="1"/>
  <pageMargins left="0" right="0" top="0.1968503937007874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2012-08-29T10:15:51Z</cp:lastPrinted>
  <dcterms:created xsi:type="dcterms:W3CDTF">2005-02-21T06:34:52Z</dcterms:created>
  <dcterms:modified xsi:type="dcterms:W3CDTF">2012-08-29T10:17:05Z</dcterms:modified>
  <cp:category/>
  <cp:version/>
  <cp:contentType/>
  <cp:contentStatus/>
</cp:coreProperties>
</file>