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0"/>
  </bookViews>
  <sheets>
    <sheet name="2013 год (4)" sheetId="1" r:id="rId1"/>
  </sheets>
  <definedNames>
    <definedName name="_xlnm.Print_Area" localSheetId="0">'2013 год (4)'!$A$1:$K$287</definedName>
  </definedNames>
  <calcPr fullCalcOnLoad="1"/>
</workbook>
</file>

<file path=xl/sharedStrings.xml><?xml version="1.0" encoding="utf-8"?>
<sst xmlns="http://schemas.openxmlformats.org/spreadsheetml/2006/main" count="1353" uniqueCount="258">
  <si>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</si>
  <si>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</si>
  <si>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</si>
  <si>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</si>
  <si>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</si>
  <si>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</si>
  <si>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</si>
  <si>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</si>
  <si>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</si>
  <si>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</si>
  <si>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</si>
  <si>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</si>
  <si>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</si>
  <si>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</si>
  <si>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</si>
  <si>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</si>
  <si>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</si>
  <si>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</si>
  <si>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</si>
  <si>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</si>
  <si>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</si>
  <si>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</si>
  <si>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</si>
  <si>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</si>
  <si>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</si>
  <si>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</si>
  <si>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</si>
  <si>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</si>
  <si>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</si>
  <si>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</si>
  <si>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</si>
  <si>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</si>
  <si>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</si>
  <si>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</si>
  <si>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</si>
  <si>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</si>
  <si>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</si>
  <si>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</si>
  <si>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</si>
  <si>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</si>
  <si>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</si>
  <si>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Библиотеки</t>
  </si>
  <si>
    <t>Национальная экономика</t>
  </si>
  <si>
    <t>520 00 00</t>
  </si>
  <si>
    <t>Иные безвозмездные и безвозвратные перечисления</t>
  </si>
  <si>
    <t>12</t>
  </si>
  <si>
    <t>0000000</t>
  </si>
  <si>
    <t xml:space="preserve">Итого  расходов </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</si>
  <si>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</si>
  <si>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</si>
  <si>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</si>
  <si>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</si>
  <si>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002 00 00</t>
  </si>
  <si>
    <t>002 04 00</t>
  </si>
  <si>
    <t>423 99 00</t>
  </si>
  <si>
    <t xml:space="preserve">Обеспечение деятельности подведомственных учреждений </t>
  </si>
  <si>
    <t>442 99 00</t>
  </si>
  <si>
    <t>420 99 00</t>
  </si>
  <si>
    <t>421 99 00</t>
  </si>
  <si>
    <t>452 99 00</t>
  </si>
  <si>
    <t>Социальная помощь</t>
  </si>
  <si>
    <t>521 02 03</t>
  </si>
  <si>
    <t>Резервные фонды местных администраций</t>
  </si>
  <si>
    <t>Защита населения и территории от чрезвычайных ситуаций природного и техногенного характера, гражданская оборона</t>
  </si>
  <si>
    <t>Жилищно-коммунальное хозяйство</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</si>
  <si>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</si>
  <si>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</si>
  <si>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Другие вопросы в области национальной экономики</t>
  </si>
  <si>
    <t>070 05 00</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</si>
  <si>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</si>
  <si>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</si>
  <si>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</si>
  <si>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</si>
  <si>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</si>
  <si>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</si>
  <si>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</si>
  <si>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</si>
  <si>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Другие вопросы в области культуры, кинематографии</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</si>
  <si>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</si>
  <si>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</si>
  <si>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</si>
  <si>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</si>
  <si>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</si>
  <si>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</si>
  <si>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</si>
  <si>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</si>
  <si>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</si>
  <si>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</si>
  <si>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611</t>
  </si>
  <si>
    <t>Резервные средства</t>
  </si>
  <si>
    <t>Выплата заработной платы с начислениями работникам муниципальных учреждений и оплата  коммунальных услуг</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</si>
  <si>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</si>
  <si>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</si>
  <si>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521 03 00</t>
  </si>
  <si>
    <t>521 12 00</t>
  </si>
  <si>
    <t>521 14 00</t>
  </si>
  <si>
    <t xml:space="preserve">521 14 00 </t>
  </si>
  <si>
    <t>Сельское хозяйство и рыболовство</t>
  </si>
  <si>
    <t>521 01 00</t>
  </si>
  <si>
    <t xml:space="preserve">Субвенции бюджетам МО для финансового обеспечения расходных обязательств, возникающих при выполнении гос.полномочий РФ, субъектов РФ,переданных для осуществления органам местного самоуправления в установленном порядке.   </t>
  </si>
  <si>
    <t>521 16 00</t>
  </si>
  <si>
    <t>Стипендии</t>
  </si>
  <si>
    <t>340</t>
  </si>
  <si>
    <t>Областная целевая программа «Культура в Ульяновской области» на 2012-2016 годы</t>
  </si>
  <si>
    <t>505 98 00</t>
  </si>
  <si>
    <t>505 00 00</t>
  </si>
  <si>
    <t>Охрана семьи и детства</t>
  </si>
  <si>
    <t>521 02 00</t>
  </si>
  <si>
    <t>Содержание ребенка в семье опекуна и приемной семье, а также оплата труда приемного родителя</t>
  </si>
  <si>
    <t>521 06 00</t>
  </si>
  <si>
    <t>521 11 00</t>
  </si>
  <si>
    <t>521 13 00</t>
  </si>
  <si>
    <t xml:space="preserve">Мероприятия по проведению оздоровительной кампании детей </t>
  </si>
  <si>
    <t>521 17 00</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</si>
  <si>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</si>
  <si>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 xml:space="preserve">Расходы по муниципальной программе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</si>
  <si>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795 00 00</t>
  </si>
  <si>
    <t>Расходы по муниципальной целевой программе занятости населения Павловского района на 2011-2013 годы</t>
  </si>
  <si>
    <t>Другие вопросы в области жилищно-коммунального хозяйства</t>
  </si>
  <si>
    <t>521 20 00</t>
  </si>
  <si>
    <t>321</t>
  </si>
  <si>
    <t>432 11 00</t>
  </si>
  <si>
    <t>522 98 00</t>
  </si>
  <si>
    <t>522 98 01</t>
  </si>
  <si>
    <t>Мероприятия по проведению оздоровительной компании детей</t>
  </si>
  <si>
    <t>432 00 00</t>
  </si>
  <si>
    <t>Субвенции на обеспечение отдыха детей в  лагерях  с дневным пребыванием</t>
  </si>
  <si>
    <t>Субвенции на проезд детей сирот</t>
  </si>
  <si>
    <t xml:space="preserve"> 002 00 00</t>
  </si>
  <si>
    <t>002 08 00</t>
  </si>
  <si>
    <t>093 99 00</t>
  </si>
  <si>
    <t>521 07 00</t>
  </si>
  <si>
    <t>218 00 00</t>
  </si>
  <si>
    <t>218 01 00</t>
  </si>
  <si>
    <t>610 01 00</t>
  </si>
  <si>
    <t>441 99 00</t>
  </si>
  <si>
    <t>Софинансирование расходных обязательств,возникающих при выполнении полномочий органов местного самоуправления по вопросам местного значения</t>
  </si>
  <si>
    <t>518 00 00</t>
  </si>
  <si>
    <t>Пособия и компенсация гражданам и иные соц.выплаты, кроме публичных нормативных обязательств</t>
  </si>
  <si>
    <t>Расходы по муниципальной программе развития малого и среднего предпринимательства</t>
  </si>
  <si>
    <t>810</t>
  </si>
  <si>
    <t xml:space="preserve">Школы-детские сады, школы начальние, неполные средние </t>
  </si>
  <si>
    <t>Оплата труда приемным родителям</t>
  </si>
  <si>
    <t>Наименование</t>
  </si>
  <si>
    <t>Субсидии бюджетным учреждениям на иные цели</t>
  </si>
  <si>
    <t>612</t>
  </si>
  <si>
    <t>Дорожное хозяйство (дорожные фонды)</t>
  </si>
  <si>
    <t>442 00 00</t>
  </si>
  <si>
    <t>436 00 00</t>
  </si>
  <si>
    <t>Мероприятия в области образования</t>
  </si>
  <si>
    <t>436 97 00</t>
  </si>
  <si>
    <t>296 00 00</t>
  </si>
  <si>
    <t>296 59 71</t>
  </si>
  <si>
    <t xml:space="preserve">Фонд оплаты труда государственных (муниципальных) органов и  взносы по обязательному социальному страхованию </t>
  </si>
  <si>
    <t>Прочая закупка товаров, работ и услуг для обеспечения государственных(муниципальных) нужд</t>
  </si>
  <si>
    <t>Пособия,  компенсации и иные  социальные выплаты гражданам , кроме публичных нормативных обязательств</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</si>
  <si>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</si>
  <si>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</si>
  <si>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</si>
  <si>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</si>
  <si>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</si>
  <si>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</si>
  <si>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</si>
  <si>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436 95 00</t>
  </si>
  <si>
    <t>099 00 00</t>
  </si>
  <si>
    <t>Учреждения, осуществляющие деятельность в сфере сельского хозяйства</t>
  </si>
  <si>
    <t>323</t>
  </si>
  <si>
    <t>Приобретение товаров, работ и услуг в пользу граждан в целях их социального обеспечения</t>
  </si>
  <si>
    <t>Расходы по муниципальным  программам</t>
  </si>
  <si>
    <t>Осуществление отдельных полномочий Российской Федерации органами местного самоуправления Ульяновской области в области охраны здоровья граждан, контроля качества образования, охраны объектов культурного наследия, использования охотничьих ресурсов, регистрации актов гражданского состояния и других полномочий</t>
  </si>
  <si>
    <t>Осуществление полномочий Российской Федерации в области государственной регистрации актов гражданского состояния (органами местного самоуправления)</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</si>
  <si>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</si>
  <si>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</si>
  <si>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</si>
  <si>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</si>
  <si>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Реализация функций,переданных органам местного самоуправления на реконструкцию и проведение ремонтно-реставрационных работ зданий, укрепление материально-технической базы учреждений культуры</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</si>
  <si>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</si>
  <si>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содержание в муниципальных дошкольных образовательных учреждениях (дошкольных группах образовательных учреждений) детей-инвалидов</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</si>
  <si>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</si>
  <si>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</si>
  <si>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</si>
  <si>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</si>
  <si>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</si>
  <si>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</si>
  <si>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</si>
  <si>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</si>
  <si>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518 06 00</t>
  </si>
  <si>
    <t>Прочая закупка товаров, работ и услуг для обеспечения государственных (муниципальных) нужд</t>
  </si>
  <si>
    <t>795 01 00</t>
  </si>
  <si>
    <t>Муниципальная программа "Развитие сети автомобильных дорог местного значения на территории муниципального образования на 2013-2015 годы"</t>
  </si>
  <si>
    <t>Подпрограмма «Развитие системы дорожного хозяйства Ульяновской области в 2014-2016 годах» государственной программы Ульяновской области «Развитие транспортной системы Ульяновской области» на 2014-2018 годы</t>
  </si>
  <si>
    <t>Мероприятия по развитию системы дорожного хозяйства  Ульяновской области</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</si>
  <si>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</si>
  <si>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921 00 00</t>
  </si>
  <si>
    <t>921 26 10</t>
  </si>
  <si>
    <t>521</t>
  </si>
  <si>
    <t>Коммунальное хозяйство</t>
  </si>
  <si>
    <t>Мероприятия в области коммунального хозяйства</t>
  </si>
  <si>
    <t>351 05 00</t>
  </si>
  <si>
    <t>Иные межбюджетные трансферты</t>
  </si>
  <si>
    <t>540</t>
  </si>
  <si>
    <t>% исполнения</t>
  </si>
  <si>
    <t>Исполнено за 1 квартал 2014 года</t>
  </si>
  <si>
    <t>Уточненные бюджетные ассигнования на 2014 год</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</si>
  <si>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</si>
  <si>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Иные выплаты персоналу государственных(муниципальных) органов, за исключением фонда оплаты труда</t>
  </si>
  <si>
    <t>Реализация функций на осуществление переданных органам местного самоуправления государственных полномочий Ульяновской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</si>
  <si>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xml:space="preserve">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</si>
  <si>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ПРИЛОЖЕНИЕ № 2 </t>
  </si>
  <si>
    <t xml:space="preserve">к постановлению администрации </t>
  </si>
  <si>
    <t>№_________от ___________2014г.</t>
  </si>
  <si>
    <t>Расходы по муниципальной программе"Повышение эффективности бюджетных расходов"</t>
  </si>
  <si>
    <t>Расходы по муниципальной программе "Молодежь Павловского района"</t>
  </si>
  <si>
    <t>Культура и кинематография</t>
  </si>
  <si>
    <t>Культура</t>
  </si>
  <si>
    <t>Учреждения культуры и мероприятия в сфере культуры и кинематографии</t>
  </si>
  <si>
    <t>440 00 00</t>
  </si>
  <si>
    <t>440 99 00</t>
  </si>
  <si>
    <t>Здравоохранение</t>
  </si>
  <si>
    <t>Другие вопросы в области здравоохранения</t>
  </si>
  <si>
    <t>Мероприятия в области здравоохранения, спорта и физической культуры, туризма</t>
  </si>
  <si>
    <t>485 97 00</t>
  </si>
  <si>
    <t>Пенсионное обеспечение</t>
  </si>
  <si>
    <t>Доплаты к пенсиям  муниципальных служащих</t>
  </si>
  <si>
    <t>Иные выплаты населению</t>
  </si>
  <si>
    <t>491 01 00</t>
  </si>
  <si>
    <t>360</t>
  </si>
  <si>
    <t>Федеральная целевая программа «Устойчивое развитие сельских территорий на 2014-2017 годы и на период до 2020 года»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</si>
  <si>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</si>
  <si>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(местный бюджет)</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</si>
  <si>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</si>
  <si>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 (местный бюджет)</t>
  </si>
  <si>
    <t>100 11 00</t>
  </si>
  <si>
    <t>100 11 05</t>
  </si>
  <si>
    <t>100 11 99</t>
  </si>
  <si>
    <t>Мероприятия в области социальной политики</t>
  </si>
  <si>
    <t>505 33 00</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</si>
  <si>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</si>
  <si>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505 90 00</t>
  </si>
  <si>
    <t>505 97 00</t>
  </si>
  <si>
    <t>Средства массовой информации</t>
  </si>
  <si>
    <t>Периодическая печать и издательства</t>
  </si>
  <si>
    <t>Периодические издания,  учрежденные органами  законодательной и исполнительной власти</t>
  </si>
  <si>
    <t>457 00 00</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</si>
  <si>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</si>
  <si>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РФ и муниципальных образований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</si>
  <si>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</si>
  <si>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</si>
  <si>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 xml:space="preserve">Дотации на выравнивание бюджетной обеспеченности  </t>
  </si>
  <si>
    <t>Прочие межбюджетные трансферты бюджетам субъектов РФ и муниципальных образований общего характера</t>
  </si>
  <si>
    <t>Средства,передаваемые для компенсации дополнительных расходов,возникших в результате решений,принятых органами власти другого уровня</t>
  </si>
  <si>
    <t>14</t>
  </si>
  <si>
    <t>516 00 00</t>
  </si>
  <si>
    <t>516 01 03</t>
  </si>
  <si>
    <t>511</t>
  </si>
  <si>
    <t>520 15 00</t>
  </si>
  <si>
    <t>Распределение бюджетных ассигнований бюджета муниципального образования «Павловский район» по разделам, подразделам,целевым статьям и видам расходов классификации расходов бюджета Российской Федерации за 1 квартал 2014 года.</t>
  </si>
  <si>
    <t>муниципального образования «Павловский район»</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</si>
</sst>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66">
    <font>
      <sz val="10"/>
      <name val="Arial Cyr"/>
      <family val="0"/>
    </font>
    <font>
      <b/>
      <sz val="10"/>
      <name val="Arial Cyr"/>
      <family val="2"/>
    </font>
    <font>
      <sz val="8"/>
      <name val="Arial Cyr"/>
      <family val="2"/>
    </font>
    <font>
      <sz val="9"/>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1"/>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9"/>
      <name val="Arial Cyr"/>
      <family val="0"/>
    </font>
    <font>
      <i/>
      <sz val="10"/>
      <name val="Arial Cyr"/>
      <family val="0"/>
    </font>
    <font>
      <sz val="12"/>
      <name val="Arial Cyr"/>
      <family val="0"/>
    </font>
    <font>
      <b/>
      <i/>
      <sz val="12"/>
      <name val="Arial Cyr"/>
      <family val="2"/>
    </font>
    <font>
      <b/>
      <sz val="14"/>
      <name val="Times New Roman"/>
      <family val="1"/>
    </font>
    <font>
      <b/>
      <sz val="11"/>
      <color indexed="8"/>
      <name val="Arial Cyr"/>
      <family val="0"/>
    </font>
    <font>
      <b/>
      <sz val="10"/>
      <color indexed="8"/>
      <name val="Arial Cyr"/>
      <family val="0"/>
    </font>
    <font>
      <b/>
      <i/>
      <sz val="10"/>
      <name val="Arial Cyr"/>
      <family val="0"/>
    </font>
    <font>
      <b/>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color indexed="63"/>
      </top>
      <bottom style="medium"/>
    </border>
    <border>
      <left style="medium"/>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6"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239">
    <xf numFmtId="0" fontId="0" fillId="0" borderId="0" xfId="0" applyAlignment="1">
      <alignment/>
    </xf>
    <xf numFmtId="49" fontId="0" fillId="0" borderId="0" xfId="0" applyNumberFormat="1" applyAlignment="1">
      <alignment/>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49" fontId="0" fillId="0" borderId="10" xfId="0" applyNumberFormat="1" applyFont="1" applyBorder="1" applyAlignment="1">
      <alignment horizontal="right"/>
    </xf>
    <xf numFmtId="0" fontId="9" fillId="33" borderId="10" xfId="0" applyFont="1" applyFill="1" applyBorder="1" applyAlignment="1">
      <alignment horizontal="left" wrapText="1"/>
    </xf>
    <xf numFmtId="0" fontId="9" fillId="33" borderId="10" xfId="0" applyFont="1" applyFill="1" applyBorder="1" applyAlignment="1">
      <alignment horizontal="left" vertical="justify"/>
    </xf>
    <xf numFmtId="49" fontId="0" fillId="0" borderId="12" xfId="0" applyNumberFormat="1" applyBorder="1" applyAlignment="1">
      <alignment horizontal="center" vertical="center"/>
    </xf>
    <xf numFmtId="165" fontId="4" fillId="0" borderId="10" xfId="0" applyNumberFormat="1" applyFont="1" applyFill="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18"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3" xfId="0" applyNumberFormat="1" applyFont="1" applyFill="1" applyBorder="1" applyAlignment="1">
      <alignment horizontal="right"/>
    </xf>
    <xf numFmtId="49" fontId="10" fillId="33" borderId="13" xfId="0" applyNumberFormat="1" applyFont="1" applyFill="1" applyBorder="1" applyAlignment="1">
      <alignment horizontal="right"/>
    </xf>
    <xf numFmtId="49" fontId="10" fillId="33" borderId="10" xfId="0" applyNumberFormat="1" applyFont="1" applyFill="1" applyBorder="1" applyAlignment="1">
      <alignment horizontal="right"/>
    </xf>
    <xf numFmtId="49" fontId="0" fillId="0" borderId="10" xfId="0" applyNumberFormat="1" applyFont="1" applyFill="1" applyBorder="1" applyAlignment="1">
      <alignment horizontal="right"/>
    </xf>
    <xf numFmtId="2" fontId="9" fillId="0" borderId="10" xfId="0" applyNumberFormat="1" applyFont="1" applyFill="1" applyBorder="1" applyAlignment="1">
      <alignment horizontal="right"/>
    </xf>
    <xf numFmtId="166" fontId="1" fillId="0" borderId="10" xfId="0" applyNumberFormat="1" applyFont="1" applyBorder="1" applyAlignment="1">
      <alignment horizontal="right"/>
    </xf>
    <xf numFmtId="166" fontId="9" fillId="0" borderId="10" xfId="0" applyNumberFormat="1" applyFont="1" applyFill="1" applyBorder="1" applyAlignment="1">
      <alignment horizontal="right"/>
    </xf>
    <xf numFmtId="166" fontId="14" fillId="0" borderId="10" xfId="0" applyNumberFormat="1" applyFont="1" applyFill="1" applyBorder="1" applyAlignment="1">
      <alignment horizontal="right"/>
    </xf>
    <xf numFmtId="166" fontId="9" fillId="33" borderId="10" xfId="0" applyNumberFormat="1" applyFont="1" applyFill="1" applyBorder="1" applyAlignment="1">
      <alignment horizontal="right"/>
    </xf>
    <xf numFmtId="166" fontId="14"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3" fillId="0" borderId="10" xfId="0" applyNumberFormat="1" applyFont="1" applyFill="1" applyBorder="1" applyAlignment="1">
      <alignment horizontal="right"/>
    </xf>
    <xf numFmtId="166" fontId="0" fillId="0" borderId="10" xfId="0" applyNumberFormat="1" applyBorder="1" applyAlignment="1">
      <alignment horizontal="right"/>
    </xf>
    <xf numFmtId="166" fontId="9" fillId="0" borderId="10" xfId="0" applyNumberFormat="1" applyFont="1" applyFill="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1" fontId="0" fillId="33" borderId="10" xfId="0" applyNumberFormat="1" applyFont="1" applyFill="1" applyBorder="1" applyAlignment="1">
      <alignment horizontal="right"/>
    </xf>
    <xf numFmtId="49" fontId="8" fillId="33" borderId="10" xfId="0" applyNumberFormat="1" applyFont="1" applyFill="1" applyBorder="1" applyAlignment="1">
      <alignment horizontal="right"/>
    </xf>
    <xf numFmtId="49" fontId="8" fillId="0" borderId="10" xfId="0" applyNumberFormat="1" applyFont="1" applyFill="1" applyBorder="1" applyAlignment="1">
      <alignment horizontal="right"/>
    </xf>
    <xf numFmtId="49" fontId="8"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49" fontId="9" fillId="33" borderId="10" xfId="0" applyNumberFormat="1" applyFont="1" applyFill="1" applyBorder="1" applyAlignment="1">
      <alignment horizontal="right"/>
    </xf>
    <xf numFmtId="166" fontId="9" fillId="34" borderId="10" xfId="0" applyNumberFormat="1" applyFont="1" applyFill="1" applyBorder="1" applyAlignment="1">
      <alignment horizontal="right"/>
    </xf>
    <xf numFmtId="166" fontId="9" fillId="34" borderId="11" xfId="0" applyNumberFormat="1" applyFont="1" applyFill="1" applyBorder="1" applyAlignment="1">
      <alignment horizontal="right"/>
    </xf>
    <xf numFmtId="49" fontId="19" fillId="0" borderId="0" xfId="0" applyNumberFormat="1" applyFont="1" applyFill="1" applyBorder="1" applyAlignment="1">
      <alignment horizontal="center"/>
    </xf>
    <xf numFmtId="0" fontId="9"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9" fillId="0" borderId="10" xfId="0" applyFont="1" applyBorder="1" applyAlignment="1">
      <alignment horizontal="left" vertical="justify" wrapText="1"/>
    </xf>
    <xf numFmtId="0" fontId="9" fillId="0" borderId="10" xfId="0" applyFont="1" applyBorder="1" applyAlignment="1">
      <alignment horizontal="center"/>
    </xf>
    <xf numFmtId="0" fontId="9" fillId="33" borderId="10" xfId="0" applyFont="1" applyFill="1" applyBorder="1" applyAlignment="1">
      <alignment horizontal="left" vertical="justify" wrapText="1"/>
    </xf>
    <xf numFmtId="0" fontId="9" fillId="33" borderId="10" xfId="0" applyFont="1" applyFill="1" applyBorder="1" applyAlignment="1">
      <alignment horizontal="center"/>
    </xf>
    <xf numFmtId="49" fontId="0" fillId="33" borderId="10" xfId="0" applyNumberFormat="1" applyFont="1" applyFill="1" applyBorder="1" applyAlignment="1">
      <alignment horizontal="center"/>
    </xf>
    <xf numFmtId="49" fontId="9" fillId="33" borderId="10" xfId="0" applyNumberFormat="1" applyFont="1" applyFill="1" applyBorder="1" applyAlignment="1">
      <alignment horizontal="right"/>
    </xf>
    <xf numFmtId="49" fontId="9" fillId="0" borderId="10" xfId="0" applyNumberFormat="1" applyFont="1" applyFill="1" applyBorder="1" applyAlignment="1">
      <alignment horizontal="right"/>
    </xf>
    <xf numFmtId="0" fontId="9" fillId="0" borderId="10" xfId="0" applyFont="1" applyBorder="1" applyAlignment="1">
      <alignment horizontal="left" vertical="justify"/>
    </xf>
    <xf numFmtId="166" fontId="21"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8" fillId="33" borderId="10" xfId="0" applyNumberFormat="1" applyFont="1" applyFill="1" applyBorder="1" applyAlignment="1">
      <alignment horizontal="right"/>
    </xf>
    <xf numFmtId="49" fontId="9" fillId="0" borderId="10" xfId="0" applyNumberFormat="1" applyFont="1" applyFill="1" applyBorder="1" applyAlignment="1">
      <alignment horizontal="right"/>
    </xf>
    <xf numFmtId="0" fontId="64" fillId="0" borderId="0" xfId="0" applyFont="1" applyAlignment="1">
      <alignment/>
    </xf>
    <xf numFmtId="166" fontId="17" fillId="0" borderId="10" xfId="0" applyNumberFormat="1" applyFont="1" applyBorder="1" applyAlignment="1">
      <alignment horizontal="right"/>
    </xf>
    <xf numFmtId="49" fontId="11" fillId="0" borderId="10" xfId="0" applyNumberFormat="1" applyFont="1" applyFill="1" applyBorder="1" applyAlignment="1">
      <alignment horizontal="right"/>
    </xf>
    <xf numFmtId="49" fontId="13" fillId="0" borderId="10" xfId="0" applyNumberFormat="1" applyFont="1" applyFill="1" applyBorder="1" applyAlignment="1">
      <alignment horizontal="right"/>
    </xf>
    <xf numFmtId="49" fontId="11" fillId="33" borderId="10" xfId="0" applyNumberFormat="1"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9" fillId="33" borderId="10" xfId="0" applyFont="1" applyFill="1" applyBorder="1" applyAlignment="1">
      <alignment wrapText="1"/>
    </xf>
    <xf numFmtId="0" fontId="9" fillId="0" borderId="10" xfId="0" applyFont="1" applyBorder="1" applyAlignment="1">
      <alignment/>
    </xf>
    <xf numFmtId="0" fontId="9" fillId="0" borderId="10" xfId="0" applyFont="1" applyBorder="1" applyAlignment="1">
      <alignment wrapText="1"/>
    </xf>
    <xf numFmtId="0" fontId="9" fillId="34" borderId="10" xfId="0" applyFont="1" applyFill="1" applyBorder="1" applyAlignment="1">
      <alignment wrapText="1"/>
    </xf>
    <xf numFmtId="0" fontId="9" fillId="33" borderId="10" xfId="0" applyFont="1" applyFill="1" applyBorder="1" applyAlignment="1">
      <alignment horizontal="right"/>
    </xf>
    <xf numFmtId="0" fontId="9" fillId="33" borderId="10" xfId="0" applyFont="1" applyFill="1" applyBorder="1" applyAlignment="1">
      <alignment horizontal="right"/>
    </xf>
    <xf numFmtId="49" fontId="9" fillId="0" borderId="10" xfId="0" applyNumberFormat="1" applyFont="1" applyBorder="1" applyAlignment="1">
      <alignment horizontal="right"/>
    </xf>
    <xf numFmtId="4" fontId="0" fillId="0" borderId="0" xfId="0" applyNumberFormat="1" applyAlignment="1">
      <alignment/>
    </xf>
    <xf numFmtId="0" fontId="0" fillId="35" borderId="0" xfId="0" applyFill="1" applyAlignment="1">
      <alignment/>
    </xf>
    <xf numFmtId="49" fontId="9" fillId="34" borderId="10" xfId="0" applyNumberFormat="1" applyFont="1" applyFill="1" applyBorder="1" applyAlignment="1">
      <alignment horizontal="center"/>
    </xf>
    <xf numFmtId="49" fontId="9" fillId="34" borderId="10" xfId="0" applyNumberFormat="1" applyFont="1" applyFill="1" applyBorder="1" applyAlignment="1">
      <alignment horizontal="right"/>
    </xf>
    <xf numFmtId="49" fontId="20" fillId="34" borderId="10" xfId="0" applyNumberFormat="1" applyFont="1" applyFill="1" applyBorder="1" applyAlignment="1">
      <alignment horizontal="right"/>
    </xf>
    <xf numFmtId="171" fontId="22"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4"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6" fontId="17" fillId="0" borderId="11" xfId="0" applyNumberFormat="1" applyFont="1" applyBorder="1" applyAlignment="1">
      <alignment horizontal="right"/>
    </xf>
    <xf numFmtId="0" fontId="9" fillId="33" borderId="10" xfId="0" applyFont="1" applyFill="1" applyBorder="1" applyAlignment="1">
      <alignment vertical="center" wrapText="1"/>
    </xf>
    <xf numFmtId="0" fontId="9" fillId="33" borderId="10" xfId="0" applyFont="1" applyFill="1" applyBorder="1" applyAlignment="1">
      <alignment horizontal="left"/>
    </xf>
    <xf numFmtId="49" fontId="11" fillId="0" borderId="10" xfId="0" applyNumberFormat="1" applyFont="1" applyBorder="1" applyAlignment="1">
      <alignment horizontal="right"/>
    </xf>
    <xf numFmtId="166" fontId="5" fillId="0" borderId="10" xfId="0" applyNumberFormat="1" applyFont="1" applyFill="1" applyBorder="1" applyAlignment="1">
      <alignment horizontal="right"/>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9" fillId="0" borderId="10" xfId="0" applyFont="1" applyFill="1" applyBorder="1" applyAlignment="1">
      <alignment wrapText="1"/>
    </xf>
    <xf numFmtId="0" fontId="9" fillId="34" borderId="10" xfId="0" applyFont="1" applyFill="1" applyBorder="1" applyAlignment="1">
      <alignment horizontal="left"/>
    </xf>
    <xf numFmtId="0" fontId="9" fillId="0" borderId="10" xfId="0" applyNumberFormat="1" applyFont="1" applyBorder="1" applyAlignment="1">
      <alignment wrapText="1"/>
    </xf>
    <xf numFmtId="0" fontId="9" fillId="0" borderId="10" xfId="0" applyFont="1" applyBorder="1" applyAlignment="1">
      <alignment horizontal="left" wrapText="1"/>
    </xf>
    <xf numFmtId="0" fontId="9" fillId="0" borderId="10" xfId="0" applyFont="1" applyBorder="1" applyAlignment="1">
      <alignment horizontal="justify" wrapText="1"/>
    </xf>
    <xf numFmtId="0" fontId="9" fillId="0" borderId="10" xfId="0" applyNumberFormat="1" applyFont="1" applyBorder="1" applyAlignment="1">
      <alignment horizontal="left" vertical="justify"/>
    </xf>
    <xf numFmtId="0" fontId="9" fillId="0" borderId="10" xfId="0" applyFont="1" applyBorder="1" applyAlignment="1">
      <alignment horizontal="left"/>
    </xf>
    <xf numFmtId="49" fontId="0" fillId="33" borderId="13" xfId="0" applyNumberFormat="1" applyFont="1" applyFill="1" applyBorder="1" applyAlignment="1">
      <alignment horizontal="right"/>
    </xf>
    <xf numFmtId="183" fontId="5" fillId="34" borderId="10" xfId="0" applyNumberFormat="1" applyFont="1" applyFill="1" applyBorder="1" applyAlignment="1">
      <alignment horizontal="right"/>
    </xf>
    <xf numFmtId="4" fontId="5" fillId="34" borderId="10" xfId="0" applyNumberFormat="1" applyFont="1" applyFill="1" applyBorder="1" applyAlignment="1">
      <alignment horizontal="right"/>
    </xf>
    <xf numFmtId="183" fontId="5" fillId="0" borderId="10" xfId="0" applyNumberFormat="1" applyFont="1" applyBorder="1" applyAlignment="1">
      <alignment horizontal="right"/>
    </xf>
    <xf numFmtId="183" fontId="7" fillId="34" borderId="10" xfId="0" applyNumberFormat="1" applyFont="1" applyFill="1" applyBorder="1" applyAlignment="1">
      <alignment horizontal="right"/>
    </xf>
    <xf numFmtId="183" fontId="5" fillId="0" borderId="10" xfId="0" applyNumberFormat="1" applyFont="1" applyFill="1" applyBorder="1" applyAlignment="1">
      <alignment horizontal="right"/>
    </xf>
    <xf numFmtId="183" fontId="5" fillId="34" borderId="11" xfId="0" applyNumberFormat="1" applyFont="1" applyFill="1" applyBorder="1" applyAlignment="1">
      <alignment horizontal="right"/>
    </xf>
    <xf numFmtId="49" fontId="0" fillId="33" borderId="10" xfId="0" applyNumberFormat="1" applyFill="1" applyBorder="1" applyAlignment="1">
      <alignment horizontal="right"/>
    </xf>
    <xf numFmtId="0" fontId="9" fillId="36" borderId="14" xfId="0" applyFont="1" applyFill="1" applyBorder="1" applyAlignment="1">
      <alignment wrapText="1"/>
    </xf>
    <xf numFmtId="0" fontId="9" fillId="36" borderId="15" xfId="0" applyFont="1" applyFill="1" applyBorder="1" applyAlignment="1">
      <alignment wrapText="1"/>
    </xf>
    <xf numFmtId="0" fontId="18" fillId="34" borderId="10" xfId="0" applyFont="1" applyFill="1" applyBorder="1" applyAlignment="1">
      <alignment horizontal="left" vertical="justify"/>
    </xf>
    <xf numFmtId="183" fontId="6" fillId="34" borderId="10" xfId="0" applyNumberFormat="1" applyFont="1" applyFill="1" applyBorder="1" applyAlignment="1">
      <alignment horizontal="right"/>
    </xf>
    <xf numFmtId="49" fontId="0" fillId="0" borderId="10" xfId="0" applyNumberFormat="1" applyBorder="1" applyAlignment="1">
      <alignment horizontal="right"/>
    </xf>
    <xf numFmtId="49" fontId="0" fillId="0" borderId="10" xfId="0" applyNumberFormat="1" applyFill="1" applyBorder="1" applyAlignment="1">
      <alignment horizontal="right"/>
    </xf>
    <xf numFmtId="0" fontId="9" fillId="33" borderId="10" xfId="0" applyFont="1" applyFill="1" applyBorder="1" applyAlignment="1">
      <alignment horizontal="left" vertical="top" wrapText="1"/>
    </xf>
    <xf numFmtId="183" fontId="23" fillId="34" borderId="10" xfId="0" applyNumberFormat="1" applyFont="1" applyFill="1" applyBorder="1" applyAlignment="1">
      <alignment horizontal="right"/>
    </xf>
    <xf numFmtId="0" fontId="14" fillId="33" borderId="10" xfId="0" applyFont="1" applyFill="1" applyBorder="1" applyAlignment="1">
      <alignment wrapText="1"/>
    </xf>
    <xf numFmtId="49" fontId="1" fillId="33" borderId="10" xfId="0" applyNumberFormat="1" applyFont="1" applyFill="1" applyBorder="1" applyAlignment="1">
      <alignment horizontal="right"/>
    </xf>
    <xf numFmtId="49" fontId="1" fillId="33" borderId="13" xfId="0" applyNumberFormat="1" applyFont="1" applyFill="1" applyBorder="1" applyAlignment="1">
      <alignment horizontal="right"/>
    </xf>
    <xf numFmtId="2" fontId="1" fillId="34" borderId="10" xfId="0" applyNumberFormat="1" applyFont="1" applyFill="1" applyBorder="1" applyAlignment="1">
      <alignment horizontal="right"/>
    </xf>
    <xf numFmtId="166" fontId="0" fillId="34" borderId="10" xfId="0" applyNumberFormat="1" applyFont="1" applyFill="1" applyBorder="1" applyAlignment="1">
      <alignment horizontal="right"/>
    </xf>
    <xf numFmtId="0" fontId="9" fillId="34" borderId="10" xfId="0" applyFont="1" applyFill="1" applyBorder="1" applyAlignment="1">
      <alignment horizontal="left" wrapText="1"/>
    </xf>
    <xf numFmtId="49" fontId="13" fillId="34" borderId="10" xfId="0" applyNumberFormat="1" applyFont="1" applyFill="1" applyBorder="1" applyAlignment="1">
      <alignment horizontal="right"/>
    </xf>
    <xf numFmtId="49" fontId="10" fillId="34" borderId="10" xfId="0" applyNumberFormat="1" applyFont="1" applyFill="1" applyBorder="1" applyAlignment="1">
      <alignment horizontal="right"/>
    </xf>
    <xf numFmtId="0" fontId="10" fillId="34" borderId="10" xfId="0" applyFont="1" applyFill="1" applyBorder="1" applyAlignment="1">
      <alignment horizontal="right"/>
    </xf>
    <xf numFmtId="166" fontId="10" fillId="34" borderId="10" xfId="0" applyNumberFormat="1" applyFont="1" applyFill="1" applyBorder="1" applyAlignment="1">
      <alignment horizontal="right"/>
    </xf>
    <xf numFmtId="0" fontId="9" fillId="34" borderId="11" xfId="0" applyFont="1" applyFill="1" applyBorder="1" applyAlignment="1">
      <alignment horizontal="justify"/>
    </xf>
    <xf numFmtId="49" fontId="8" fillId="34" borderId="10" xfId="0" applyNumberFormat="1" applyFont="1" applyFill="1" applyBorder="1" applyAlignment="1">
      <alignment horizontal="right"/>
    </xf>
    <xf numFmtId="0" fontId="9" fillId="34" borderId="11" xfId="0" applyFont="1" applyFill="1" applyBorder="1" applyAlignment="1">
      <alignment horizontal="justify" wrapText="1"/>
    </xf>
    <xf numFmtId="49" fontId="9" fillId="34" borderId="10" xfId="0" applyNumberFormat="1" applyFont="1" applyFill="1" applyBorder="1" applyAlignment="1">
      <alignment horizontal="right"/>
    </xf>
    <xf numFmtId="171" fontId="9" fillId="34" borderId="10" xfId="0" applyNumberFormat="1" applyFont="1" applyFill="1" applyBorder="1" applyAlignment="1">
      <alignment horizontal="right"/>
    </xf>
    <xf numFmtId="49" fontId="0" fillId="34" borderId="10" xfId="0" applyNumberFormat="1" applyFill="1" applyBorder="1" applyAlignment="1">
      <alignment horizontal="right"/>
    </xf>
    <xf numFmtId="0" fontId="9" fillId="34" borderId="10" xfId="0" applyNumberFormat="1" applyFont="1" applyFill="1" applyBorder="1" applyAlignment="1">
      <alignment horizontal="left" vertical="justify"/>
    </xf>
    <xf numFmtId="166" fontId="9" fillId="34" borderId="10" xfId="0" applyNumberFormat="1" applyFont="1" applyFill="1" applyBorder="1" applyAlignment="1">
      <alignment horizontal="right"/>
    </xf>
    <xf numFmtId="183" fontId="65" fillId="34" borderId="10" xfId="0" applyNumberFormat="1" applyFont="1" applyFill="1" applyBorder="1" applyAlignment="1">
      <alignment horizontal="right"/>
    </xf>
    <xf numFmtId="0" fontId="14" fillId="0" borderId="10" xfId="0" applyFont="1" applyBorder="1" applyAlignment="1">
      <alignment/>
    </xf>
    <xf numFmtId="49" fontId="1" fillId="0" borderId="10" xfId="0" applyNumberFormat="1" applyFont="1" applyFill="1" applyBorder="1" applyAlignment="1">
      <alignment horizontal="right"/>
    </xf>
    <xf numFmtId="183" fontId="6" fillId="0" borderId="10" xfId="0" applyNumberFormat="1" applyFont="1" applyFill="1" applyBorder="1" applyAlignment="1">
      <alignment horizontal="right"/>
    </xf>
    <xf numFmtId="2" fontId="10" fillId="0" borderId="10" xfId="0" applyNumberFormat="1" applyFont="1" applyBorder="1" applyAlignment="1">
      <alignment horizontal="right"/>
    </xf>
    <xf numFmtId="2" fontId="25" fillId="0" borderId="10" xfId="0" applyNumberFormat="1" applyFont="1" applyBorder="1" applyAlignment="1">
      <alignment horizontal="right"/>
    </xf>
    <xf numFmtId="49" fontId="3" fillId="33" borderId="10" xfId="0" applyNumberFormat="1" applyFont="1" applyFill="1" applyBorder="1" applyAlignment="1">
      <alignment horizontal="center"/>
    </xf>
    <xf numFmtId="49" fontId="3" fillId="34" borderId="13" xfId="0" applyNumberFormat="1" applyFont="1" applyFill="1" applyBorder="1" applyAlignment="1">
      <alignment horizontal="right"/>
    </xf>
    <xf numFmtId="49" fontId="10" fillId="34" borderId="10" xfId="0" applyNumberFormat="1" applyFont="1" applyFill="1" applyBorder="1" applyAlignment="1">
      <alignment horizontal="right"/>
    </xf>
    <xf numFmtId="49" fontId="10" fillId="34" borderId="13" xfId="0" applyNumberFormat="1" applyFont="1" applyFill="1" applyBorder="1" applyAlignment="1">
      <alignment horizontal="right"/>
    </xf>
    <xf numFmtId="2" fontId="25" fillId="34" borderId="10" xfId="0" applyNumberFormat="1" applyFont="1" applyFill="1" applyBorder="1" applyAlignment="1">
      <alignment horizontal="right"/>
    </xf>
    <xf numFmtId="49" fontId="3" fillId="34" borderId="10" xfId="0" applyNumberFormat="1" applyFont="1" applyFill="1" applyBorder="1" applyAlignment="1">
      <alignment horizontal="center"/>
    </xf>
    <xf numFmtId="49" fontId="3" fillId="34" borderId="10" xfId="0" applyNumberFormat="1" applyFont="1" applyFill="1" applyBorder="1" applyAlignment="1">
      <alignment horizontal="right"/>
    </xf>
    <xf numFmtId="49" fontId="25" fillId="33" borderId="10" xfId="0" applyNumberFormat="1" applyFont="1" applyFill="1" applyBorder="1" applyAlignment="1">
      <alignment horizontal="right"/>
    </xf>
    <xf numFmtId="49" fontId="25" fillId="33" borderId="13" xfId="0" applyNumberFormat="1" applyFont="1" applyFill="1" applyBorder="1" applyAlignment="1">
      <alignment horizontal="right"/>
    </xf>
    <xf numFmtId="2" fontId="25" fillId="0" borderId="10" xfId="0" applyNumberFormat="1" applyFont="1" applyBorder="1" applyAlignment="1">
      <alignment horizontal="right"/>
    </xf>
    <xf numFmtId="49" fontId="10" fillId="34" borderId="12" xfId="0" applyNumberFormat="1" applyFont="1" applyFill="1" applyBorder="1" applyAlignment="1">
      <alignment horizontal="right"/>
    </xf>
    <xf numFmtId="4" fontId="7" fillId="34" borderId="10" xfId="0" applyNumberFormat="1" applyFont="1" applyFill="1" applyBorder="1" applyAlignment="1">
      <alignment horizontal="right"/>
    </xf>
    <xf numFmtId="2" fontId="10" fillId="34" borderId="10" xfId="0" applyNumberFormat="1" applyFont="1" applyFill="1" applyBorder="1" applyAlignment="1">
      <alignment horizontal="right"/>
    </xf>
    <xf numFmtId="49" fontId="0" fillId="34" borderId="13" xfId="0" applyNumberFormat="1" applyFill="1" applyBorder="1" applyAlignment="1">
      <alignment horizontal="right"/>
    </xf>
    <xf numFmtId="0" fontId="14" fillId="33" borderId="10" xfId="0" applyFont="1" applyFill="1" applyBorder="1" applyAlignment="1">
      <alignment horizontal="left" vertical="justify"/>
    </xf>
    <xf numFmtId="0" fontId="6" fillId="33" borderId="10" xfId="0" applyFont="1" applyFill="1" applyBorder="1" applyAlignment="1">
      <alignment horizontal="left" vertical="justify"/>
    </xf>
    <xf numFmtId="0" fontId="9" fillId="2" borderId="10" xfId="0" applyFont="1" applyFill="1" applyBorder="1" applyAlignment="1">
      <alignment vertical="center" wrapText="1"/>
    </xf>
    <xf numFmtId="49" fontId="0" fillId="2" borderId="10" xfId="0" applyNumberFormat="1" applyFont="1" applyFill="1" applyBorder="1" applyAlignment="1">
      <alignment horizontal="right"/>
    </xf>
    <xf numFmtId="166" fontId="3" fillId="2" borderId="10" xfId="0" applyNumberFormat="1" applyFont="1" applyFill="1" applyBorder="1" applyAlignment="1">
      <alignment horizontal="right"/>
    </xf>
    <xf numFmtId="183" fontId="5" fillId="2" borderId="10" xfId="0" applyNumberFormat="1" applyFont="1" applyFill="1" applyBorder="1" applyAlignment="1">
      <alignment horizontal="right"/>
    </xf>
    <xf numFmtId="0" fontId="9" fillId="2" borderId="10" xfId="0" applyFont="1" applyFill="1" applyBorder="1" applyAlignment="1">
      <alignment wrapText="1"/>
    </xf>
    <xf numFmtId="49" fontId="0" fillId="2" borderId="10" xfId="0" applyNumberFormat="1" applyFont="1" applyFill="1" applyBorder="1" applyAlignment="1">
      <alignment horizontal="right"/>
    </xf>
    <xf numFmtId="2" fontId="1" fillId="2" borderId="10" xfId="0" applyNumberFormat="1" applyFont="1" applyFill="1" applyBorder="1" applyAlignment="1">
      <alignment horizontal="right"/>
    </xf>
    <xf numFmtId="2" fontId="0" fillId="2" borderId="10" xfId="0" applyNumberFormat="1" applyFont="1" applyFill="1" applyBorder="1" applyAlignment="1">
      <alignment horizontal="right"/>
    </xf>
    <xf numFmtId="0" fontId="9" fillId="2" borderId="10" xfId="0" applyFont="1" applyFill="1" applyBorder="1" applyAlignment="1">
      <alignment horizontal="left" vertical="justify"/>
    </xf>
    <xf numFmtId="0" fontId="0" fillId="2" borderId="10" xfId="0" applyNumberFormat="1" applyFont="1" applyFill="1" applyBorder="1" applyAlignment="1">
      <alignment horizontal="right"/>
    </xf>
    <xf numFmtId="166" fontId="1" fillId="2" borderId="11" xfId="0" applyNumberFormat="1" applyFont="1" applyFill="1" applyBorder="1" applyAlignment="1">
      <alignment horizontal="right"/>
    </xf>
    <xf numFmtId="166" fontId="17" fillId="2" borderId="11" xfId="0" applyNumberFormat="1" applyFont="1" applyFill="1" applyBorder="1" applyAlignment="1">
      <alignment horizontal="right"/>
    </xf>
    <xf numFmtId="0" fontId="14" fillId="0" borderId="10" xfId="0" applyFont="1" applyBorder="1" applyAlignment="1">
      <alignment wrapText="1"/>
    </xf>
    <xf numFmtId="49" fontId="26" fillId="34" borderId="10" xfId="0" applyNumberFormat="1" applyFont="1" applyFill="1" applyBorder="1" applyAlignment="1">
      <alignment horizontal="right"/>
    </xf>
    <xf numFmtId="49" fontId="1" fillId="34" borderId="10" xfId="0" applyNumberFormat="1" applyFont="1" applyFill="1" applyBorder="1" applyAlignment="1">
      <alignment horizontal="right"/>
    </xf>
    <xf numFmtId="0" fontId="14" fillId="34" borderId="10" xfId="0" applyFont="1" applyFill="1" applyBorder="1" applyAlignment="1">
      <alignment wrapText="1"/>
    </xf>
    <xf numFmtId="0" fontId="9" fillId="2" borderId="10" xfId="0" applyFont="1" applyFill="1" applyBorder="1" applyAlignment="1">
      <alignment/>
    </xf>
    <xf numFmtId="49" fontId="0" fillId="2" borderId="10" xfId="0" applyNumberFormat="1" applyFont="1" applyFill="1" applyBorder="1" applyAlignment="1">
      <alignment horizontal="center"/>
    </xf>
    <xf numFmtId="49" fontId="0" fillId="2" borderId="13" xfId="0" applyNumberFormat="1" applyFont="1" applyFill="1" applyBorder="1" applyAlignment="1">
      <alignment horizontal="right"/>
    </xf>
    <xf numFmtId="49" fontId="0" fillId="2" borderId="13" xfId="0" applyNumberFormat="1" applyFont="1" applyFill="1" applyBorder="1" applyAlignment="1">
      <alignment horizontal="right"/>
    </xf>
    <xf numFmtId="0" fontId="14" fillId="0" borderId="10" xfId="0" applyFont="1" applyBorder="1" applyAlignment="1">
      <alignment horizontal="left" vertical="justify"/>
    </xf>
    <xf numFmtId="49" fontId="1" fillId="33" borderId="11" xfId="0" applyNumberFormat="1" applyFont="1" applyFill="1" applyBorder="1" applyAlignment="1">
      <alignment horizontal="right"/>
    </xf>
    <xf numFmtId="49" fontId="25" fillId="33" borderId="13" xfId="0" applyNumberFormat="1" applyFont="1" applyFill="1" applyBorder="1" applyAlignment="1">
      <alignment horizontal="right"/>
    </xf>
    <xf numFmtId="166" fontId="1" fillId="2" borderId="10" xfId="0" applyNumberFormat="1" applyFont="1" applyFill="1" applyBorder="1" applyAlignment="1">
      <alignment horizontal="right"/>
    </xf>
    <xf numFmtId="166" fontId="0" fillId="2" borderId="10" xfId="0" applyNumberFormat="1" applyFont="1" applyFill="1" applyBorder="1" applyAlignment="1">
      <alignment horizontal="right"/>
    </xf>
    <xf numFmtId="49" fontId="11" fillId="2" borderId="10" xfId="0" applyNumberFormat="1" applyFont="1" applyFill="1" applyBorder="1" applyAlignment="1">
      <alignment horizontal="right"/>
    </xf>
    <xf numFmtId="166" fontId="14" fillId="2" borderId="10" xfId="0" applyNumberFormat="1" applyFont="1" applyFill="1" applyBorder="1" applyAlignment="1">
      <alignment horizontal="right"/>
    </xf>
    <xf numFmtId="2" fontId="12" fillId="2" borderId="10" xfId="0" applyNumberFormat="1" applyFont="1" applyFill="1" applyBorder="1" applyAlignment="1">
      <alignment horizontal="right"/>
    </xf>
    <xf numFmtId="49" fontId="1" fillId="0" borderId="10" xfId="0" applyNumberFormat="1" applyFont="1" applyBorder="1" applyAlignment="1">
      <alignment horizontal="right"/>
    </xf>
    <xf numFmtId="0" fontId="14" fillId="33" borderId="10" xfId="0" applyFont="1" applyFill="1" applyBorder="1" applyAlignment="1">
      <alignment horizontal="right"/>
    </xf>
    <xf numFmtId="166" fontId="27" fillId="0" borderId="10" xfId="0" applyNumberFormat="1" applyFont="1" applyFill="1" applyBorder="1" applyAlignment="1">
      <alignment horizontal="right"/>
    </xf>
    <xf numFmtId="0" fontId="14" fillId="0" borderId="10" xfId="0" applyFont="1" applyBorder="1" applyAlignment="1">
      <alignment horizontal="left"/>
    </xf>
    <xf numFmtId="0" fontId="9" fillId="2" borderId="10" xfId="0" applyFont="1" applyFill="1" applyBorder="1" applyAlignment="1">
      <alignment horizontal="left" wrapText="1"/>
    </xf>
    <xf numFmtId="0" fontId="9" fillId="2" borderId="10" xfId="0" applyFont="1" applyFill="1" applyBorder="1" applyAlignment="1">
      <alignment horizontal="right"/>
    </xf>
    <xf numFmtId="166" fontId="2" fillId="2" borderId="10" xfId="0" applyNumberFormat="1" applyFont="1" applyFill="1" applyBorder="1" applyAlignment="1">
      <alignment horizontal="right"/>
    </xf>
    <xf numFmtId="166" fontId="9" fillId="2" borderId="10" xfId="0" applyNumberFormat="1" applyFont="1" applyFill="1" applyBorder="1" applyAlignment="1">
      <alignment horizontal="right"/>
    </xf>
    <xf numFmtId="49" fontId="1" fillId="0" borderId="10" xfId="0" applyNumberFormat="1" applyFont="1" applyFill="1" applyBorder="1" applyAlignment="1">
      <alignment horizontal="right"/>
    </xf>
    <xf numFmtId="0" fontId="14" fillId="0" borderId="10" xfId="0" applyFont="1" applyFill="1" applyBorder="1" applyAlignment="1">
      <alignment horizontal="left"/>
    </xf>
    <xf numFmtId="49" fontId="10" fillId="2" borderId="10" xfId="0" applyNumberFormat="1" applyFont="1" applyFill="1" applyBorder="1" applyAlignment="1">
      <alignment horizontal="right"/>
    </xf>
    <xf numFmtId="49" fontId="10" fillId="2" borderId="13" xfId="0" applyNumberFormat="1" applyFont="1" applyFill="1" applyBorder="1" applyAlignment="1">
      <alignment horizontal="right"/>
    </xf>
    <xf numFmtId="2" fontId="24" fillId="2" borderId="10" xfId="0" applyNumberFormat="1" applyFont="1" applyFill="1" applyBorder="1" applyAlignment="1">
      <alignment horizontal="right"/>
    </xf>
    <xf numFmtId="0" fontId="14" fillId="2" borderId="10" xfId="0" applyFont="1" applyFill="1" applyBorder="1" applyAlignment="1">
      <alignment horizontal="justify" wrapText="1"/>
    </xf>
    <xf numFmtId="2" fontId="10" fillId="2" borderId="10" xfId="0" applyNumberFormat="1" applyFont="1" applyFill="1" applyBorder="1" applyAlignment="1">
      <alignment horizontal="right"/>
    </xf>
    <xf numFmtId="49" fontId="1" fillId="34" borderId="10" xfId="0" applyNumberFormat="1" applyFont="1" applyFill="1" applyBorder="1" applyAlignment="1">
      <alignment horizontal="right"/>
    </xf>
    <xf numFmtId="4" fontId="6" fillId="34" borderId="10" xfId="0" applyNumberFormat="1" applyFont="1" applyFill="1" applyBorder="1" applyAlignment="1">
      <alignment horizontal="right"/>
    </xf>
    <xf numFmtId="49" fontId="10" fillId="2" borderId="10" xfId="0" applyNumberFormat="1" applyFont="1" applyFill="1" applyBorder="1" applyAlignment="1">
      <alignment horizontal="right"/>
    </xf>
    <xf numFmtId="49" fontId="10" fillId="2" borderId="12" xfId="0" applyNumberFormat="1" applyFont="1" applyFill="1" applyBorder="1" applyAlignment="1">
      <alignment horizontal="right"/>
    </xf>
    <xf numFmtId="2" fontId="25" fillId="2" borderId="10" xfId="0" applyNumberFormat="1" applyFont="1" applyFill="1" applyBorder="1" applyAlignment="1">
      <alignment horizontal="right"/>
    </xf>
    <xf numFmtId="4" fontId="7" fillId="2" borderId="10" xfId="0" applyNumberFormat="1" applyFont="1" applyFill="1" applyBorder="1" applyAlignment="1">
      <alignment horizontal="right"/>
    </xf>
    <xf numFmtId="49" fontId="0" fillId="2" borderId="10" xfId="0" applyNumberFormat="1" applyFill="1" applyBorder="1" applyAlignment="1">
      <alignment horizontal="right"/>
    </xf>
    <xf numFmtId="49" fontId="0" fillId="2" borderId="13" xfId="0" applyNumberFormat="1" applyFill="1" applyBorder="1" applyAlignment="1">
      <alignment horizontal="right"/>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2" xfId="0" applyNumberFormat="1" applyBorder="1" applyAlignment="1">
      <alignment horizontal="center" vertical="center"/>
    </xf>
    <xf numFmtId="49" fontId="0" fillId="0" borderId="16" xfId="0" applyNumberFormat="1" applyBorder="1" applyAlignment="1">
      <alignment horizontal="center" vertical="justify"/>
    </xf>
    <xf numFmtId="49" fontId="0" fillId="0" borderId="12" xfId="0" applyNumberFormat="1" applyBorder="1" applyAlignment="1">
      <alignment horizontal="center" vertical="justify"/>
    </xf>
    <xf numFmtId="0" fontId="5" fillId="34" borderId="0" xfId="0" applyFont="1" applyFill="1" applyAlignment="1">
      <alignment horizontal="right"/>
    </xf>
    <xf numFmtId="0" fontId="0" fillId="34" borderId="0" xfId="0" applyFill="1" applyAlignment="1">
      <alignment horizontal="right"/>
    </xf>
    <xf numFmtId="49" fontId="5" fillId="34" borderId="0" xfId="0" applyNumberFormat="1" applyFont="1" applyFill="1" applyAlignment="1">
      <alignment horizontal="right"/>
    </xf>
    <xf numFmtId="49" fontId="1" fillId="0" borderId="16" xfId="0" applyNumberFormat="1" applyFont="1" applyBorder="1" applyAlignment="1">
      <alignment horizontal="center" vertical="justify"/>
    </xf>
    <xf numFmtId="49" fontId="1" fillId="0" borderId="12" xfId="0" applyNumberFormat="1" applyFont="1" applyBorder="1" applyAlignment="1">
      <alignment horizontal="center" vertical="justify"/>
    </xf>
    <xf numFmtId="0" fontId="5" fillId="34" borderId="0" xfId="0" applyFont="1" applyFill="1" applyAlignment="1">
      <alignment horizontal="center" vertical="justify"/>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4" fillId="0" borderId="0" xfId="0" applyFont="1" applyAlignment="1">
      <alignment horizontal="center" vertical="justify"/>
    </xf>
    <xf numFmtId="0" fontId="4" fillId="0" borderId="18" xfId="0" applyFont="1" applyBorder="1" applyAlignment="1">
      <alignment horizontal="center" vertical="justify"/>
    </xf>
    <xf numFmtId="49" fontId="1" fillId="0" borderId="17" xfId="0" applyNumberFormat="1" applyFont="1" applyBorder="1" applyAlignment="1">
      <alignment horizontal="center" vertical="justify"/>
    </xf>
    <xf numFmtId="0" fontId="9" fillId="0" borderId="10" xfId="0" applyFont="1" applyFill="1" applyBorder="1" applyAlignment="1">
      <alignment horizontal="left"/>
    </xf>
    <xf numFmtId="0" fontId="9" fillId="2" borderId="10"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83"/>
  <sheetViews>
    <sheetView tabSelected="1" view="pageBreakPreview" zoomScaleNormal="85" zoomScaleSheetLayoutView="100" zoomScalePageLayoutView="0" workbookViewId="0" topLeftCell="A1">
      <selection activeCell="A172" sqref="A172"/>
    </sheetView>
  </sheetViews>
  <sheetFormatPr defaultColWidth="9.00390625" defaultRowHeight="12.75"/>
  <cols>
    <col min="1" max="1" width="44.125" style="0" customWidth="1"/>
    <col min="2" max="2" width="4.875" style="1" customWidth="1"/>
    <col min="3" max="3" width="5.00390625" style="1" customWidth="1"/>
    <col min="4" max="4" width="8.625" style="1" customWidth="1"/>
    <col min="5" max="5" width="4.875" style="1" customWidth="1"/>
    <col min="6" max="7" width="12.875" style="1" hidden="1" customWidth="1"/>
    <col min="8" max="8" width="14.25390625" style="1" customWidth="1"/>
    <col min="9" max="9" width="11.00390625" style="1" customWidth="1"/>
    <col min="10" max="10" width="7.875" style="94" customWidth="1"/>
    <col min="11" max="12" width="9.125" style="0" hidden="1" customWidth="1"/>
    <col min="13" max="13" width="10.125" style="0" bestFit="1" customWidth="1"/>
  </cols>
  <sheetData>
    <row r="1" spans="1:10" ht="21" customHeight="1">
      <c r="A1" s="103"/>
      <c r="B1" s="225" t="s">
        <v>208</v>
      </c>
      <c r="C1" s="225"/>
      <c r="D1" s="225"/>
      <c r="E1" s="225"/>
      <c r="F1" s="225"/>
      <c r="G1" s="225"/>
      <c r="H1" s="225"/>
      <c r="I1" s="225"/>
      <c r="J1" s="225"/>
    </row>
    <row r="2" spans="1:10" ht="17.25" customHeight="1">
      <c r="A2" s="225" t="s">
        <v>209</v>
      </c>
      <c r="B2" s="226"/>
      <c r="C2" s="226"/>
      <c r="D2" s="226"/>
      <c r="E2" s="226"/>
      <c r="F2" s="226"/>
      <c r="G2" s="226"/>
      <c r="H2" s="226"/>
      <c r="I2" s="226"/>
      <c r="J2" s="226"/>
    </row>
    <row r="3" spans="1:10" ht="12.75" customHeight="1">
      <c r="A3" s="227" t="s">
        <v>257</v>
      </c>
      <c r="B3" s="226"/>
      <c r="C3" s="226"/>
      <c r="D3" s="226"/>
      <c r="E3" s="226"/>
      <c r="F3" s="226"/>
      <c r="G3" s="226"/>
      <c r="H3" s="226"/>
      <c r="I3" s="226"/>
      <c r="J3" s="226"/>
    </row>
    <row r="4" spans="1:10" ht="12.75" customHeight="1">
      <c r="A4" s="103"/>
      <c r="B4" s="230" t="s">
        <v>210</v>
      </c>
      <c r="C4" s="230"/>
      <c r="D4" s="230"/>
      <c r="E4" s="230"/>
      <c r="F4" s="230"/>
      <c r="G4" s="230"/>
      <c r="H4" s="230"/>
      <c r="I4" s="230"/>
      <c r="J4" s="230"/>
    </row>
    <row r="5" spans="1:10" ht="11.25" customHeight="1">
      <c r="A5" s="103"/>
      <c r="B5" s="230"/>
      <c r="C5" s="230"/>
      <c r="D5" s="230"/>
      <c r="E5" s="230"/>
      <c r="F5" s="230"/>
      <c r="G5" s="230"/>
      <c r="H5" s="230"/>
      <c r="I5" s="230"/>
      <c r="J5" s="230"/>
    </row>
    <row r="6" spans="1:10" ht="12.75" hidden="1">
      <c r="A6" s="103"/>
      <c r="B6" s="230"/>
      <c r="C6" s="230"/>
      <c r="D6" s="230"/>
      <c r="E6" s="230"/>
      <c r="F6" s="230"/>
      <c r="G6" s="230"/>
      <c r="H6" s="230"/>
      <c r="I6" s="230"/>
      <c r="J6" s="230"/>
    </row>
    <row r="7" spans="1:10" ht="14.25" customHeight="1" hidden="1">
      <c r="A7" s="103"/>
      <c r="B7" s="230"/>
      <c r="C7" s="230"/>
      <c r="D7" s="230"/>
      <c r="E7" s="230"/>
      <c r="F7" s="230"/>
      <c r="G7" s="230"/>
      <c r="H7" s="230"/>
      <c r="I7" s="230"/>
      <c r="J7" s="230"/>
    </row>
    <row r="8" spans="1:10" ht="12.75" hidden="1">
      <c r="A8" s="103"/>
      <c r="B8" s="104"/>
      <c r="C8" s="104"/>
      <c r="D8" s="104"/>
      <c r="E8" s="104"/>
      <c r="F8" s="104"/>
      <c r="G8" s="104"/>
      <c r="H8" s="104"/>
      <c r="I8" s="104"/>
      <c r="J8" s="105"/>
    </row>
    <row r="9" spans="1:12" ht="12.75" customHeight="1">
      <c r="A9" s="234" t="s">
        <v>256</v>
      </c>
      <c r="B9" s="234"/>
      <c r="C9" s="234"/>
      <c r="D9" s="234"/>
      <c r="E9" s="234"/>
      <c r="F9" s="234"/>
      <c r="G9" s="234"/>
      <c r="H9" s="234"/>
      <c r="I9" s="234"/>
      <c r="J9" s="234"/>
      <c r="K9" s="234"/>
      <c r="L9" s="234"/>
    </row>
    <row r="10" spans="1:12" ht="12.75" customHeight="1">
      <c r="A10" s="234"/>
      <c r="B10" s="234"/>
      <c r="C10" s="234"/>
      <c r="D10" s="234"/>
      <c r="E10" s="234"/>
      <c r="F10" s="234"/>
      <c r="G10" s="234"/>
      <c r="H10" s="234"/>
      <c r="I10" s="234"/>
      <c r="J10" s="234"/>
      <c r="K10" s="234"/>
      <c r="L10" s="234"/>
    </row>
    <row r="11" spans="1:12" ht="24.75" customHeight="1">
      <c r="A11" s="235"/>
      <c r="B11" s="235"/>
      <c r="C11" s="235"/>
      <c r="D11" s="235"/>
      <c r="E11" s="235"/>
      <c r="F11" s="235"/>
      <c r="G11" s="235"/>
      <c r="H11" s="235"/>
      <c r="I11" s="235"/>
      <c r="J11" s="235"/>
      <c r="K11" s="235"/>
      <c r="L11" s="235"/>
    </row>
    <row r="12" spans="1:10" ht="37.5" customHeight="1">
      <c r="A12" s="231" t="s">
        <v>143</v>
      </c>
      <c r="B12" s="220" t="s">
        <v>0</v>
      </c>
      <c r="C12" s="220" t="s">
        <v>1</v>
      </c>
      <c r="D12" s="220" t="s">
        <v>2</v>
      </c>
      <c r="E12" s="220" t="s">
        <v>3</v>
      </c>
      <c r="F12" s="228" t="s">
        <v>71</v>
      </c>
      <c r="G12" s="228" t="s">
        <v>72</v>
      </c>
      <c r="H12" s="223" t="s">
        <v>203</v>
      </c>
      <c r="I12" s="223" t="s">
        <v>202</v>
      </c>
      <c r="J12" s="223" t="s">
        <v>201</v>
      </c>
    </row>
    <row r="13" spans="1:10" ht="39.75" customHeight="1">
      <c r="A13" s="232"/>
      <c r="B13" s="221"/>
      <c r="C13" s="221"/>
      <c r="D13" s="221"/>
      <c r="E13" s="221"/>
      <c r="F13" s="236"/>
      <c r="G13" s="229"/>
      <c r="H13" s="224"/>
      <c r="I13" s="224"/>
      <c r="J13" s="224"/>
    </row>
    <row r="14" spans="1:10" ht="4.5" customHeight="1" hidden="1">
      <c r="A14" s="233"/>
      <c r="B14" s="222"/>
      <c r="C14" s="222"/>
      <c r="D14" s="222"/>
      <c r="E14" s="222"/>
      <c r="F14" s="8"/>
      <c r="G14" s="8"/>
      <c r="H14" s="95"/>
      <c r="I14" s="95"/>
      <c r="J14" s="95"/>
    </row>
    <row r="15" spans="1:10" ht="25.5" customHeight="1">
      <c r="A15" s="168" t="s">
        <v>14</v>
      </c>
      <c r="B15" s="130" t="s">
        <v>5</v>
      </c>
      <c r="C15" s="130" t="s">
        <v>13</v>
      </c>
      <c r="D15" s="130" t="s">
        <v>24</v>
      </c>
      <c r="E15" s="130" t="s">
        <v>4</v>
      </c>
      <c r="F15" s="9" t="e">
        <f>F16+F22+F36+F40</f>
        <v>#REF!</v>
      </c>
      <c r="G15" s="9" t="e">
        <f>G16+G22+G36+G40</f>
        <v>#REF!</v>
      </c>
      <c r="H15" s="124">
        <f>H16+H22+H32+H36+H40</f>
        <v>16720.13</v>
      </c>
      <c r="I15" s="124">
        <f>I16+I22+I32+I36+I40</f>
        <v>4034.7</v>
      </c>
      <c r="J15" s="124">
        <f aca="true" t="shared" si="0" ref="J15:J87">I15/H15*100</f>
        <v>24.130793241440106</v>
      </c>
    </row>
    <row r="16" spans="1:10" ht="67.5" customHeight="1">
      <c r="A16" s="169" t="s">
        <v>48</v>
      </c>
      <c r="B16" s="170" t="s">
        <v>5</v>
      </c>
      <c r="C16" s="170" t="s">
        <v>21</v>
      </c>
      <c r="D16" s="170" t="s">
        <v>24</v>
      </c>
      <c r="E16" s="170" t="s">
        <v>4</v>
      </c>
      <c r="F16" s="171">
        <f>F17</f>
        <v>0</v>
      </c>
      <c r="G16" s="171">
        <f>G17</f>
        <v>607</v>
      </c>
      <c r="H16" s="172">
        <f>H17</f>
        <v>670</v>
      </c>
      <c r="I16" s="172">
        <f>I17</f>
        <v>235.7</v>
      </c>
      <c r="J16" s="172">
        <f t="shared" si="0"/>
        <v>35.179104477611936</v>
      </c>
    </row>
    <row r="17" spans="1:10" ht="64.5" customHeight="1">
      <c r="A17" s="99" t="s">
        <v>49</v>
      </c>
      <c r="B17" s="28" t="s">
        <v>5</v>
      </c>
      <c r="C17" s="28" t="s">
        <v>21</v>
      </c>
      <c r="D17" s="28" t="s">
        <v>128</v>
      </c>
      <c r="E17" s="28" t="s">
        <v>4</v>
      </c>
      <c r="F17" s="10"/>
      <c r="G17" s="10">
        <f>G18</f>
        <v>607</v>
      </c>
      <c r="H17" s="114">
        <f>H18</f>
        <v>670</v>
      </c>
      <c r="I17" s="114">
        <f>I18</f>
        <v>235.7</v>
      </c>
      <c r="J17" s="114">
        <f t="shared" si="0"/>
        <v>35.179104477611936</v>
      </c>
    </row>
    <row r="18" spans="1:10" ht="22.5" customHeight="1">
      <c r="A18" s="81" t="s">
        <v>15</v>
      </c>
      <c r="B18" s="28" t="s">
        <v>5</v>
      </c>
      <c r="C18" s="28" t="s">
        <v>21</v>
      </c>
      <c r="D18" s="28" t="s">
        <v>53</v>
      </c>
      <c r="E18" s="28" t="s">
        <v>4</v>
      </c>
      <c r="F18" s="10"/>
      <c r="G18" s="10">
        <f>G21</f>
        <v>607</v>
      </c>
      <c r="H18" s="114">
        <f>H19+H20+H21</f>
        <v>670</v>
      </c>
      <c r="I18" s="114">
        <f>I19+I20+I21</f>
        <v>235.7</v>
      </c>
      <c r="J18" s="114">
        <f t="shared" si="0"/>
        <v>35.179104477611936</v>
      </c>
    </row>
    <row r="19" spans="1:10" ht="43.5" customHeight="1">
      <c r="A19" s="83" t="s">
        <v>153</v>
      </c>
      <c r="B19" s="28" t="s">
        <v>5</v>
      </c>
      <c r="C19" s="28" t="s">
        <v>21</v>
      </c>
      <c r="D19" s="28" t="s">
        <v>53</v>
      </c>
      <c r="E19" s="28" t="s">
        <v>79</v>
      </c>
      <c r="F19" s="10"/>
      <c r="G19" s="10"/>
      <c r="H19" s="114">
        <f>455+50</f>
        <v>505</v>
      </c>
      <c r="I19" s="114">
        <v>127.4</v>
      </c>
      <c r="J19" s="114">
        <f t="shared" si="0"/>
        <v>25.22772277227723</v>
      </c>
    </row>
    <row r="20" spans="1:10" ht="45" customHeight="1">
      <c r="A20" s="65" t="s">
        <v>205</v>
      </c>
      <c r="B20" s="28" t="s">
        <v>5</v>
      </c>
      <c r="C20" s="28" t="s">
        <v>21</v>
      </c>
      <c r="D20" s="28" t="s">
        <v>53</v>
      </c>
      <c r="E20" s="28" t="s">
        <v>80</v>
      </c>
      <c r="F20" s="10"/>
      <c r="G20" s="10"/>
      <c r="H20" s="114">
        <v>1</v>
      </c>
      <c r="I20" s="114">
        <v>0</v>
      </c>
      <c r="J20" s="114">
        <f t="shared" si="0"/>
        <v>0</v>
      </c>
    </row>
    <row r="21" spans="1:10" ht="47.25" customHeight="1">
      <c r="A21" s="65" t="s">
        <v>187</v>
      </c>
      <c r="B21" s="28" t="s">
        <v>5</v>
      </c>
      <c r="C21" s="28" t="s">
        <v>21</v>
      </c>
      <c r="D21" s="28" t="s">
        <v>53</v>
      </c>
      <c r="E21" s="28" t="s">
        <v>81</v>
      </c>
      <c r="F21" s="11"/>
      <c r="G21" s="11">
        <v>607</v>
      </c>
      <c r="H21" s="114">
        <v>164</v>
      </c>
      <c r="I21" s="114">
        <v>108.3</v>
      </c>
      <c r="J21" s="114">
        <f t="shared" si="0"/>
        <v>66.03658536585367</v>
      </c>
    </row>
    <row r="22" spans="1:10" ht="63" customHeight="1">
      <c r="A22" s="173" t="s">
        <v>50</v>
      </c>
      <c r="B22" s="174" t="s">
        <v>5</v>
      </c>
      <c r="C22" s="174" t="s">
        <v>12</v>
      </c>
      <c r="D22" s="174" t="s">
        <v>24</v>
      </c>
      <c r="E22" s="174" t="s">
        <v>4</v>
      </c>
      <c r="F22" s="175" t="e">
        <f>F23+F30+#REF!+#REF!+#REF!</f>
        <v>#REF!</v>
      </c>
      <c r="G22" s="175" t="e">
        <f>G23+G30+#REF!+#REF!+#REF!</f>
        <v>#REF!</v>
      </c>
      <c r="H22" s="172">
        <f>H23</f>
        <v>7443.4</v>
      </c>
      <c r="I22" s="172">
        <f>I23</f>
        <v>2103</v>
      </c>
      <c r="J22" s="172">
        <f t="shared" si="0"/>
        <v>28.253217615605774</v>
      </c>
    </row>
    <row r="23" spans="1:10" ht="60.75" customHeight="1">
      <c r="A23" s="81" t="s">
        <v>49</v>
      </c>
      <c r="B23" s="28" t="s">
        <v>5</v>
      </c>
      <c r="C23" s="28" t="s">
        <v>12</v>
      </c>
      <c r="D23" s="28" t="s">
        <v>52</v>
      </c>
      <c r="E23" s="28" t="s">
        <v>4</v>
      </c>
      <c r="F23" s="12"/>
      <c r="G23" s="12" t="e">
        <f>G24</f>
        <v>#REF!</v>
      </c>
      <c r="H23" s="114">
        <f>H24+H30</f>
        <v>7443.4</v>
      </c>
      <c r="I23" s="114">
        <f>I24+I30</f>
        <v>2103</v>
      </c>
      <c r="J23" s="114">
        <f t="shared" si="0"/>
        <v>28.253217615605774</v>
      </c>
    </row>
    <row r="24" spans="1:10" ht="18" customHeight="1">
      <c r="A24" s="81" t="s">
        <v>15</v>
      </c>
      <c r="B24" s="28" t="s">
        <v>5</v>
      </c>
      <c r="C24" s="28" t="s">
        <v>12</v>
      </c>
      <c r="D24" s="28" t="s">
        <v>53</v>
      </c>
      <c r="E24" s="28" t="s">
        <v>4</v>
      </c>
      <c r="F24" s="12"/>
      <c r="G24" s="12" t="e">
        <f>#REF!</f>
        <v>#REF!</v>
      </c>
      <c r="H24" s="114">
        <f>H25+H26+H27+H28+H29</f>
        <v>6743.4</v>
      </c>
      <c r="I24" s="114">
        <f>I25+I26+I27+I28+I29</f>
        <v>1927.0000000000002</v>
      </c>
      <c r="J24" s="114">
        <f t="shared" si="0"/>
        <v>28.576089213156575</v>
      </c>
    </row>
    <row r="25" spans="1:10" ht="43.5" customHeight="1">
      <c r="A25" s="83" t="s">
        <v>153</v>
      </c>
      <c r="B25" s="28" t="s">
        <v>5</v>
      </c>
      <c r="C25" s="28" t="s">
        <v>12</v>
      </c>
      <c r="D25" s="28" t="s">
        <v>53</v>
      </c>
      <c r="E25" s="28" t="s">
        <v>79</v>
      </c>
      <c r="F25" s="12"/>
      <c r="G25" s="12"/>
      <c r="H25" s="114">
        <f>4200+150.3</f>
        <v>4350.3</v>
      </c>
      <c r="I25" s="114">
        <v>1450.9</v>
      </c>
      <c r="J25" s="114">
        <f t="shared" si="0"/>
        <v>33.35172286968715</v>
      </c>
    </row>
    <row r="26" spans="1:10" ht="44.25" customHeight="1">
      <c r="A26" s="65" t="s">
        <v>205</v>
      </c>
      <c r="B26" s="28" t="s">
        <v>5</v>
      </c>
      <c r="C26" s="28" t="s">
        <v>12</v>
      </c>
      <c r="D26" s="28" t="s">
        <v>53</v>
      </c>
      <c r="E26" s="28" t="s">
        <v>80</v>
      </c>
      <c r="F26" s="12"/>
      <c r="G26" s="12"/>
      <c r="H26" s="114">
        <v>1</v>
      </c>
      <c r="I26" s="114">
        <v>0</v>
      </c>
      <c r="J26" s="114">
        <f t="shared" si="0"/>
        <v>0</v>
      </c>
    </row>
    <row r="27" spans="1:10" ht="48.75" customHeight="1">
      <c r="A27" s="65" t="s">
        <v>154</v>
      </c>
      <c r="B27" s="28" t="s">
        <v>5</v>
      </c>
      <c r="C27" s="28" t="s">
        <v>12</v>
      </c>
      <c r="D27" s="28" t="s">
        <v>53</v>
      </c>
      <c r="E27" s="28" t="s">
        <v>81</v>
      </c>
      <c r="F27" s="12"/>
      <c r="G27" s="12"/>
      <c r="H27" s="114">
        <f>1764+415.1-50+100</f>
        <v>2229.1</v>
      </c>
      <c r="I27" s="114">
        <v>469.2</v>
      </c>
      <c r="J27" s="114">
        <f t="shared" si="0"/>
        <v>21.048853797496747</v>
      </c>
    </row>
    <row r="28" spans="1:10" ht="45.75" customHeight="1">
      <c r="A28" s="65" t="s">
        <v>155</v>
      </c>
      <c r="B28" s="5" t="s">
        <v>5</v>
      </c>
      <c r="C28" s="5" t="s">
        <v>12</v>
      </c>
      <c r="D28" s="5" t="s">
        <v>53</v>
      </c>
      <c r="E28" s="5" t="s">
        <v>120</v>
      </c>
      <c r="F28" s="12"/>
      <c r="G28" s="12"/>
      <c r="H28" s="114">
        <v>68</v>
      </c>
      <c r="I28" s="114">
        <v>0</v>
      </c>
      <c r="J28" s="114">
        <f t="shared" si="0"/>
        <v>0</v>
      </c>
    </row>
    <row r="29" spans="1:16" ht="31.5" customHeight="1">
      <c r="A29" s="83" t="s">
        <v>87</v>
      </c>
      <c r="B29" s="28" t="s">
        <v>5</v>
      </c>
      <c r="C29" s="28" t="s">
        <v>12</v>
      </c>
      <c r="D29" s="28" t="s">
        <v>53</v>
      </c>
      <c r="E29" s="28" t="s">
        <v>86</v>
      </c>
      <c r="F29" s="13"/>
      <c r="G29" s="13"/>
      <c r="H29" s="114">
        <v>95</v>
      </c>
      <c r="I29" s="114">
        <v>6.9</v>
      </c>
      <c r="J29" s="114">
        <f t="shared" si="0"/>
        <v>7.2631578947368425</v>
      </c>
      <c r="K29" s="55"/>
      <c r="L29" s="55"/>
      <c r="M29" s="55"/>
      <c r="N29" s="55"/>
      <c r="O29" s="55"/>
      <c r="P29" s="55"/>
    </row>
    <row r="30" spans="1:10" ht="44.25" customHeight="1">
      <c r="A30" s="81" t="s">
        <v>51</v>
      </c>
      <c r="B30" s="28" t="s">
        <v>5</v>
      </c>
      <c r="C30" s="28" t="s">
        <v>12</v>
      </c>
      <c r="D30" s="28" t="s">
        <v>129</v>
      </c>
      <c r="E30" s="28" t="s">
        <v>4</v>
      </c>
      <c r="F30" s="12"/>
      <c r="G30" s="12" t="e">
        <f>#REF!</f>
        <v>#REF!</v>
      </c>
      <c r="H30" s="114">
        <f>H31</f>
        <v>700</v>
      </c>
      <c r="I30" s="114">
        <f>I31</f>
        <v>176</v>
      </c>
      <c r="J30" s="114">
        <f t="shared" si="0"/>
        <v>25.142857142857146</v>
      </c>
    </row>
    <row r="31" spans="1:10" ht="40.5" customHeight="1">
      <c r="A31" s="83" t="s">
        <v>153</v>
      </c>
      <c r="B31" s="28" t="s">
        <v>5</v>
      </c>
      <c r="C31" s="28" t="s">
        <v>12</v>
      </c>
      <c r="D31" s="28" t="s">
        <v>129</v>
      </c>
      <c r="E31" s="28" t="s">
        <v>79</v>
      </c>
      <c r="F31" s="12"/>
      <c r="G31" s="12"/>
      <c r="H31" s="114">
        <f>650+50</f>
        <v>700</v>
      </c>
      <c r="I31" s="114">
        <v>176</v>
      </c>
      <c r="J31" s="114">
        <f t="shared" si="0"/>
        <v>25.142857142857146</v>
      </c>
    </row>
    <row r="32" spans="1:10" ht="70.5" customHeight="1">
      <c r="A32" s="173" t="s">
        <v>49</v>
      </c>
      <c r="B32" s="170" t="s">
        <v>5</v>
      </c>
      <c r="C32" s="170" t="s">
        <v>6</v>
      </c>
      <c r="D32" s="170" t="s">
        <v>52</v>
      </c>
      <c r="E32" s="170" t="s">
        <v>4</v>
      </c>
      <c r="F32" s="176" t="e">
        <f>F33</f>
        <v>#REF!</v>
      </c>
      <c r="G32" s="176" t="e">
        <f>G33</f>
        <v>#REF!</v>
      </c>
      <c r="H32" s="172">
        <f>H33</f>
        <v>2231.67</v>
      </c>
      <c r="I32" s="172">
        <f>I33</f>
        <v>582.8</v>
      </c>
      <c r="J32" s="172">
        <f t="shared" si="0"/>
        <v>26.114972195709935</v>
      </c>
    </row>
    <row r="33" spans="1:10" ht="22.5" customHeight="1">
      <c r="A33" s="83" t="s">
        <v>15</v>
      </c>
      <c r="B33" s="5" t="s">
        <v>5</v>
      </c>
      <c r="C33" s="5" t="s">
        <v>6</v>
      </c>
      <c r="D33" s="5" t="s">
        <v>53</v>
      </c>
      <c r="E33" s="5" t="s">
        <v>4</v>
      </c>
      <c r="F33" s="24" t="e">
        <f>#REF!</f>
        <v>#REF!</v>
      </c>
      <c r="G33" s="24" t="e">
        <f>#REF!</f>
        <v>#REF!</v>
      </c>
      <c r="H33" s="116">
        <f>H34+H35</f>
        <v>2231.67</v>
      </c>
      <c r="I33" s="116">
        <f>I34+I35</f>
        <v>582.8</v>
      </c>
      <c r="J33" s="114">
        <f t="shared" si="0"/>
        <v>26.114972195709935</v>
      </c>
    </row>
    <row r="34" spans="1:10" ht="45" customHeight="1">
      <c r="A34" s="83" t="s">
        <v>153</v>
      </c>
      <c r="B34" s="5" t="s">
        <v>5</v>
      </c>
      <c r="C34" s="5" t="s">
        <v>6</v>
      </c>
      <c r="D34" s="5" t="s">
        <v>53</v>
      </c>
      <c r="E34" s="5" t="s">
        <v>79</v>
      </c>
      <c r="F34" s="24"/>
      <c r="G34" s="24"/>
      <c r="H34" s="116">
        <v>1692.6</v>
      </c>
      <c r="I34" s="116">
        <v>513.4</v>
      </c>
      <c r="J34" s="114">
        <f t="shared" si="0"/>
        <v>30.33203355784001</v>
      </c>
    </row>
    <row r="35" spans="1:10" ht="45.75" customHeight="1">
      <c r="A35" s="65" t="s">
        <v>154</v>
      </c>
      <c r="B35" s="80" t="s">
        <v>5</v>
      </c>
      <c r="C35" s="80" t="s">
        <v>6</v>
      </c>
      <c r="D35" s="80" t="s">
        <v>53</v>
      </c>
      <c r="E35" s="80" t="s">
        <v>81</v>
      </c>
      <c r="F35" s="78"/>
      <c r="G35" s="78"/>
      <c r="H35" s="115">
        <f>519.07+20</f>
        <v>539.07</v>
      </c>
      <c r="I35" s="114">
        <v>69.4</v>
      </c>
      <c r="J35" s="114">
        <f t="shared" si="0"/>
        <v>12.87402378169811</v>
      </c>
    </row>
    <row r="36" spans="1:10" ht="23.25" customHeight="1">
      <c r="A36" s="177" t="s">
        <v>23</v>
      </c>
      <c r="B36" s="170" t="s">
        <v>5</v>
      </c>
      <c r="C36" s="178">
        <v>11</v>
      </c>
      <c r="D36" s="170" t="s">
        <v>24</v>
      </c>
      <c r="E36" s="170" t="s">
        <v>4</v>
      </c>
      <c r="F36" s="179">
        <f>F37</f>
        <v>0</v>
      </c>
      <c r="G36" s="179">
        <f>G37</f>
        <v>100</v>
      </c>
      <c r="H36" s="172">
        <f>H37</f>
        <v>50</v>
      </c>
      <c r="I36" s="172">
        <f>I37</f>
        <v>0</v>
      </c>
      <c r="J36" s="172">
        <f t="shared" si="0"/>
        <v>0</v>
      </c>
    </row>
    <row r="37" spans="1:10" ht="19.5" customHeight="1">
      <c r="A37" s="100" t="s">
        <v>23</v>
      </c>
      <c r="B37" s="14" t="s">
        <v>5</v>
      </c>
      <c r="C37" s="15">
        <v>11</v>
      </c>
      <c r="D37" s="14" t="s">
        <v>26</v>
      </c>
      <c r="E37" s="14" t="s">
        <v>4</v>
      </c>
      <c r="F37" s="16"/>
      <c r="G37" s="16">
        <f aca="true" t="shared" si="1" ref="G37:I38">G38</f>
        <v>100</v>
      </c>
      <c r="H37" s="114">
        <f t="shared" si="1"/>
        <v>50</v>
      </c>
      <c r="I37" s="114">
        <f t="shared" si="1"/>
        <v>0</v>
      </c>
      <c r="J37" s="114">
        <f t="shared" si="0"/>
        <v>0</v>
      </c>
    </row>
    <row r="38" spans="1:10" ht="24" customHeight="1">
      <c r="A38" s="81" t="s">
        <v>62</v>
      </c>
      <c r="B38" s="14" t="s">
        <v>5</v>
      </c>
      <c r="C38" s="15">
        <v>11</v>
      </c>
      <c r="D38" s="47" t="s">
        <v>68</v>
      </c>
      <c r="E38" s="14" t="s">
        <v>4</v>
      </c>
      <c r="F38" s="16"/>
      <c r="G38" s="16">
        <f t="shared" si="1"/>
        <v>100</v>
      </c>
      <c r="H38" s="114">
        <f t="shared" si="1"/>
        <v>50</v>
      </c>
      <c r="I38" s="114">
        <f t="shared" si="1"/>
        <v>0</v>
      </c>
      <c r="J38" s="114">
        <f t="shared" si="0"/>
        <v>0</v>
      </c>
    </row>
    <row r="39" spans="1:10" ht="23.25" customHeight="1">
      <c r="A39" s="81" t="s">
        <v>89</v>
      </c>
      <c r="B39" s="14" t="s">
        <v>5</v>
      </c>
      <c r="C39" s="14" t="s">
        <v>37</v>
      </c>
      <c r="D39" s="14" t="s">
        <v>68</v>
      </c>
      <c r="E39" s="14" t="s">
        <v>84</v>
      </c>
      <c r="F39" s="18"/>
      <c r="G39" s="18">
        <v>100</v>
      </c>
      <c r="H39" s="114">
        <v>50</v>
      </c>
      <c r="I39" s="114">
        <v>0</v>
      </c>
      <c r="J39" s="114">
        <f t="shared" si="0"/>
        <v>0</v>
      </c>
    </row>
    <row r="40" spans="1:10" ht="25.5" customHeight="1">
      <c r="A40" s="173" t="s">
        <v>16</v>
      </c>
      <c r="B40" s="170" t="s">
        <v>5</v>
      </c>
      <c r="C40" s="170" t="s">
        <v>75</v>
      </c>
      <c r="D40" s="170" t="s">
        <v>24</v>
      </c>
      <c r="E40" s="170" t="s">
        <v>4</v>
      </c>
      <c r="F40" s="180" t="e">
        <f>#REF!+#REF!+#REF!</f>
        <v>#REF!</v>
      </c>
      <c r="G40" s="180" t="e">
        <f>#REF!+#REF!+#REF!</f>
        <v>#REF!</v>
      </c>
      <c r="H40" s="172">
        <f>H41+H44+H49+H53+H56+H69</f>
        <v>6325.06</v>
      </c>
      <c r="I40" s="172">
        <f>I41+I44+I49+I53+I56+I69</f>
        <v>1113.2</v>
      </c>
      <c r="J40" s="172">
        <f t="shared" si="0"/>
        <v>17.59983304506202</v>
      </c>
    </row>
    <row r="41" spans="1:10" ht="20.25" customHeight="1">
      <c r="A41" s="2" t="s">
        <v>15</v>
      </c>
      <c r="B41" s="75" t="s">
        <v>5</v>
      </c>
      <c r="C41" s="75" t="s">
        <v>75</v>
      </c>
      <c r="D41" s="75" t="s">
        <v>53</v>
      </c>
      <c r="E41" s="75" t="s">
        <v>4</v>
      </c>
      <c r="F41" s="34" t="e">
        <f>#REF!</f>
        <v>#REF!</v>
      </c>
      <c r="G41" s="34" t="e">
        <f>#REF!</f>
        <v>#REF!</v>
      </c>
      <c r="H41" s="117">
        <f>H42+H43</f>
        <v>738</v>
      </c>
      <c r="I41" s="117">
        <f>I42+I43</f>
        <v>97.3</v>
      </c>
      <c r="J41" s="114">
        <f t="shared" si="0"/>
        <v>13.184281842818427</v>
      </c>
    </row>
    <row r="42" spans="1:10" ht="47.25" customHeight="1">
      <c r="A42" s="83" t="s">
        <v>153</v>
      </c>
      <c r="B42" s="75" t="s">
        <v>5</v>
      </c>
      <c r="C42" s="75" t="s">
        <v>75</v>
      </c>
      <c r="D42" s="75" t="s">
        <v>53</v>
      </c>
      <c r="E42" s="75" t="s">
        <v>79</v>
      </c>
      <c r="F42" s="34"/>
      <c r="G42" s="34"/>
      <c r="H42" s="117">
        <v>515</v>
      </c>
      <c r="I42" s="117">
        <v>68</v>
      </c>
      <c r="J42" s="114">
        <f t="shared" si="0"/>
        <v>13.203883495145632</v>
      </c>
    </row>
    <row r="43" spans="1:10" ht="52.5" customHeight="1">
      <c r="A43" s="65" t="s">
        <v>154</v>
      </c>
      <c r="B43" s="75" t="s">
        <v>5</v>
      </c>
      <c r="C43" s="75" t="s">
        <v>75</v>
      </c>
      <c r="D43" s="75" t="s">
        <v>53</v>
      </c>
      <c r="E43" s="75" t="s">
        <v>81</v>
      </c>
      <c r="F43" s="34"/>
      <c r="G43" s="34"/>
      <c r="H43" s="117">
        <f>150+73</f>
        <v>223</v>
      </c>
      <c r="I43" s="117">
        <v>29.3</v>
      </c>
      <c r="J43" s="114">
        <f t="shared" si="0"/>
        <v>13.1390134529148</v>
      </c>
    </row>
    <row r="44" spans="1:10" ht="28.5" customHeight="1">
      <c r="A44" s="7" t="s">
        <v>70</v>
      </c>
      <c r="B44" s="14" t="s">
        <v>5</v>
      </c>
      <c r="C44" s="14" t="s">
        <v>75</v>
      </c>
      <c r="D44" s="14" t="s">
        <v>78</v>
      </c>
      <c r="E44" s="14" t="s">
        <v>4</v>
      </c>
      <c r="F44" s="4"/>
      <c r="G44" s="19"/>
      <c r="H44" s="114">
        <f>H45</f>
        <v>3002</v>
      </c>
      <c r="I44" s="114">
        <f>I45</f>
        <v>580.4</v>
      </c>
      <c r="J44" s="114">
        <f t="shared" si="0"/>
        <v>19.33377748167888</v>
      </c>
    </row>
    <row r="45" spans="1:10" ht="30.75" customHeight="1">
      <c r="A45" s="81" t="s">
        <v>17</v>
      </c>
      <c r="B45" s="14" t="s">
        <v>5</v>
      </c>
      <c r="C45" s="14" t="s">
        <v>75</v>
      </c>
      <c r="D45" s="14" t="s">
        <v>130</v>
      </c>
      <c r="E45" s="14" t="s">
        <v>4</v>
      </c>
      <c r="F45" s="20"/>
      <c r="G45" s="20">
        <v>2777</v>
      </c>
      <c r="H45" s="114">
        <f>H46+H47+H48</f>
        <v>3002</v>
      </c>
      <c r="I45" s="114">
        <f>I46+I47+I48</f>
        <v>580.4</v>
      </c>
      <c r="J45" s="114">
        <f t="shared" si="0"/>
        <v>19.33377748167888</v>
      </c>
    </row>
    <row r="46" spans="1:10" ht="45.75" customHeight="1">
      <c r="A46" s="83" t="s">
        <v>156</v>
      </c>
      <c r="B46" s="14" t="s">
        <v>5</v>
      </c>
      <c r="C46" s="14" t="s">
        <v>75</v>
      </c>
      <c r="D46" s="14" t="s">
        <v>130</v>
      </c>
      <c r="E46" s="14" t="s">
        <v>85</v>
      </c>
      <c r="F46" s="46"/>
      <c r="G46" s="46"/>
      <c r="H46" s="114">
        <f>2760-500</f>
        <v>2260</v>
      </c>
      <c r="I46" s="114">
        <v>475.6</v>
      </c>
      <c r="J46" s="114">
        <f t="shared" si="0"/>
        <v>21.04424778761062</v>
      </c>
    </row>
    <row r="47" spans="1:10" ht="44.25" customHeight="1">
      <c r="A47" s="65" t="s">
        <v>154</v>
      </c>
      <c r="B47" s="14" t="s">
        <v>5</v>
      </c>
      <c r="C47" s="14" t="s">
        <v>75</v>
      </c>
      <c r="D47" s="14" t="s">
        <v>130</v>
      </c>
      <c r="E47" s="14" t="s">
        <v>81</v>
      </c>
      <c r="F47" s="46"/>
      <c r="G47" s="46"/>
      <c r="H47" s="114">
        <f>660+67</f>
        <v>727</v>
      </c>
      <c r="I47" s="114">
        <v>101.9</v>
      </c>
      <c r="J47" s="114">
        <f t="shared" si="0"/>
        <v>14.016506189821184</v>
      </c>
    </row>
    <row r="48" spans="1:10" ht="27.75" customHeight="1">
      <c r="A48" s="83" t="s">
        <v>87</v>
      </c>
      <c r="B48" s="14" t="s">
        <v>5</v>
      </c>
      <c r="C48" s="14" t="s">
        <v>75</v>
      </c>
      <c r="D48" s="14" t="s">
        <v>130</v>
      </c>
      <c r="E48" s="14" t="s">
        <v>86</v>
      </c>
      <c r="F48" s="46"/>
      <c r="G48" s="46"/>
      <c r="H48" s="114">
        <v>15</v>
      </c>
      <c r="I48" s="114">
        <v>2.9</v>
      </c>
      <c r="J48" s="114">
        <f t="shared" si="0"/>
        <v>19.333333333333332</v>
      </c>
    </row>
    <row r="49" spans="1:10" ht="120.75" customHeight="1">
      <c r="A49" s="108" t="s">
        <v>169</v>
      </c>
      <c r="B49" s="14" t="s">
        <v>5</v>
      </c>
      <c r="C49" s="14" t="s">
        <v>75</v>
      </c>
      <c r="D49" s="14" t="s">
        <v>151</v>
      </c>
      <c r="E49" s="14" t="s">
        <v>4</v>
      </c>
      <c r="F49" s="46"/>
      <c r="G49" s="46"/>
      <c r="H49" s="114">
        <f>H50</f>
        <v>535.6</v>
      </c>
      <c r="I49" s="114">
        <f>I50</f>
        <v>77.7</v>
      </c>
      <c r="J49" s="114">
        <f t="shared" si="0"/>
        <v>14.507094846900673</v>
      </c>
    </row>
    <row r="50" spans="1:10" ht="63" customHeight="1">
      <c r="A50" s="83" t="s">
        <v>170</v>
      </c>
      <c r="B50" s="14" t="s">
        <v>5</v>
      </c>
      <c r="C50" s="14" t="s">
        <v>75</v>
      </c>
      <c r="D50" s="14" t="s">
        <v>152</v>
      </c>
      <c r="E50" s="14" t="s">
        <v>4</v>
      </c>
      <c r="F50" s="46"/>
      <c r="G50" s="46"/>
      <c r="H50" s="114">
        <f>H51+H52</f>
        <v>535.6</v>
      </c>
      <c r="I50" s="114">
        <f>I51+I52</f>
        <v>77.7</v>
      </c>
      <c r="J50" s="114">
        <f t="shared" si="0"/>
        <v>14.507094846900673</v>
      </c>
    </row>
    <row r="51" spans="1:10" ht="47.25" customHeight="1">
      <c r="A51" s="83" t="s">
        <v>153</v>
      </c>
      <c r="B51" s="14" t="s">
        <v>5</v>
      </c>
      <c r="C51" s="14" t="s">
        <v>75</v>
      </c>
      <c r="D51" s="14" t="s">
        <v>152</v>
      </c>
      <c r="E51" s="14" t="s">
        <v>85</v>
      </c>
      <c r="F51" s="46"/>
      <c r="G51" s="46"/>
      <c r="H51" s="114">
        <v>518.5</v>
      </c>
      <c r="I51" s="114">
        <v>74.5</v>
      </c>
      <c r="J51" s="114">
        <f t="shared" si="0"/>
        <v>14.368370298939247</v>
      </c>
    </row>
    <row r="52" spans="1:10" ht="47.25" customHeight="1">
      <c r="A52" s="65" t="s">
        <v>154</v>
      </c>
      <c r="B52" s="14" t="s">
        <v>5</v>
      </c>
      <c r="C52" s="14" t="s">
        <v>75</v>
      </c>
      <c r="D52" s="14" t="s">
        <v>152</v>
      </c>
      <c r="E52" s="14" t="s">
        <v>81</v>
      </c>
      <c r="F52" s="46"/>
      <c r="G52" s="46"/>
      <c r="H52" s="114">
        <v>17.1</v>
      </c>
      <c r="I52" s="114">
        <v>3.2</v>
      </c>
      <c r="J52" s="114">
        <f t="shared" si="0"/>
        <v>18.71345029239766</v>
      </c>
    </row>
    <row r="53" spans="1:10" ht="67.5" customHeight="1">
      <c r="A53" s="83" t="s">
        <v>136</v>
      </c>
      <c r="B53" s="14" t="s">
        <v>5</v>
      </c>
      <c r="C53" s="14" t="s">
        <v>75</v>
      </c>
      <c r="D53" s="14" t="s">
        <v>137</v>
      </c>
      <c r="E53" s="14" t="s">
        <v>4</v>
      </c>
      <c r="F53" s="46"/>
      <c r="G53" s="46"/>
      <c r="H53" s="114">
        <f>H54</f>
        <v>500</v>
      </c>
      <c r="I53" s="114">
        <f>I54</f>
        <v>209.6</v>
      </c>
      <c r="J53" s="114">
        <f t="shared" si="0"/>
        <v>41.919999999999995</v>
      </c>
    </row>
    <row r="54" spans="1:10" ht="48" customHeight="1">
      <c r="A54" s="65" t="s">
        <v>90</v>
      </c>
      <c r="B54" s="14" t="s">
        <v>5</v>
      </c>
      <c r="C54" s="14" t="s">
        <v>75</v>
      </c>
      <c r="D54" s="120" t="s">
        <v>186</v>
      </c>
      <c r="E54" s="14" t="s">
        <v>4</v>
      </c>
      <c r="F54" s="46"/>
      <c r="G54" s="46"/>
      <c r="H54" s="114">
        <f>H55</f>
        <v>500</v>
      </c>
      <c r="I54" s="114">
        <f>I55</f>
        <v>209.6</v>
      </c>
      <c r="J54" s="114">
        <f t="shared" si="0"/>
        <v>41.919999999999995</v>
      </c>
    </row>
    <row r="55" spans="1:10" ht="45.75" customHeight="1">
      <c r="A55" s="83" t="s">
        <v>156</v>
      </c>
      <c r="B55" s="14" t="s">
        <v>5</v>
      </c>
      <c r="C55" s="14" t="s">
        <v>75</v>
      </c>
      <c r="D55" s="120" t="s">
        <v>186</v>
      </c>
      <c r="E55" s="14" t="s">
        <v>85</v>
      </c>
      <c r="F55" s="51">
        <f>25.8+240.2</f>
        <v>266</v>
      </c>
      <c r="G55" s="46"/>
      <c r="H55" s="114">
        <v>500</v>
      </c>
      <c r="I55" s="114">
        <v>209.6</v>
      </c>
      <c r="J55" s="114">
        <f t="shared" si="0"/>
        <v>41.919999999999995</v>
      </c>
    </row>
    <row r="56" spans="1:10" ht="102" customHeight="1">
      <c r="A56" s="83" t="s">
        <v>91</v>
      </c>
      <c r="B56" s="14" t="s">
        <v>5</v>
      </c>
      <c r="C56" s="14" t="s">
        <v>75</v>
      </c>
      <c r="D56" s="14" t="s">
        <v>92</v>
      </c>
      <c r="E56" s="14" t="s">
        <v>4</v>
      </c>
      <c r="F56" s="51"/>
      <c r="G56" s="46"/>
      <c r="H56" s="114">
        <f>H57+H60+H63+H66</f>
        <v>849.46</v>
      </c>
      <c r="I56" s="114">
        <f>I57+I60+I63+I66</f>
        <v>108.2</v>
      </c>
      <c r="J56" s="114">
        <f t="shared" si="0"/>
        <v>12.737503825960022</v>
      </c>
    </row>
    <row r="57" spans="1:10" ht="76.5" customHeight="1">
      <c r="A57" s="56" t="s">
        <v>171</v>
      </c>
      <c r="B57" s="28" t="s">
        <v>5</v>
      </c>
      <c r="C57" s="28" t="s">
        <v>75</v>
      </c>
      <c r="D57" s="57" t="s">
        <v>93</v>
      </c>
      <c r="E57" s="28" t="s">
        <v>4</v>
      </c>
      <c r="F57" s="51"/>
      <c r="G57" s="46"/>
      <c r="H57" s="114">
        <f>H58+H59</f>
        <v>428.2</v>
      </c>
      <c r="I57" s="114">
        <f>I58+I59</f>
        <v>48.1</v>
      </c>
      <c r="J57" s="114">
        <f t="shared" si="0"/>
        <v>11.233068659504905</v>
      </c>
    </row>
    <row r="58" spans="1:10" ht="42" customHeight="1">
      <c r="A58" s="83" t="s">
        <v>153</v>
      </c>
      <c r="B58" s="28" t="s">
        <v>5</v>
      </c>
      <c r="C58" s="28" t="s">
        <v>75</v>
      </c>
      <c r="D58" s="57" t="s">
        <v>93</v>
      </c>
      <c r="E58" s="28" t="s">
        <v>79</v>
      </c>
      <c r="F58" s="51"/>
      <c r="G58" s="46"/>
      <c r="H58" s="114">
        <v>404</v>
      </c>
      <c r="I58" s="114">
        <v>46.6</v>
      </c>
      <c r="J58" s="114">
        <f t="shared" si="0"/>
        <v>11.534653465346535</v>
      </c>
    </row>
    <row r="59" spans="1:10" ht="44.25" customHeight="1">
      <c r="A59" s="65" t="s">
        <v>154</v>
      </c>
      <c r="B59" s="28" t="s">
        <v>5</v>
      </c>
      <c r="C59" s="28" t="s">
        <v>75</v>
      </c>
      <c r="D59" s="57" t="s">
        <v>93</v>
      </c>
      <c r="E59" s="28" t="s">
        <v>81</v>
      </c>
      <c r="F59" s="51"/>
      <c r="G59" s="46"/>
      <c r="H59" s="114">
        <v>24.2</v>
      </c>
      <c r="I59" s="114">
        <v>1.5</v>
      </c>
      <c r="J59" s="114">
        <f t="shared" si="0"/>
        <v>6.198347107438017</v>
      </c>
    </row>
    <row r="60" spans="1:10" ht="132.75" customHeight="1">
      <c r="A60" s="7" t="s">
        <v>172</v>
      </c>
      <c r="B60" s="14" t="s">
        <v>5</v>
      </c>
      <c r="C60" s="14" t="s">
        <v>75</v>
      </c>
      <c r="D60" s="14" t="s">
        <v>131</v>
      </c>
      <c r="E60" s="14" t="s">
        <v>4</v>
      </c>
      <c r="F60" s="51"/>
      <c r="G60" s="46"/>
      <c r="H60" s="114">
        <f>H61+H62</f>
        <v>149.5</v>
      </c>
      <c r="I60" s="114">
        <f>I61+I62</f>
        <v>20.4</v>
      </c>
      <c r="J60" s="114">
        <f t="shared" si="0"/>
        <v>13.645484949832776</v>
      </c>
    </row>
    <row r="61" spans="1:10" ht="46.5" customHeight="1">
      <c r="A61" s="83" t="s">
        <v>153</v>
      </c>
      <c r="B61" s="14" t="s">
        <v>5</v>
      </c>
      <c r="C61" s="14" t="s">
        <v>75</v>
      </c>
      <c r="D61" s="14" t="s">
        <v>131</v>
      </c>
      <c r="E61" s="14" t="s">
        <v>79</v>
      </c>
      <c r="F61" s="51"/>
      <c r="G61" s="46"/>
      <c r="H61" s="114">
        <v>122.1</v>
      </c>
      <c r="I61" s="114">
        <v>20.4</v>
      </c>
      <c r="J61" s="114">
        <f t="shared" si="0"/>
        <v>16.707616707616708</v>
      </c>
    </row>
    <row r="62" spans="1:10" ht="45.75" customHeight="1">
      <c r="A62" s="65" t="s">
        <v>154</v>
      </c>
      <c r="B62" s="14" t="s">
        <v>5</v>
      </c>
      <c r="C62" s="14" t="s">
        <v>75</v>
      </c>
      <c r="D62" s="14" t="s">
        <v>131</v>
      </c>
      <c r="E62" s="14" t="s">
        <v>81</v>
      </c>
      <c r="F62" s="51"/>
      <c r="G62" s="46"/>
      <c r="H62" s="114">
        <v>27.4</v>
      </c>
      <c r="I62" s="114">
        <v>0</v>
      </c>
      <c r="J62" s="114">
        <f t="shared" si="0"/>
        <v>0</v>
      </c>
    </row>
    <row r="63" spans="1:10" ht="120" customHeight="1">
      <c r="A63" s="58" t="s">
        <v>206</v>
      </c>
      <c r="B63" s="14" t="s">
        <v>5</v>
      </c>
      <c r="C63" s="14" t="s">
        <v>75</v>
      </c>
      <c r="D63" s="59" t="s">
        <v>94</v>
      </c>
      <c r="E63" s="14" t="s">
        <v>4</v>
      </c>
      <c r="F63" s="51"/>
      <c r="G63" s="46"/>
      <c r="H63" s="114">
        <f>H64+H65</f>
        <v>266</v>
      </c>
      <c r="I63" s="114">
        <f>I64+I65</f>
        <v>39.7</v>
      </c>
      <c r="J63" s="114">
        <f t="shared" si="0"/>
        <v>14.924812030075188</v>
      </c>
    </row>
    <row r="64" spans="1:10" ht="48" customHeight="1">
      <c r="A64" s="83" t="s">
        <v>153</v>
      </c>
      <c r="B64" s="14" t="s">
        <v>5</v>
      </c>
      <c r="C64" s="14" t="s">
        <v>75</v>
      </c>
      <c r="D64" s="59" t="s">
        <v>94</v>
      </c>
      <c r="E64" s="28" t="s">
        <v>79</v>
      </c>
      <c r="F64" s="51"/>
      <c r="G64" s="46"/>
      <c r="H64" s="114">
        <v>259.6</v>
      </c>
      <c r="I64" s="114">
        <v>39.7</v>
      </c>
      <c r="J64" s="114">
        <f t="shared" si="0"/>
        <v>15.292758089368258</v>
      </c>
    </row>
    <row r="65" spans="1:10" ht="46.5" customHeight="1">
      <c r="A65" s="65" t="s">
        <v>154</v>
      </c>
      <c r="B65" s="14" t="s">
        <v>5</v>
      </c>
      <c r="C65" s="14" t="s">
        <v>75</v>
      </c>
      <c r="D65" s="59" t="s">
        <v>94</v>
      </c>
      <c r="E65" s="28" t="s">
        <v>81</v>
      </c>
      <c r="F65" s="51"/>
      <c r="G65" s="46"/>
      <c r="H65" s="114">
        <v>6.4</v>
      </c>
      <c r="I65" s="114">
        <v>0</v>
      </c>
      <c r="J65" s="114">
        <f t="shared" si="0"/>
        <v>0</v>
      </c>
    </row>
    <row r="66" spans="1:10" ht="135" customHeight="1">
      <c r="A66" s="127" t="s">
        <v>207</v>
      </c>
      <c r="B66" s="14" t="s">
        <v>5</v>
      </c>
      <c r="C66" s="14" t="s">
        <v>75</v>
      </c>
      <c r="D66" s="61" t="s">
        <v>95</v>
      </c>
      <c r="E66" s="14" t="s">
        <v>4</v>
      </c>
      <c r="F66" s="51"/>
      <c r="G66" s="46"/>
      <c r="H66" s="115">
        <f>H67+H68</f>
        <v>5.76</v>
      </c>
      <c r="I66" s="114">
        <f>I67+I68</f>
        <v>0</v>
      </c>
      <c r="J66" s="114">
        <f t="shared" si="0"/>
        <v>0</v>
      </c>
    </row>
    <row r="67" spans="1:10" ht="48.75" customHeight="1">
      <c r="A67" s="83" t="s">
        <v>153</v>
      </c>
      <c r="B67" s="14" t="s">
        <v>5</v>
      </c>
      <c r="C67" s="14" t="s">
        <v>75</v>
      </c>
      <c r="D67" s="61" t="s">
        <v>96</v>
      </c>
      <c r="E67" s="14" t="s">
        <v>79</v>
      </c>
      <c r="F67" s="51"/>
      <c r="G67" s="46"/>
      <c r="H67" s="115">
        <v>5.04</v>
      </c>
      <c r="I67" s="114">
        <v>0</v>
      </c>
      <c r="J67" s="114">
        <f t="shared" si="0"/>
        <v>0</v>
      </c>
    </row>
    <row r="68" spans="1:10" ht="44.25" customHeight="1">
      <c r="A68" s="65" t="s">
        <v>154</v>
      </c>
      <c r="B68" s="14" t="s">
        <v>5</v>
      </c>
      <c r="C68" s="14" t="s">
        <v>75</v>
      </c>
      <c r="D68" s="61" t="s">
        <v>95</v>
      </c>
      <c r="E68" s="14" t="s">
        <v>81</v>
      </c>
      <c r="F68" s="51"/>
      <c r="G68" s="46"/>
      <c r="H68" s="115">
        <v>0.72</v>
      </c>
      <c r="I68" s="114">
        <v>0</v>
      </c>
      <c r="J68" s="114">
        <f t="shared" si="0"/>
        <v>0</v>
      </c>
    </row>
    <row r="69" spans="1:10" ht="44.25" customHeight="1">
      <c r="A69" s="65" t="s">
        <v>211</v>
      </c>
      <c r="B69" s="57" t="s">
        <v>5</v>
      </c>
      <c r="C69" s="57" t="s">
        <v>75</v>
      </c>
      <c r="D69" s="57" t="s">
        <v>116</v>
      </c>
      <c r="E69" s="57" t="s">
        <v>4</v>
      </c>
      <c r="F69" s="78"/>
      <c r="G69" s="78"/>
      <c r="H69" s="114">
        <f>H70</f>
        <v>700</v>
      </c>
      <c r="I69" s="114">
        <f>I70</f>
        <v>40</v>
      </c>
      <c r="J69" s="114">
        <f t="shared" si="0"/>
        <v>5.714285714285714</v>
      </c>
    </row>
    <row r="70" spans="1:10" ht="44.25" customHeight="1">
      <c r="A70" s="65" t="s">
        <v>154</v>
      </c>
      <c r="B70" s="28" t="s">
        <v>5</v>
      </c>
      <c r="C70" s="28" t="s">
        <v>75</v>
      </c>
      <c r="D70" s="57" t="s">
        <v>116</v>
      </c>
      <c r="E70" s="28" t="s">
        <v>81</v>
      </c>
      <c r="F70" s="26"/>
      <c r="G70" s="26"/>
      <c r="H70" s="114">
        <v>700</v>
      </c>
      <c r="I70" s="114">
        <v>40</v>
      </c>
      <c r="J70" s="114">
        <f t="shared" si="0"/>
        <v>5.714285714285714</v>
      </c>
    </row>
    <row r="71" spans="1:10" ht="36.75" customHeight="1">
      <c r="A71" s="181" t="s">
        <v>76</v>
      </c>
      <c r="B71" s="182" t="s">
        <v>21</v>
      </c>
      <c r="C71" s="183" t="s">
        <v>13</v>
      </c>
      <c r="D71" s="183" t="s">
        <v>24</v>
      </c>
      <c r="E71" s="183" t="s">
        <v>4</v>
      </c>
      <c r="F71" s="21">
        <f>F72</f>
        <v>0</v>
      </c>
      <c r="G71" s="21">
        <f>G72</f>
        <v>26</v>
      </c>
      <c r="H71" s="124">
        <f>H72</f>
        <v>50</v>
      </c>
      <c r="I71" s="124">
        <f>I72</f>
        <v>0</v>
      </c>
      <c r="J71" s="124">
        <f t="shared" si="0"/>
        <v>0</v>
      </c>
    </row>
    <row r="72" spans="1:10" ht="49.5" customHeight="1">
      <c r="A72" s="81" t="s">
        <v>63</v>
      </c>
      <c r="B72" s="28" t="s">
        <v>21</v>
      </c>
      <c r="C72" s="28" t="s">
        <v>19</v>
      </c>
      <c r="D72" s="28" t="s">
        <v>24</v>
      </c>
      <c r="E72" s="28" t="s">
        <v>4</v>
      </c>
      <c r="F72" s="98"/>
      <c r="G72" s="98">
        <f aca="true" t="shared" si="2" ref="G72:I74">G73</f>
        <v>26</v>
      </c>
      <c r="H72" s="114">
        <f t="shared" si="2"/>
        <v>50</v>
      </c>
      <c r="I72" s="114">
        <f t="shared" si="2"/>
        <v>0</v>
      </c>
      <c r="J72" s="114">
        <f t="shared" si="0"/>
        <v>0</v>
      </c>
    </row>
    <row r="73" spans="1:10" ht="48" customHeight="1">
      <c r="A73" s="81" t="s">
        <v>27</v>
      </c>
      <c r="B73" s="28" t="s">
        <v>21</v>
      </c>
      <c r="C73" s="28" t="s">
        <v>19</v>
      </c>
      <c r="D73" s="28" t="s">
        <v>132</v>
      </c>
      <c r="E73" s="28" t="s">
        <v>4</v>
      </c>
      <c r="F73" s="17"/>
      <c r="G73" s="17">
        <f t="shared" si="2"/>
        <v>26</v>
      </c>
      <c r="H73" s="114">
        <v>50</v>
      </c>
      <c r="I73" s="114">
        <f t="shared" si="2"/>
        <v>0</v>
      </c>
      <c r="J73" s="114">
        <f t="shared" si="0"/>
        <v>0</v>
      </c>
    </row>
    <row r="74" spans="1:10" ht="45.75" customHeight="1">
      <c r="A74" s="81" t="s">
        <v>28</v>
      </c>
      <c r="B74" s="28" t="s">
        <v>21</v>
      </c>
      <c r="C74" s="28" t="s">
        <v>19</v>
      </c>
      <c r="D74" s="28" t="s">
        <v>133</v>
      </c>
      <c r="E74" s="28" t="s">
        <v>4</v>
      </c>
      <c r="F74" s="10"/>
      <c r="G74" s="10">
        <f t="shared" si="2"/>
        <v>26</v>
      </c>
      <c r="H74" s="114">
        <f t="shared" si="2"/>
        <v>50</v>
      </c>
      <c r="I74" s="114">
        <f t="shared" si="2"/>
        <v>0</v>
      </c>
      <c r="J74" s="114">
        <f t="shared" si="0"/>
        <v>0</v>
      </c>
    </row>
    <row r="75" spans="1:10" ht="44.25" customHeight="1">
      <c r="A75" s="65" t="s">
        <v>154</v>
      </c>
      <c r="B75" s="28" t="s">
        <v>21</v>
      </c>
      <c r="C75" s="28" t="s">
        <v>19</v>
      </c>
      <c r="D75" s="28" t="s">
        <v>133</v>
      </c>
      <c r="E75" s="28" t="s">
        <v>81</v>
      </c>
      <c r="F75" s="10"/>
      <c r="G75" s="10">
        <v>26</v>
      </c>
      <c r="H75" s="114">
        <v>50</v>
      </c>
      <c r="I75" s="114">
        <v>0</v>
      </c>
      <c r="J75" s="114">
        <f t="shared" si="0"/>
        <v>0</v>
      </c>
    </row>
    <row r="76" spans="1:10" ht="28.5" customHeight="1">
      <c r="A76" s="184" t="s">
        <v>42</v>
      </c>
      <c r="B76" s="183" t="s">
        <v>12</v>
      </c>
      <c r="C76" s="183" t="s">
        <v>13</v>
      </c>
      <c r="D76" s="183" t="s">
        <v>24</v>
      </c>
      <c r="E76" s="183" t="s">
        <v>4</v>
      </c>
      <c r="F76" s="132">
        <f>F91</f>
        <v>0</v>
      </c>
      <c r="G76" s="132" t="e">
        <f>G91</f>
        <v>#REF!</v>
      </c>
      <c r="H76" s="124">
        <f>H80+H85+H91</f>
        <v>1715.5</v>
      </c>
      <c r="I76" s="124">
        <f>I80+I85+I91</f>
        <v>1001.5</v>
      </c>
      <c r="J76" s="124">
        <f>J80+J85+J91</f>
        <v>111.0641607317055</v>
      </c>
    </row>
    <row r="77" spans="1:10" ht="18" customHeight="1" hidden="1">
      <c r="A77" s="81" t="s">
        <v>66</v>
      </c>
      <c r="B77" s="14" t="s">
        <v>12</v>
      </c>
      <c r="C77" s="14" t="s">
        <v>6</v>
      </c>
      <c r="D77" s="14" t="s">
        <v>46</v>
      </c>
      <c r="E77" s="14" t="s">
        <v>4</v>
      </c>
      <c r="F77" s="25"/>
      <c r="G77" s="25"/>
      <c r="H77" s="114">
        <f>H78</f>
        <v>0</v>
      </c>
      <c r="I77" s="114"/>
      <c r="J77" s="114" t="e">
        <f t="shared" si="0"/>
        <v>#DIV/0!</v>
      </c>
    </row>
    <row r="78" spans="1:10" ht="54" customHeight="1" hidden="1">
      <c r="A78" s="81" t="s">
        <v>65</v>
      </c>
      <c r="B78" s="14" t="s">
        <v>12</v>
      </c>
      <c r="C78" s="14" t="s">
        <v>6</v>
      </c>
      <c r="D78" s="14" t="s">
        <v>73</v>
      </c>
      <c r="E78" s="14" t="s">
        <v>4</v>
      </c>
      <c r="F78" s="25"/>
      <c r="G78" s="25"/>
      <c r="H78" s="114">
        <f>H79</f>
        <v>0</v>
      </c>
      <c r="I78" s="114"/>
      <c r="J78" s="114" t="e">
        <f t="shared" si="0"/>
        <v>#DIV/0!</v>
      </c>
    </row>
    <row r="79" spans="1:10" ht="52.5" customHeight="1" hidden="1">
      <c r="A79" s="65" t="s">
        <v>74</v>
      </c>
      <c r="B79" s="14" t="s">
        <v>12</v>
      </c>
      <c r="C79" s="14" t="s">
        <v>6</v>
      </c>
      <c r="D79" s="14" t="s">
        <v>73</v>
      </c>
      <c r="E79" s="14" t="s">
        <v>69</v>
      </c>
      <c r="F79" s="25"/>
      <c r="G79" s="25"/>
      <c r="H79" s="114"/>
      <c r="I79" s="114"/>
      <c r="J79" s="114" t="e">
        <f t="shared" si="0"/>
        <v>#DIV/0!</v>
      </c>
    </row>
    <row r="80" spans="1:10" ht="23.25" customHeight="1">
      <c r="A80" s="185" t="s">
        <v>97</v>
      </c>
      <c r="B80" s="170" t="s">
        <v>12</v>
      </c>
      <c r="C80" s="170" t="s">
        <v>39</v>
      </c>
      <c r="D80" s="170" t="s">
        <v>24</v>
      </c>
      <c r="E80" s="170" t="s">
        <v>4</v>
      </c>
      <c r="F80" s="175"/>
      <c r="G80" s="175"/>
      <c r="H80" s="172">
        <f>H81+H83</f>
        <v>641.1</v>
      </c>
      <c r="I80" s="172">
        <f>I81+I83</f>
        <v>119.7</v>
      </c>
      <c r="J80" s="172">
        <f t="shared" si="0"/>
        <v>18.671034160037436</v>
      </c>
    </row>
    <row r="81" spans="1:10" ht="35.25" customHeight="1">
      <c r="A81" s="65" t="s">
        <v>165</v>
      </c>
      <c r="B81" s="14" t="s">
        <v>12</v>
      </c>
      <c r="C81" s="14" t="s">
        <v>39</v>
      </c>
      <c r="D81" s="14" t="s">
        <v>164</v>
      </c>
      <c r="E81" s="14" t="s">
        <v>4</v>
      </c>
      <c r="F81" s="26"/>
      <c r="G81" s="26"/>
      <c r="H81" s="114">
        <f>H82</f>
        <v>600</v>
      </c>
      <c r="I81" s="114">
        <f>I82</f>
        <v>119.7</v>
      </c>
      <c r="J81" s="114">
        <f t="shared" si="0"/>
        <v>19.950000000000003</v>
      </c>
    </row>
    <row r="82" spans="1:10" ht="72.75" customHeight="1">
      <c r="A82" s="65" t="s">
        <v>161</v>
      </c>
      <c r="B82" s="14" t="s">
        <v>12</v>
      </c>
      <c r="C82" s="14" t="s">
        <v>39</v>
      </c>
      <c r="D82" s="14" t="s">
        <v>164</v>
      </c>
      <c r="E82" s="14" t="s">
        <v>88</v>
      </c>
      <c r="F82" s="26"/>
      <c r="G82" s="26"/>
      <c r="H82" s="114">
        <v>600</v>
      </c>
      <c r="I82" s="114">
        <v>119.7</v>
      </c>
      <c r="J82" s="114">
        <f t="shared" si="0"/>
        <v>19.950000000000003</v>
      </c>
    </row>
    <row r="83" spans="1:10" ht="51.75" customHeight="1">
      <c r="A83" s="2" t="s">
        <v>173</v>
      </c>
      <c r="B83" s="14" t="s">
        <v>12</v>
      </c>
      <c r="C83" s="14" t="s">
        <v>39</v>
      </c>
      <c r="D83" s="14" t="s">
        <v>134</v>
      </c>
      <c r="E83" s="14" t="s">
        <v>4</v>
      </c>
      <c r="F83" s="25"/>
      <c r="G83" s="25"/>
      <c r="H83" s="114">
        <f>H84</f>
        <v>41.1</v>
      </c>
      <c r="I83" s="114">
        <f>I84</f>
        <v>0</v>
      </c>
      <c r="J83" s="114">
        <f t="shared" si="0"/>
        <v>0</v>
      </c>
    </row>
    <row r="84" spans="1:10" ht="45" customHeight="1">
      <c r="A84" s="65" t="s">
        <v>154</v>
      </c>
      <c r="B84" s="14" t="s">
        <v>12</v>
      </c>
      <c r="C84" s="14" t="s">
        <v>39</v>
      </c>
      <c r="D84" s="14" t="s">
        <v>134</v>
      </c>
      <c r="E84" s="14" t="s">
        <v>81</v>
      </c>
      <c r="F84" s="25"/>
      <c r="G84" s="25"/>
      <c r="H84" s="114">
        <v>41.1</v>
      </c>
      <c r="I84" s="114">
        <v>0</v>
      </c>
      <c r="J84" s="114">
        <f t="shared" si="0"/>
        <v>0</v>
      </c>
    </row>
    <row r="85" spans="1:10" ht="25.5" customHeight="1">
      <c r="A85" s="173" t="s">
        <v>146</v>
      </c>
      <c r="B85" s="186" t="s">
        <v>12</v>
      </c>
      <c r="C85" s="186" t="s">
        <v>19</v>
      </c>
      <c r="D85" s="186" t="s">
        <v>24</v>
      </c>
      <c r="E85" s="174" t="s">
        <v>4</v>
      </c>
      <c r="F85" s="175"/>
      <c r="G85" s="175"/>
      <c r="H85" s="172">
        <f>H86+H88</f>
        <v>954.4</v>
      </c>
      <c r="I85" s="172">
        <f>I86+I88</f>
        <v>881.8</v>
      </c>
      <c r="J85" s="172">
        <f t="shared" si="0"/>
        <v>92.39312657166806</v>
      </c>
    </row>
    <row r="86" spans="1:10" ht="61.5" customHeight="1">
      <c r="A86" s="65" t="s">
        <v>189</v>
      </c>
      <c r="B86" s="14" t="s">
        <v>12</v>
      </c>
      <c r="C86" s="14" t="s">
        <v>19</v>
      </c>
      <c r="D86" s="14" t="s">
        <v>116</v>
      </c>
      <c r="E86" s="113" t="s">
        <v>4</v>
      </c>
      <c r="F86" s="25"/>
      <c r="G86" s="25"/>
      <c r="H86" s="114">
        <f>H87</f>
        <v>72.6</v>
      </c>
      <c r="I86" s="114">
        <f>I87</f>
        <v>0</v>
      </c>
      <c r="J86" s="114">
        <f t="shared" si="0"/>
        <v>0</v>
      </c>
    </row>
    <row r="87" spans="1:10" ht="48" customHeight="1">
      <c r="A87" s="65" t="s">
        <v>154</v>
      </c>
      <c r="B87" s="14" t="s">
        <v>12</v>
      </c>
      <c r="C87" s="14" t="s">
        <v>19</v>
      </c>
      <c r="D87" s="120" t="s">
        <v>188</v>
      </c>
      <c r="E87" s="113" t="s">
        <v>81</v>
      </c>
      <c r="F87" s="25"/>
      <c r="G87" s="25"/>
      <c r="H87" s="114">
        <v>72.6</v>
      </c>
      <c r="I87" s="114">
        <v>0</v>
      </c>
      <c r="J87" s="114">
        <f t="shared" si="0"/>
        <v>0</v>
      </c>
    </row>
    <row r="88" spans="1:10" ht="98.25" customHeight="1" thickBot="1">
      <c r="A88" s="121" t="s">
        <v>190</v>
      </c>
      <c r="B88" s="62" t="s">
        <v>12</v>
      </c>
      <c r="C88" s="62" t="s">
        <v>19</v>
      </c>
      <c r="D88" s="62" t="s">
        <v>193</v>
      </c>
      <c r="E88" s="32" t="s">
        <v>4</v>
      </c>
      <c r="F88" s="26"/>
      <c r="G88" s="26"/>
      <c r="H88" s="114">
        <f>H89</f>
        <v>881.8</v>
      </c>
      <c r="I88" s="114">
        <f>I89</f>
        <v>881.8</v>
      </c>
      <c r="J88" s="114">
        <f aca="true" t="shared" si="3" ref="J88:J93">I88/H88*100</f>
        <v>100</v>
      </c>
    </row>
    <row r="89" spans="1:10" ht="42" customHeight="1" thickBot="1">
      <c r="A89" s="121" t="s">
        <v>191</v>
      </c>
      <c r="B89" s="62" t="s">
        <v>12</v>
      </c>
      <c r="C89" s="62" t="s">
        <v>19</v>
      </c>
      <c r="D89" s="62" t="s">
        <v>194</v>
      </c>
      <c r="E89" s="32" t="s">
        <v>4</v>
      </c>
      <c r="F89" s="26"/>
      <c r="G89" s="26"/>
      <c r="H89" s="114">
        <f>H90</f>
        <v>881.8</v>
      </c>
      <c r="I89" s="114">
        <f>I90</f>
        <v>881.8</v>
      </c>
      <c r="J89" s="114">
        <f t="shared" si="3"/>
        <v>100</v>
      </c>
    </row>
    <row r="90" spans="1:10" ht="61.5" customHeight="1">
      <c r="A90" s="122" t="s">
        <v>192</v>
      </c>
      <c r="B90" s="62" t="s">
        <v>12</v>
      </c>
      <c r="C90" s="62" t="s">
        <v>19</v>
      </c>
      <c r="D90" s="62" t="s">
        <v>194</v>
      </c>
      <c r="E90" s="32" t="s">
        <v>195</v>
      </c>
      <c r="F90" s="26"/>
      <c r="G90" s="26"/>
      <c r="H90" s="114">
        <v>881.8</v>
      </c>
      <c r="I90" s="114">
        <v>881.8</v>
      </c>
      <c r="J90" s="114">
        <f t="shared" si="3"/>
        <v>100</v>
      </c>
    </row>
    <row r="91" spans="1:10" ht="28.5" customHeight="1">
      <c r="A91" s="173" t="s">
        <v>67</v>
      </c>
      <c r="B91" s="170" t="s">
        <v>12</v>
      </c>
      <c r="C91" s="170" t="s">
        <v>45</v>
      </c>
      <c r="D91" s="170" t="s">
        <v>24</v>
      </c>
      <c r="E91" s="187" t="s">
        <v>4</v>
      </c>
      <c r="F91" s="176"/>
      <c r="G91" s="176" t="e">
        <f>#REF!+#REF!+G92</f>
        <v>#REF!</v>
      </c>
      <c r="H91" s="172">
        <f>H92</f>
        <v>120</v>
      </c>
      <c r="I91" s="172">
        <f>I92</f>
        <v>0</v>
      </c>
      <c r="J91" s="172">
        <f t="shared" si="3"/>
        <v>0</v>
      </c>
    </row>
    <row r="92" spans="1:10" ht="33" customHeight="1">
      <c r="A92" s="81" t="s">
        <v>139</v>
      </c>
      <c r="B92" s="28" t="s">
        <v>12</v>
      </c>
      <c r="C92" s="28" t="s">
        <v>45</v>
      </c>
      <c r="D92" s="30" t="s">
        <v>116</v>
      </c>
      <c r="E92" s="28" t="s">
        <v>4</v>
      </c>
      <c r="F92" s="25"/>
      <c r="G92" s="25" t="e">
        <f>#REF!</f>
        <v>#REF!</v>
      </c>
      <c r="H92" s="114">
        <f>H93</f>
        <v>120</v>
      </c>
      <c r="I92" s="114">
        <f>I93</f>
        <v>0</v>
      </c>
      <c r="J92" s="114">
        <f t="shared" si="3"/>
        <v>0</v>
      </c>
    </row>
    <row r="93" spans="1:10" ht="46.5" customHeight="1">
      <c r="A93" s="81" t="s">
        <v>160</v>
      </c>
      <c r="B93" s="28" t="s">
        <v>12</v>
      </c>
      <c r="C93" s="28" t="s">
        <v>45</v>
      </c>
      <c r="D93" s="30" t="s">
        <v>116</v>
      </c>
      <c r="E93" s="28" t="s">
        <v>140</v>
      </c>
      <c r="F93" s="26"/>
      <c r="G93" s="26">
        <v>50</v>
      </c>
      <c r="H93" s="114">
        <v>120</v>
      </c>
      <c r="I93" s="114">
        <v>0</v>
      </c>
      <c r="J93" s="114">
        <f t="shared" si="3"/>
        <v>0</v>
      </c>
    </row>
    <row r="94" spans="1:10" ht="21.75" customHeight="1">
      <c r="A94" s="129" t="s">
        <v>64</v>
      </c>
      <c r="B94" s="130" t="s">
        <v>39</v>
      </c>
      <c r="C94" s="130" t="s">
        <v>13</v>
      </c>
      <c r="D94" s="131" t="s">
        <v>24</v>
      </c>
      <c r="E94" s="130" t="s">
        <v>4</v>
      </c>
      <c r="F94" s="25"/>
      <c r="G94" s="25"/>
      <c r="H94" s="124">
        <v>309</v>
      </c>
      <c r="I94" s="124">
        <v>50</v>
      </c>
      <c r="J94" s="124">
        <f aca="true" t="shared" si="4" ref="J94:J184">I94/H94*100</f>
        <v>16.181229773462782</v>
      </c>
    </row>
    <row r="95" spans="1:10" ht="21.75" customHeight="1">
      <c r="A95" s="173" t="s">
        <v>196</v>
      </c>
      <c r="B95" s="174" t="s">
        <v>39</v>
      </c>
      <c r="C95" s="174" t="s">
        <v>7</v>
      </c>
      <c r="D95" s="188" t="s">
        <v>24</v>
      </c>
      <c r="E95" s="174" t="s">
        <v>4</v>
      </c>
      <c r="F95" s="176"/>
      <c r="G95" s="176"/>
      <c r="H95" s="172">
        <f>H96+H98</f>
        <v>309</v>
      </c>
      <c r="I95" s="172">
        <f>I96+I98</f>
        <v>50</v>
      </c>
      <c r="J95" s="172">
        <f>I95/H95*100</f>
        <v>16.181229773462782</v>
      </c>
    </row>
    <row r="96" spans="1:10" ht="31.5" customHeight="1">
      <c r="A96" s="81" t="s">
        <v>197</v>
      </c>
      <c r="B96" s="28" t="s">
        <v>39</v>
      </c>
      <c r="C96" s="28" t="s">
        <v>7</v>
      </c>
      <c r="D96" s="30" t="s">
        <v>198</v>
      </c>
      <c r="E96" s="28" t="s">
        <v>4</v>
      </c>
      <c r="F96" s="26"/>
      <c r="G96" s="26"/>
      <c r="H96" s="114">
        <f>H97</f>
        <v>300</v>
      </c>
      <c r="I96" s="114">
        <f>I97</f>
        <v>50</v>
      </c>
      <c r="J96" s="114">
        <f>I96/H96*100</f>
        <v>16.666666666666664</v>
      </c>
    </row>
    <row r="97" spans="1:10" ht="28.5" customHeight="1">
      <c r="A97" s="106" t="s">
        <v>199</v>
      </c>
      <c r="B97" s="28" t="s">
        <v>39</v>
      </c>
      <c r="C97" s="28" t="s">
        <v>7</v>
      </c>
      <c r="D97" s="30" t="s">
        <v>198</v>
      </c>
      <c r="E97" s="28" t="s">
        <v>200</v>
      </c>
      <c r="F97" s="26"/>
      <c r="G97" s="26"/>
      <c r="H97" s="114">
        <v>300</v>
      </c>
      <c r="I97" s="114">
        <v>50</v>
      </c>
      <c r="J97" s="114">
        <f>I97/H97*100</f>
        <v>16.666666666666664</v>
      </c>
    </row>
    <row r="98" spans="1:10" ht="30" customHeight="1">
      <c r="A98" s="173" t="s">
        <v>118</v>
      </c>
      <c r="B98" s="174" t="s">
        <v>39</v>
      </c>
      <c r="C98" s="174" t="s">
        <v>39</v>
      </c>
      <c r="D98" s="188" t="s">
        <v>24</v>
      </c>
      <c r="E98" s="174" t="s">
        <v>4</v>
      </c>
      <c r="F98" s="175"/>
      <c r="G98" s="175"/>
      <c r="H98" s="172">
        <f>H99</f>
        <v>9</v>
      </c>
      <c r="I98" s="172">
        <f>I99</f>
        <v>0</v>
      </c>
      <c r="J98" s="172">
        <f t="shared" si="4"/>
        <v>0</v>
      </c>
    </row>
    <row r="99" spans="1:10" ht="74.25" customHeight="1">
      <c r="A99" s="81" t="s">
        <v>174</v>
      </c>
      <c r="B99" s="28" t="s">
        <v>39</v>
      </c>
      <c r="C99" s="28" t="s">
        <v>39</v>
      </c>
      <c r="D99" s="30" t="s">
        <v>119</v>
      </c>
      <c r="E99" s="28" t="s">
        <v>4</v>
      </c>
      <c r="F99" s="25"/>
      <c r="G99" s="25"/>
      <c r="H99" s="114">
        <f>H100</f>
        <v>9</v>
      </c>
      <c r="I99" s="114">
        <f>I100</f>
        <v>0</v>
      </c>
      <c r="J99" s="114">
        <f t="shared" si="4"/>
        <v>0</v>
      </c>
    </row>
    <row r="100" spans="1:10" ht="45.75" customHeight="1">
      <c r="A100" s="65" t="s">
        <v>154</v>
      </c>
      <c r="B100" s="28" t="s">
        <v>39</v>
      </c>
      <c r="C100" s="28" t="s">
        <v>39</v>
      </c>
      <c r="D100" s="30" t="s">
        <v>119</v>
      </c>
      <c r="E100" s="30" t="s">
        <v>81</v>
      </c>
      <c r="F100" s="10"/>
      <c r="G100" s="10"/>
      <c r="H100" s="114">
        <v>9</v>
      </c>
      <c r="I100" s="114">
        <v>0</v>
      </c>
      <c r="J100" s="114">
        <f t="shared" si="4"/>
        <v>0</v>
      </c>
    </row>
    <row r="101" spans="1:10" ht="21.75" customHeight="1">
      <c r="A101" s="189" t="s">
        <v>9</v>
      </c>
      <c r="B101" s="190" t="s">
        <v>8</v>
      </c>
      <c r="C101" s="190" t="s">
        <v>13</v>
      </c>
      <c r="D101" s="131" t="s">
        <v>24</v>
      </c>
      <c r="E101" s="191" t="s">
        <v>4</v>
      </c>
      <c r="F101" s="74"/>
      <c r="G101" s="74"/>
      <c r="H101" s="124">
        <f>H102+H126+H165+H172</f>
        <v>99906.79999999999</v>
      </c>
      <c r="I101" s="124">
        <f>I102+I126+I165+I172</f>
        <v>22324.4</v>
      </c>
      <c r="J101" s="124">
        <f>J102+J126+J165+J172</f>
        <v>172.16721425803084</v>
      </c>
    </row>
    <row r="102" spans="1:10" ht="21.75" customHeight="1">
      <c r="A102" s="177" t="s">
        <v>30</v>
      </c>
      <c r="B102" s="174" t="s">
        <v>8</v>
      </c>
      <c r="C102" s="174" t="s">
        <v>5</v>
      </c>
      <c r="D102" s="174" t="s">
        <v>24</v>
      </c>
      <c r="E102" s="174" t="s">
        <v>4</v>
      </c>
      <c r="F102" s="192" t="e">
        <f>F103</f>
        <v>#REF!</v>
      </c>
      <c r="G102" s="192" t="e">
        <f>G103</f>
        <v>#REF!</v>
      </c>
      <c r="H102" s="172">
        <f>H103+H116+H120+H110</f>
        <v>16335.4</v>
      </c>
      <c r="I102" s="172">
        <f>I103+I116+I120+I110</f>
        <v>3501.5</v>
      </c>
      <c r="J102" s="172">
        <f t="shared" si="4"/>
        <v>21.435042912937547</v>
      </c>
    </row>
    <row r="103" spans="1:10" ht="21.75" customHeight="1">
      <c r="A103" s="65" t="s">
        <v>31</v>
      </c>
      <c r="B103" s="67" t="s">
        <v>8</v>
      </c>
      <c r="C103" s="67" t="s">
        <v>5</v>
      </c>
      <c r="D103" s="67" t="s">
        <v>32</v>
      </c>
      <c r="E103" s="67" t="s">
        <v>4</v>
      </c>
      <c r="F103" s="23" t="e">
        <f>F104+#REF!</f>
        <v>#REF!</v>
      </c>
      <c r="G103" s="23" t="e">
        <f>G104+#REF!</f>
        <v>#REF!</v>
      </c>
      <c r="H103" s="114">
        <f>H104</f>
        <v>6108</v>
      </c>
      <c r="I103" s="114">
        <f>I104</f>
        <v>958.9</v>
      </c>
      <c r="J103" s="114">
        <f t="shared" si="4"/>
        <v>15.69908316961362</v>
      </c>
    </row>
    <row r="104" spans="1:10" ht="32.25" customHeight="1">
      <c r="A104" s="7" t="s">
        <v>17</v>
      </c>
      <c r="B104" s="14" t="s">
        <v>8</v>
      </c>
      <c r="C104" s="14" t="s">
        <v>5</v>
      </c>
      <c r="D104" s="14" t="s">
        <v>57</v>
      </c>
      <c r="E104" s="14" t="s">
        <v>4</v>
      </c>
      <c r="F104" s="27">
        <f>F105</f>
        <v>0</v>
      </c>
      <c r="G104" s="27">
        <f>G105</f>
        <v>14355.6</v>
      </c>
      <c r="H104" s="114">
        <f>H105+H106+H107+H108+H109</f>
        <v>6108</v>
      </c>
      <c r="I104" s="114">
        <f>I105+I106+I107+I108+I109</f>
        <v>958.9</v>
      </c>
      <c r="J104" s="114">
        <f t="shared" si="4"/>
        <v>15.69908316961362</v>
      </c>
    </row>
    <row r="105" spans="1:10" ht="48.75" customHeight="1">
      <c r="A105" s="83" t="s">
        <v>156</v>
      </c>
      <c r="B105" s="14" t="s">
        <v>8</v>
      </c>
      <c r="C105" s="14" t="s">
        <v>5</v>
      </c>
      <c r="D105" s="14" t="s">
        <v>57</v>
      </c>
      <c r="E105" s="49" t="s">
        <v>85</v>
      </c>
      <c r="F105" s="27"/>
      <c r="G105" s="27">
        <v>14355.6</v>
      </c>
      <c r="H105" s="114">
        <f>570+291.5</f>
        <v>861.5</v>
      </c>
      <c r="I105" s="114">
        <v>198.1</v>
      </c>
      <c r="J105" s="114">
        <f t="shared" si="4"/>
        <v>22.994776552524666</v>
      </c>
    </row>
    <row r="106" spans="1:10" ht="45.75" customHeight="1">
      <c r="A106" s="65" t="s">
        <v>154</v>
      </c>
      <c r="B106" s="14" t="s">
        <v>8</v>
      </c>
      <c r="C106" s="14" t="s">
        <v>5</v>
      </c>
      <c r="D106" s="14" t="s">
        <v>57</v>
      </c>
      <c r="E106" s="49" t="s">
        <v>81</v>
      </c>
      <c r="F106" s="27"/>
      <c r="G106" s="27"/>
      <c r="H106" s="114">
        <f>1302.9-291.5</f>
        <v>1011.4000000000001</v>
      </c>
      <c r="I106" s="114">
        <v>291.8</v>
      </c>
      <c r="J106" s="114">
        <f t="shared" si="4"/>
        <v>28.851097488629623</v>
      </c>
    </row>
    <row r="107" spans="1:10" ht="78.75" customHeight="1">
      <c r="A107" s="65" t="s">
        <v>161</v>
      </c>
      <c r="B107" s="14" t="s">
        <v>8</v>
      </c>
      <c r="C107" s="14" t="s">
        <v>5</v>
      </c>
      <c r="D107" s="14" t="s">
        <v>57</v>
      </c>
      <c r="E107" s="49" t="s">
        <v>88</v>
      </c>
      <c r="F107" s="27"/>
      <c r="G107" s="27"/>
      <c r="H107" s="114">
        <f>4644.8-574.7+50</f>
        <v>4120.1</v>
      </c>
      <c r="I107" s="114">
        <v>438</v>
      </c>
      <c r="J107" s="114">
        <f t="shared" si="4"/>
        <v>10.63080993179777</v>
      </c>
    </row>
    <row r="108" spans="1:10" ht="29.25" customHeight="1">
      <c r="A108" s="83" t="s">
        <v>83</v>
      </c>
      <c r="B108" s="14" t="s">
        <v>8</v>
      </c>
      <c r="C108" s="14" t="s">
        <v>5</v>
      </c>
      <c r="D108" s="14" t="s">
        <v>57</v>
      </c>
      <c r="E108" s="33" t="s">
        <v>82</v>
      </c>
      <c r="F108" s="27"/>
      <c r="G108" s="27"/>
      <c r="H108" s="114">
        <v>100</v>
      </c>
      <c r="I108" s="114">
        <v>28.3</v>
      </c>
      <c r="J108" s="114">
        <f t="shared" si="4"/>
        <v>28.300000000000004</v>
      </c>
    </row>
    <row r="109" spans="1:10" ht="32.25" customHeight="1">
      <c r="A109" s="83" t="s">
        <v>87</v>
      </c>
      <c r="B109" s="14" t="s">
        <v>8</v>
      </c>
      <c r="C109" s="14" t="s">
        <v>5</v>
      </c>
      <c r="D109" s="14" t="s">
        <v>57</v>
      </c>
      <c r="E109" s="33" t="s">
        <v>86</v>
      </c>
      <c r="F109" s="27"/>
      <c r="G109" s="27"/>
      <c r="H109" s="114">
        <v>15</v>
      </c>
      <c r="I109" s="114">
        <v>2.7</v>
      </c>
      <c r="J109" s="114">
        <f t="shared" si="4"/>
        <v>18.000000000000004</v>
      </c>
    </row>
    <row r="110" spans="1:10" ht="21.75" customHeight="1">
      <c r="A110" s="83" t="s">
        <v>149</v>
      </c>
      <c r="B110" s="14" t="s">
        <v>8</v>
      </c>
      <c r="C110" s="14" t="s">
        <v>5</v>
      </c>
      <c r="D110" s="14" t="s">
        <v>148</v>
      </c>
      <c r="E110" s="33" t="s">
        <v>4</v>
      </c>
      <c r="F110" s="27"/>
      <c r="G110" s="27"/>
      <c r="H110" s="114">
        <f>H111</f>
        <v>7504.4</v>
      </c>
      <c r="I110" s="114">
        <f>I111</f>
        <v>2283.8</v>
      </c>
      <c r="J110" s="114">
        <f t="shared" si="4"/>
        <v>30.432812749853422</v>
      </c>
    </row>
    <row r="111" spans="1:10" ht="98.25" customHeight="1">
      <c r="A111" s="83" t="s">
        <v>204</v>
      </c>
      <c r="B111" s="14" t="s">
        <v>8</v>
      </c>
      <c r="C111" s="14" t="s">
        <v>5</v>
      </c>
      <c r="D111" s="14" t="s">
        <v>150</v>
      </c>
      <c r="E111" s="33" t="s">
        <v>4</v>
      </c>
      <c r="F111" s="27"/>
      <c r="G111" s="27"/>
      <c r="H111" s="114">
        <f>H112+H113+H114</f>
        <v>7504.4</v>
      </c>
      <c r="I111" s="114">
        <f>I112+I113+I114</f>
        <v>2283.8</v>
      </c>
      <c r="J111" s="114">
        <f t="shared" si="4"/>
        <v>30.432812749853422</v>
      </c>
    </row>
    <row r="112" spans="1:10" ht="42.75" customHeight="1">
      <c r="A112" s="83" t="s">
        <v>156</v>
      </c>
      <c r="B112" s="14" t="s">
        <v>8</v>
      </c>
      <c r="C112" s="14" t="s">
        <v>5</v>
      </c>
      <c r="D112" s="14" t="s">
        <v>150</v>
      </c>
      <c r="E112" s="72" t="s">
        <v>85</v>
      </c>
      <c r="F112" s="27"/>
      <c r="G112" s="27"/>
      <c r="H112" s="114">
        <v>1569.6</v>
      </c>
      <c r="I112" s="114">
        <v>497.1</v>
      </c>
      <c r="J112" s="114">
        <f t="shared" si="4"/>
        <v>31.670489296636088</v>
      </c>
    </row>
    <row r="113" spans="1:10" ht="31.5" customHeight="1">
      <c r="A113" s="65" t="s">
        <v>154</v>
      </c>
      <c r="B113" s="14" t="s">
        <v>8</v>
      </c>
      <c r="C113" s="14" t="s">
        <v>5</v>
      </c>
      <c r="D113" s="14" t="s">
        <v>150</v>
      </c>
      <c r="E113" s="72" t="s">
        <v>81</v>
      </c>
      <c r="F113" s="27"/>
      <c r="G113" s="27"/>
      <c r="H113" s="114">
        <v>28.8</v>
      </c>
      <c r="I113" s="114">
        <v>16.1</v>
      </c>
      <c r="J113" s="114">
        <f t="shared" si="4"/>
        <v>55.90277777777778</v>
      </c>
    </row>
    <row r="114" spans="1:10" ht="80.25" customHeight="1">
      <c r="A114" s="65" t="s">
        <v>161</v>
      </c>
      <c r="B114" s="14" t="s">
        <v>8</v>
      </c>
      <c r="C114" s="14" t="s">
        <v>5</v>
      </c>
      <c r="D114" s="14" t="s">
        <v>150</v>
      </c>
      <c r="E114" s="72" t="s">
        <v>88</v>
      </c>
      <c r="F114" s="27"/>
      <c r="G114" s="27"/>
      <c r="H114" s="114">
        <v>5906</v>
      </c>
      <c r="I114" s="114">
        <v>1770.6</v>
      </c>
      <c r="J114" s="114">
        <f t="shared" si="4"/>
        <v>29.97968167964781</v>
      </c>
    </row>
    <row r="115" spans="1:10" ht="45" customHeight="1">
      <c r="A115" s="83" t="s">
        <v>136</v>
      </c>
      <c r="B115" s="14" t="s">
        <v>8</v>
      </c>
      <c r="C115" s="14" t="s">
        <v>5</v>
      </c>
      <c r="D115" s="14" t="s">
        <v>137</v>
      </c>
      <c r="E115" s="33" t="s">
        <v>4</v>
      </c>
      <c r="F115" s="27"/>
      <c r="G115" s="27"/>
      <c r="H115" s="114">
        <f>H116</f>
        <v>2500</v>
      </c>
      <c r="I115" s="114">
        <f>I116</f>
        <v>220.2</v>
      </c>
      <c r="J115" s="114">
        <f t="shared" si="4"/>
        <v>8.808</v>
      </c>
    </row>
    <row r="116" spans="1:10" ht="31.5" customHeight="1">
      <c r="A116" s="65" t="s">
        <v>90</v>
      </c>
      <c r="B116" s="14" t="s">
        <v>8</v>
      </c>
      <c r="C116" s="14" t="s">
        <v>5</v>
      </c>
      <c r="D116" s="120" t="s">
        <v>186</v>
      </c>
      <c r="E116" s="14" t="s">
        <v>4</v>
      </c>
      <c r="F116" s="27"/>
      <c r="G116" s="27"/>
      <c r="H116" s="114">
        <f>H117+H118+H119</f>
        <v>2500</v>
      </c>
      <c r="I116" s="114">
        <f>I117+I118+I119</f>
        <v>220.2</v>
      </c>
      <c r="J116" s="114">
        <f t="shared" si="4"/>
        <v>8.808</v>
      </c>
    </row>
    <row r="117" spans="1:10" ht="45" customHeight="1">
      <c r="A117" s="83" t="s">
        <v>156</v>
      </c>
      <c r="B117" s="14" t="s">
        <v>8</v>
      </c>
      <c r="C117" s="14" t="s">
        <v>5</v>
      </c>
      <c r="D117" s="120" t="s">
        <v>186</v>
      </c>
      <c r="E117" s="14" t="s">
        <v>85</v>
      </c>
      <c r="F117" s="27"/>
      <c r="G117" s="27"/>
      <c r="H117" s="114">
        <v>400</v>
      </c>
      <c r="I117" s="114">
        <v>51.6</v>
      </c>
      <c r="J117" s="114">
        <f t="shared" si="4"/>
        <v>12.9</v>
      </c>
    </row>
    <row r="118" spans="1:10" ht="46.5" customHeight="1">
      <c r="A118" s="65" t="s">
        <v>154</v>
      </c>
      <c r="B118" s="14" t="s">
        <v>8</v>
      </c>
      <c r="C118" s="14" t="s">
        <v>5</v>
      </c>
      <c r="D118" s="120" t="s">
        <v>186</v>
      </c>
      <c r="E118" s="14" t="s">
        <v>81</v>
      </c>
      <c r="F118" s="27"/>
      <c r="G118" s="27"/>
      <c r="H118" s="114">
        <v>100</v>
      </c>
      <c r="I118" s="114">
        <v>3.6</v>
      </c>
      <c r="J118" s="114">
        <f t="shared" si="4"/>
        <v>3.6000000000000005</v>
      </c>
    </row>
    <row r="119" spans="1:10" ht="58.5" customHeight="1">
      <c r="A119" s="65" t="s">
        <v>161</v>
      </c>
      <c r="B119" s="14" t="s">
        <v>8</v>
      </c>
      <c r="C119" s="14" t="s">
        <v>5</v>
      </c>
      <c r="D119" s="120" t="s">
        <v>186</v>
      </c>
      <c r="E119" s="14" t="s">
        <v>88</v>
      </c>
      <c r="F119" s="27"/>
      <c r="G119" s="27"/>
      <c r="H119" s="114">
        <v>2000</v>
      </c>
      <c r="I119" s="114">
        <v>165</v>
      </c>
      <c r="J119" s="114">
        <f t="shared" si="4"/>
        <v>8.25</v>
      </c>
    </row>
    <row r="120" spans="1:10" ht="109.5" customHeight="1">
      <c r="A120" s="83" t="s">
        <v>91</v>
      </c>
      <c r="B120" s="14" t="s">
        <v>8</v>
      </c>
      <c r="C120" s="14" t="s">
        <v>5</v>
      </c>
      <c r="D120" s="14" t="s">
        <v>92</v>
      </c>
      <c r="E120" s="33" t="s">
        <v>4</v>
      </c>
      <c r="F120" s="27"/>
      <c r="G120" s="27"/>
      <c r="H120" s="114">
        <f>H121+H123</f>
        <v>223</v>
      </c>
      <c r="I120" s="114">
        <f>I121+I123</f>
        <v>38.6</v>
      </c>
      <c r="J120" s="114">
        <f t="shared" si="4"/>
        <v>17.309417040358746</v>
      </c>
    </row>
    <row r="121" spans="1:10" ht="79.5" customHeight="1">
      <c r="A121" s="83" t="s">
        <v>177</v>
      </c>
      <c r="B121" s="14" t="s">
        <v>8</v>
      </c>
      <c r="C121" s="14" t="s">
        <v>5</v>
      </c>
      <c r="D121" s="14" t="s">
        <v>98</v>
      </c>
      <c r="E121" s="33" t="s">
        <v>4</v>
      </c>
      <c r="F121" s="27"/>
      <c r="G121" s="27"/>
      <c r="H121" s="114">
        <f>H122</f>
        <v>166.9</v>
      </c>
      <c r="I121" s="114">
        <f>I122</f>
        <v>0</v>
      </c>
      <c r="J121" s="114">
        <f t="shared" si="4"/>
        <v>0</v>
      </c>
    </row>
    <row r="122" spans="1:10" ht="63" customHeight="1">
      <c r="A122" s="65" t="s">
        <v>161</v>
      </c>
      <c r="B122" s="14" t="s">
        <v>8</v>
      </c>
      <c r="C122" s="14" t="s">
        <v>5</v>
      </c>
      <c r="D122" s="14" t="s">
        <v>98</v>
      </c>
      <c r="E122" s="33" t="s">
        <v>88</v>
      </c>
      <c r="F122" s="27"/>
      <c r="G122" s="27"/>
      <c r="H122" s="114">
        <v>166.9</v>
      </c>
      <c r="I122" s="114">
        <v>0</v>
      </c>
      <c r="J122" s="114">
        <f t="shared" si="4"/>
        <v>0</v>
      </c>
    </row>
    <row r="123" spans="1:10" ht="19.5" customHeight="1">
      <c r="A123" s="111" t="s">
        <v>180</v>
      </c>
      <c r="B123" s="14" t="s">
        <v>8</v>
      </c>
      <c r="C123" s="120" t="s">
        <v>5</v>
      </c>
      <c r="D123" s="14" t="s">
        <v>113</v>
      </c>
      <c r="E123" s="33" t="s">
        <v>4</v>
      </c>
      <c r="F123" s="27"/>
      <c r="G123" s="27"/>
      <c r="H123" s="114">
        <f>H124+H125</f>
        <v>56.1</v>
      </c>
      <c r="I123" s="114">
        <f>I124+I125</f>
        <v>38.6</v>
      </c>
      <c r="J123" s="114">
        <f t="shared" si="4"/>
        <v>68.80570409982175</v>
      </c>
    </row>
    <row r="124" spans="1:10" ht="33" customHeight="1">
      <c r="A124" s="65" t="s">
        <v>187</v>
      </c>
      <c r="B124" s="14" t="s">
        <v>8</v>
      </c>
      <c r="C124" s="120" t="s">
        <v>5</v>
      </c>
      <c r="D124" s="14" t="s">
        <v>113</v>
      </c>
      <c r="E124" s="33" t="s">
        <v>81</v>
      </c>
      <c r="F124" s="27"/>
      <c r="G124" s="27"/>
      <c r="H124" s="114">
        <v>17.5</v>
      </c>
      <c r="I124" s="114">
        <v>17.5</v>
      </c>
      <c r="J124" s="114">
        <f t="shared" si="4"/>
        <v>100</v>
      </c>
    </row>
    <row r="125" spans="1:10" ht="36" customHeight="1">
      <c r="A125" s="65" t="s">
        <v>144</v>
      </c>
      <c r="B125" s="14" t="s">
        <v>8</v>
      </c>
      <c r="C125" s="120" t="s">
        <v>5</v>
      </c>
      <c r="D125" s="14" t="s">
        <v>113</v>
      </c>
      <c r="E125" s="33" t="s">
        <v>145</v>
      </c>
      <c r="F125" s="27"/>
      <c r="G125" s="27"/>
      <c r="H125" s="114">
        <v>38.6</v>
      </c>
      <c r="I125" s="114">
        <v>21.1</v>
      </c>
      <c r="J125" s="114">
        <f t="shared" si="4"/>
        <v>54.66321243523316</v>
      </c>
    </row>
    <row r="126" spans="1:13" ht="23.25" customHeight="1">
      <c r="A126" s="107" t="s">
        <v>10</v>
      </c>
      <c r="B126" s="80" t="s">
        <v>8</v>
      </c>
      <c r="C126" s="80" t="s">
        <v>7</v>
      </c>
      <c r="D126" s="80" t="s">
        <v>24</v>
      </c>
      <c r="E126" s="80" t="s">
        <v>4</v>
      </c>
      <c r="F126" s="132" t="e">
        <f>F127+#REF!+#REF!+#REF!+#REF!+#REF!</f>
        <v>#REF!</v>
      </c>
      <c r="G126" s="132" t="e">
        <f>G127+#REF!+#REF!+#REF!+#REF!+#REF!</f>
        <v>#REF!</v>
      </c>
      <c r="H126" s="114">
        <f>H127+H134+H138+H143+H148+H156</f>
        <v>80700.09999999999</v>
      </c>
      <c r="I126" s="114">
        <f>I127+I134+I138+I143+I148+I156</f>
        <v>18477.5</v>
      </c>
      <c r="J126" s="114">
        <f>J127+J134+J138+J143+J148+J156</f>
        <v>131.80614394783302</v>
      </c>
      <c r="K126" s="103"/>
      <c r="L126" s="103"/>
      <c r="M126" s="103"/>
    </row>
    <row r="127" spans="1:13" ht="36" customHeight="1">
      <c r="A127" s="177" t="s">
        <v>141</v>
      </c>
      <c r="B127" s="170" t="s">
        <v>8</v>
      </c>
      <c r="C127" s="170" t="s">
        <v>7</v>
      </c>
      <c r="D127" s="170" t="s">
        <v>33</v>
      </c>
      <c r="E127" s="170" t="s">
        <v>4</v>
      </c>
      <c r="F127" s="193">
        <f>F128</f>
        <v>0</v>
      </c>
      <c r="G127" s="193">
        <f>G128</f>
        <v>16672.2</v>
      </c>
      <c r="H127" s="172">
        <f>H128</f>
        <v>13332.5</v>
      </c>
      <c r="I127" s="172">
        <f>I128</f>
        <v>5298</v>
      </c>
      <c r="J127" s="172">
        <f t="shared" si="4"/>
        <v>39.737483592724544</v>
      </c>
      <c r="K127" s="103"/>
      <c r="L127" s="103"/>
      <c r="M127" s="103"/>
    </row>
    <row r="128" spans="1:13" ht="36" customHeight="1">
      <c r="A128" s="134" t="s">
        <v>17</v>
      </c>
      <c r="B128" s="91" t="s">
        <v>8</v>
      </c>
      <c r="C128" s="91" t="s">
        <v>7</v>
      </c>
      <c r="D128" s="91" t="s">
        <v>58</v>
      </c>
      <c r="E128" s="91" t="s">
        <v>4</v>
      </c>
      <c r="F128" s="53">
        <f>F133</f>
        <v>0</v>
      </c>
      <c r="G128" s="53">
        <f>G133</f>
        <v>16672.2</v>
      </c>
      <c r="H128" s="114">
        <f>H129+H130+H131+H132+H133</f>
        <v>13332.5</v>
      </c>
      <c r="I128" s="114">
        <f>I129+I130+I131+I132+I133</f>
        <v>5298</v>
      </c>
      <c r="J128" s="114">
        <f t="shared" si="4"/>
        <v>39.737483592724544</v>
      </c>
      <c r="K128" s="103"/>
      <c r="L128" s="103"/>
      <c r="M128" s="103"/>
    </row>
    <row r="129" spans="1:13" ht="44.25" customHeight="1">
      <c r="A129" s="84" t="s">
        <v>156</v>
      </c>
      <c r="B129" s="91" t="s">
        <v>8</v>
      </c>
      <c r="C129" s="91" t="s">
        <v>7</v>
      </c>
      <c r="D129" s="91" t="s">
        <v>58</v>
      </c>
      <c r="E129" s="91" t="s">
        <v>85</v>
      </c>
      <c r="F129" s="53"/>
      <c r="G129" s="53"/>
      <c r="H129" s="114">
        <f>3465-1020+115+300</f>
        <v>2860</v>
      </c>
      <c r="I129" s="114">
        <v>1742.5</v>
      </c>
      <c r="J129" s="114">
        <f t="shared" si="4"/>
        <v>60.92657342657343</v>
      </c>
      <c r="K129" s="103"/>
      <c r="L129" s="103"/>
      <c r="M129" s="103"/>
    </row>
    <row r="130" spans="1:13" ht="45" customHeight="1">
      <c r="A130" s="56" t="s">
        <v>154</v>
      </c>
      <c r="B130" s="91" t="s">
        <v>8</v>
      </c>
      <c r="C130" s="91" t="s">
        <v>7</v>
      </c>
      <c r="D130" s="91" t="s">
        <v>58</v>
      </c>
      <c r="E130" s="91" t="s">
        <v>81</v>
      </c>
      <c r="F130" s="53"/>
      <c r="G130" s="53"/>
      <c r="H130" s="114">
        <f>5229.9-10+1010+130</f>
        <v>6359.9</v>
      </c>
      <c r="I130" s="114">
        <f>1661.8</f>
        <v>1661.8</v>
      </c>
      <c r="J130" s="114">
        <f t="shared" si="4"/>
        <v>26.129341656315354</v>
      </c>
      <c r="K130" s="103"/>
      <c r="L130" s="103"/>
      <c r="M130" s="103"/>
    </row>
    <row r="131" spans="1:13" ht="73.5" customHeight="1">
      <c r="A131" s="56" t="s">
        <v>161</v>
      </c>
      <c r="B131" s="91" t="s">
        <v>8</v>
      </c>
      <c r="C131" s="91" t="s">
        <v>7</v>
      </c>
      <c r="D131" s="91" t="s">
        <v>58</v>
      </c>
      <c r="E131" s="91" t="s">
        <v>88</v>
      </c>
      <c r="F131" s="53"/>
      <c r="G131" s="53"/>
      <c r="H131" s="114">
        <f>3284-55+10+54+135</f>
        <v>3428</v>
      </c>
      <c r="I131" s="114">
        <v>1704.5</v>
      </c>
      <c r="J131" s="114">
        <f t="shared" si="4"/>
        <v>49.722870478413064</v>
      </c>
      <c r="K131" s="103"/>
      <c r="L131" s="103"/>
      <c r="M131" s="103"/>
    </row>
    <row r="132" spans="1:13" ht="36" customHeight="1">
      <c r="A132" s="84" t="s">
        <v>83</v>
      </c>
      <c r="B132" s="91" t="s">
        <v>8</v>
      </c>
      <c r="C132" s="91" t="s">
        <v>7</v>
      </c>
      <c r="D132" s="91" t="s">
        <v>58</v>
      </c>
      <c r="E132" s="135" t="s">
        <v>82</v>
      </c>
      <c r="F132" s="53"/>
      <c r="G132" s="53"/>
      <c r="H132" s="114">
        <v>656.6</v>
      </c>
      <c r="I132" s="114">
        <v>177.3</v>
      </c>
      <c r="J132" s="114">
        <f t="shared" si="4"/>
        <v>27.002741395065488</v>
      </c>
      <c r="K132" s="103"/>
      <c r="L132" s="103"/>
      <c r="M132" s="103"/>
    </row>
    <row r="133" spans="1:13" ht="36" customHeight="1">
      <c r="A133" s="84" t="s">
        <v>162</v>
      </c>
      <c r="B133" s="91" t="s">
        <v>8</v>
      </c>
      <c r="C133" s="91" t="s">
        <v>7</v>
      </c>
      <c r="D133" s="91" t="s">
        <v>58</v>
      </c>
      <c r="E133" s="135" t="s">
        <v>86</v>
      </c>
      <c r="F133" s="53"/>
      <c r="G133" s="53">
        <v>16672.2</v>
      </c>
      <c r="H133" s="114">
        <v>28</v>
      </c>
      <c r="I133" s="114">
        <v>11.9</v>
      </c>
      <c r="J133" s="114">
        <f t="shared" si="4"/>
        <v>42.5</v>
      </c>
      <c r="K133" s="103"/>
      <c r="L133" s="103"/>
      <c r="M133" s="103"/>
    </row>
    <row r="134" spans="1:13" ht="36" customHeight="1">
      <c r="A134" s="84" t="s">
        <v>11</v>
      </c>
      <c r="B134" s="136" t="s">
        <v>8</v>
      </c>
      <c r="C134" s="136" t="s">
        <v>7</v>
      </c>
      <c r="D134" s="137" t="s">
        <v>29</v>
      </c>
      <c r="E134" s="136" t="s">
        <v>4</v>
      </c>
      <c r="F134" s="138">
        <f>F135</f>
        <v>0</v>
      </c>
      <c r="G134" s="138">
        <f>G135</f>
        <v>2073</v>
      </c>
      <c r="H134" s="117">
        <f>H135</f>
        <v>5142</v>
      </c>
      <c r="I134" s="117">
        <f>I135</f>
        <v>850</v>
      </c>
      <c r="J134" s="114">
        <f t="shared" si="4"/>
        <v>16.530532866588878</v>
      </c>
      <c r="K134" s="103"/>
      <c r="L134" s="103"/>
      <c r="M134" s="103"/>
    </row>
    <row r="135" spans="1:13" ht="36" customHeight="1">
      <c r="A135" s="84" t="s">
        <v>17</v>
      </c>
      <c r="B135" s="136" t="s">
        <v>8</v>
      </c>
      <c r="C135" s="136" t="s">
        <v>7</v>
      </c>
      <c r="D135" s="137" t="s">
        <v>54</v>
      </c>
      <c r="E135" s="136" t="s">
        <v>4</v>
      </c>
      <c r="F135" s="138">
        <f>F136</f>
        <v>0</v>
      </c>
      <c r="G135" s="138">
        <f>G136</f>
        <v>2073</v>
      </c>
      <c r="H135" s="117">
        <f>H136+H137</f>
        <v>5142</v>
      </c>
      <c r="I135" s="117">
        <f>I136</f>
        <v>850</v>
      </c>
      <c r="J135" s="114">
        <f t="shared" si="4"/>
        <v>16.530532866588878</v>
      </c>
      <c r="K135" s="103"/>
      <c r="L135" s="103"/>
      <c r="M135" s="103"/>
    </row>
    <row r="136" spans="1:13" ht="63" customHeight="1">
      <c r="A136" s="56" t="s">
        <v>161</v>
      </c>
      <c r="B136" s="136" t="s">
        <v>8</v>
      </c>
      <c r="C136" s="136" t="s">
        <v>7</v>
      </c>
      <c r="D136" s="137" t="s">
        <v>54</v>
      </c>
      <c r="E136" s="136" t="s">
        <v>88</v>
      </c>
      <c r="F136" s="133"/>
      <c r="G136" s="133">
        <v>2073</v>
      </c>
      <c r="H136" s="114">
        <v>5130</v>
      </c>
      <c r="I136" s="114">
        <v>850</v>
      </c>
      <c r="J136" s="114">
        <f t="shared" si="4"/>
        <v>16.569200779727094</v>
      </c>
      <c r="K136" s="103"/>
      <c r="L136" s="103"/>
      <c r="M136" s="103"/>
    </row>
    <row r="137" spans="1:13" ht="28.5" customHeight="1">
      <c r="A137" s="56" t="s">
        <v>144</v>
      </c>
      <c r="B137" s="136" t="s">
        <v>8</v>
      </c>
      <c r="C137" s="136" t="s">
        <v>7</v>
      </c>
      <c r="D137" s="137" t="s">
        <v>54</v>
      </c>
      <c r="E137" s="136" t="s">
        <v>145</v>
      </c>
      <c r="F137" s="133"/>
      <c r="G137" s="133"/>
      <c r="H137" s="114">
        <v>12</v>
      </c>
      <c r="I137" s="114">
        <v>0</v>
      </c>
      <c r="J137" s="114">
        <f t="shared" si="4"/>
        <v>0</v>
      </c>
      <c r="K137" s="103"/>
      <c r="L137" s="103"/>
      <c r="M137" s="103"/>
    </row>
    <row r="138" spans="1:13" ht="21.75" customHeight="1">
      <c r="A138" s="139" t="s">
        <v>149</v>
      </c>
      <c r="B138" s="80" t="s">
        <v>8</v>
      </c>
      <c r="C138" s="80" t="s">
        <v>7</v>
      </c>
      <c r="D138" s="80" t="s">
        <v>148</v>
      </c>
      <c r="E138" s="140" t="s">
        <v>4</v>
      </c>
      <c r="F138" s="79"/>
      <c r="G138" s="79"/>
      <c r="H138" s="114">
        <f>H139</f>
        <v>55799.5</v>
      </c>
      <c r="I138" s="114">
        <f>I139</f>
        <v>10187.6</v>
      </c>
      <c r="J138" s="114">
        <f t="shared" si="4"/>
        <v>18.257511268022117</v>
      </c>
      <c r="K138" s="103"/>
      <c r="L138" s="103"/>
      <c r="M138" s="103"/>
    </row>
    <row r="139" spans="1:13" ht="132" customHeight="1">
      <c r="A139" s="141" t="s">
        <v>178</v>
      </c>
      <c r="B139" s="80" t="s">
        <v>8</v>
      </c>
      <c r="C139" s="80" t="s">
        <v>7</v>
      </c>
      <c r="D139" s="80" t="s">
        <v>163</v>
      </c>
      <c r="E139" s="140" t="s">
        <v>4</v>
      </c>
      <c r="F139" s="79"/>
      <c r="G139" s="79"/>
      <c r="H139" s="114">
        <f>H140+H141+H142</f>
        <v>55799.5</v>
      </c>
      <c r="I139" s="114">
        <f>I140+I141+I142</f>
        <v>10187.6</v>
      </c>
      <c r="J139" s="114">
        <f t="shared" si="4"/>
        <v>18.257511268022117</v>
      </c>
      <c r="K139" s="103"/>
      <c r="L139" s="103"/>
      <c r="M139" s="103"/>
    </row>
    <row r="140" spans="1:13" ht="48.75" customHeight="1">
      <c r="A140" s="84" t="s">
        <v>156</v>
      </c>
      <c r="B140" s="80" t="s">
        <v>8</v>
      </c>
      <c r="C140" s="80" t="s">
        <v>7</v>
      </c>
      <c r="D140" s="80" t="s">
        <v>163</v>
      </c>
      <c r="E140" s="142" t="s">
        <v>85</v>
      </c>
      <c r="F140" s="79"/>
      <c r="G140" s="79"/>
      <c r="H140" s="114">
        <f>38511.4-2137.4</f>
        <v>36374</v>
      </c>
      <c r="I140" s="114">
        <v>6276</v>
      </c>
      <c r="J140" s="114">
        <f t="shared" si="4"/>
        <v>17.254082586462857</v>
      </c>
      <c r="K140" s="103"/>
      <c r="L140" s="103"/>
      <c r="M140" s="103"/>
    </row>
    <row r="141" spans="1:13" ht="45.75" customHeight="1">
      <c r="A141" s="56" t="s">
        <v>154</v>
      </c>
      <c r="B141" s="80" t="s">
        <v>8</v>
      </c>
      <c r="C141" s="80" t="s">
        <v>7</v>
      </c>
      <c r="D141" s="80" t="s">
        <v>163</v>
      </c>
      <c r="E141" s="142" t="s">
        <v>81</v>
      </c>
      <c r="F141" s="79"/>
      <c r="G141" s="79"/>
      <c r="H141" s="114">
        <v>331.5</v>
      </c>
      <c r="I141" s="114">
        <v>102.8</v>
      </c>
      <c r="J141" s="114">
        <f t="shared" si="4"/>
        <v>31.0105580693816</v>
      </c>
      <c r="K141" s="103"/>
      <c r="L141" s="103"/>
      <c r="M141" s="103"/>
    </row>
    <row r="142" spans="1:13" ht="75" customHeight="1">
      <c r="A142" s="56" t="s">
        <v>161</v>
      </c>
      <c r="B142" s="80" t="s">
        <v>8</v>
      </c>
      <c r="C142" s="80" t="s">
        <v>7</v>
      </c>
      <c r="D142" s="80" t="s">
        <v>163</v>
      </c>
      <c r="E142" s="140" t="s">
        <v>88</v>
      </c>
      <c r="F142" s="79"/>
      <c r="G142" s="79"/>
      <c r="H142" s="114">
        <f>16956.6+2137.4</f>
        <v>19094</v>
      </c>
      <c r="I142" s="114">
        <v>3808.8</v>
      </c>
      <c r="J142" s="114">
        <f t="shared" si="4"/>
        <v>19.947627526971825</v>
      </c>
      <c r="K142" s="103"/>
      <c r="L142" s="103"/>
      <c r="M142" s="103"/>
    </row>
    <row r="143" spans="1:13" ht="60" customHeight="1">
      <c r="A143" s="134" t="s">
        <v>136</v>
      </c>
      <c r="B143" s="142" t="s">
        <v>8</v>
      </c>
      <c r="C143" s="142" t="s">
        <v>7</v>
      </c>
      <c r="D143" s="142" t="s">
        <v>137</v>
      </c>
      <c r="E143" s="142" t="s">
        <v>38</v>
      </c>
      <c r="F143" s="143"/>
      <c r="G143" s="143"/>
      <c r="H143" s="114">
        <f>H144</f>
        <v>5661.7</v>
      </c>
      <c r="I143" s="114">
        <f>I144</f>
        <v>1986.7</v>
      </c>
      <c r="J143" s="114">
        <f t="shared" si="4"/>
        <v>35.09016726424925</v>
      </c>
      <c r="K143" s="103"/>
      <c r="L143" s="103"/>
      <c r="M143" s="103"/>
    </row>
    <row r="144" spans="1:13" ht="43.5" customHeight="1">
      <c r="A144" s="56" t="s">
        <v>90</v>
      </c>
      <c r="B144" s="142" t="s">
        <v>8</v>
      </c>
      <c r="C144" s="142" t="s">
        <v>7</v>
      </c>
      <c r="D144" s="144" t="s">
        <v>186</v>
      </c>
      <c r="E144" s="142" t="s">
        <v>4</v>
      </c>
      <c r="F144" s="143"/>
      <c r="G144" s="143"/>
      <c r="H144" s="114">
        <f>H145+H146+H147</f>
        <v>5661.7</v>
      </c>
      <c r="I144" s="114">
        <f>I145+I146+I147</f>
        <v>1986.7</v>
      </c>
      <c r="J144" s="114">
        <f t="shared" si="4"/>
        <v>35.09016726424925</v>
      </c>
      <c r="K144" s="103"/>
      <c r="L144" s="103"/>
      <c r="M144" s="103"/>
    </row>
    <row r="145" spans="1:13" ht="48" customHeight="1">
      <c r="A145" s="84" t="s">
        <v>156</v>
      </c>
      <c r="B145" s="142" t="s">
        <v>8</v>
      </c>
      <c r="C145" s="142" t="s">
        <v>7</v>
      </c>
      <c r="D145" s="144" t="s">
        <v>186</v>
      </c>
      <c r="E145" s="142" t="s">
        <v>85</v>
      </c>
      <c r="F145" s="143"/>
      <c r="G145" s="143"/>
      <c r="H145" s="114">
        <v>1000</v>
      </c>
      <c r="I145" s="114">
        <v>462.9</v>
      </c>
      <c r="J145" s="114">
        <f t="shared" si="4"/>
        <v>46.29</v>
      </c>
      <c r="K145" s="103"/>
      <c r="L145" s="103"/>
      <c r="M145" s="103"/>
    </row>
    <row r="146" spans="1:13" ht="44.25" customHeight="1">
      <c r="A146" s="56" t="s">
        <v>154</v>
      </c>
      <c r="B146" s="142" t="s">
        <v>8</v>
      </c>
      <c r="C146" s="142" t="s">
        <v>7</v>
      </c>
      <c r="D146" s="144" t="s">
        <v>186</v>
      </c>
      <c r="E146" s="142" t="s">
        <v>81</v>
      </c>
      <c r="F146" s="143"/>
      <c r="G146" s="143"/>
      <c r="H146" s="114">
        <v>1661.7</v>
      </c>
      <c r="I146" s="114">
        <v>423.8</v>
      </c>
      <c r="J146" s="114">
        <f t="shared" si="4"/>
        <v>25.504001925738702</v>
      </c>
      <c r="K146" s="103"/>
      <c r="L146" s="103"/>
      <c r="M146" s="103"/>
    </row>
    <row r="147" spans="1:13" ht="75.75" customHeight="1">
      <c r="A147" s="56" t="s">
        <v>161</v>
      </c>
      <c r="B147" s="142" t="s">
        <v>8</v>
      </c>
      <c r="C147" s="142" t="s">
        <v>7</v>
      </c>
      <c r="D147" s="144" t="s">
        <v>186</v>
      </c>
      <c r="E147" s="142" t="s">
        <v>88</v>
      </c>
      <c r="F147" s="143"/>
      <c r="G147" s="143"/>
      <c r="H147" s="114">
        <v>3000</v>
      </c>
      <c r="I147" s="114">
        <v>1100</v>
      </c>
      <c r="J147" s="114">
        <f t="shared" si="4"/>
        <v>36.666666666666664</v>
      </c>
      <c r="K147" s="103"/>
      <c r="L147" s="103"/>
      <c r="M147" s="103"/>
    </row>
    <row r="148" spans="1:13" ht="33" customHeight="1">
      <c r="A148" s="134" t="s">
        <v>44</v>
      </c>
      <c r="B148" s="140" t="s">
        <v>8</v>
      </c>
      <c r="C148" s="140" t="s">
        <v>7</v>
      </c>
      <c r="D148" s="140" t="s">
        <v>43</v>
      </c>
      <c r="E148" s="140" t="s">
        <v>4</v>
      </c>
      <c r="F148" s="53" t="e">
        <f>#REF!</f>
        <v>#REF!</v>
      </c>
      <c r="G148" s="53"/>
      <c r="H148" s="114">
        <f>H149</f>
        <v>699.4</v>
      </c>
      <c r="I148" s="114">
        <f>I149</f>
        <v>155.2</v>
      </c>
      <c r="J148" s="114">
        <f t="shared" si="4"/>
        <v>22.19044895624821</v>
      </c>
      <c r="K148" s="103"/>
      <c r="L148" s="103"/>
      <c r="M148" s="103"/>
    </row>
    <row r="149" spans="1:13" ht="103.5" customHeight="1">
      <c r="A149" s="84" t="s">
        <v>91</v>
      </c>
      <c r="B149" s="142" t="s">
        <v>8</v>
      </c>
      <c r="C149" s="142" t="s">
        <v>7</v>
      </c>
      <c r="D149" s="142" t="s">
        <v>92</v>
      </c>
      <c r="E149" s="142" t="s">
        <v>4</v>
      </c>
      <c r="F149" s="143"/>
      <c r="G149" s="143"/>
      <c r="H149" s="114">
        <f>H150+H153</f>
        <v>699.4</v>
      </c>
      <c r="I149" s="114">
        <f>I150+I153</f>
        <v>155.2</v>
      </c>
      <c r="J149" s="114">
        <f t="shared" si="4"/>
        <v>22.19044895624821</v>
      </c>
      <c r="K149" s="103"/>
      <c r="L149" s="103"/>
      <c r="M149" s="103"/>
    </row>
    <row r="150" spans="1:13" ht="99" customHeight="1">
      <c r="A150" s="56" t="s">
        <v>179</v>
      </c>
      <c r="B150" s="142" t="s">
        <v>8</v>
      </c>
      <c r="C150" s="142" t="s">
        <v>7</v>
      </c>
      <c r="D150" s="142" t="s">
        <v>100</v>
      </c>
      <c r="E150" s="142" t="s">
        <v>4</v>
      </c>
      <c r="F150" s="143"/>
      <c r="G150" s="143"/>
      <c r="H150" s="114">
        <f>H151+H152</f>
        <v>356</v>
      </c>
      <c r="I150" s="114">
        <f>I151+I152</f>
        <v>108.4</v>
      </c>
      <c r="J150" s="114">
        <f t="shared" si="4"/>
        <v>30.449438202247194</v>
      </c>
      <c r="K150" s="103"/>
      <c r="L150" s="103"/>
      <c r="M150" s="103"/>
    </row>
    <row r="151" spans="1:13" ht="21" customHeight="1">
      <c r="A151" s="56" t="s">
        <v>101</v>
      </c>
      <c r="B151" s="142" t="s">
        <v>8</v>
      </c>
      <c r="C151" s="142" t="s">
        <v>7</v>
      </c>
      <c r="D151" s="142" t="s">
        <v>100</v>
      </c>
      <c r="E151" s="142" t="s">
        <v>102</v>
      </c>
      <c r="F151" s="143"/>
      <c r="G151" s="143"/>
      <c r="H151" s="114">
        <v>200</v>
      </c>
      <c r="I151" s="114">
        <v>30.4</v>
      </c>
      <c r="J151" s="114">
        <f t="shared" si="4"/>
        <v>15.2</v>
      </c>
      <c r="K151" s="103"/>
      <c r="L151" s="103"/>
      <c r="M151" s="103"/>
    </row>
    <row r="152" spans="1:13" ht="34.5" customHeight="1">
      <c r="A152" s="56" t="s">
        <v>144</v>
      </c>
      <c r="B152" s="142" t="s">
        <v>8</v>
      </c>
      <c r="C152" s="142" t="s">
        <v>7</v>
      </c>
      <c r="D152" s="142" t="s">
        <v>100</v>
      </c>
      <c r="E152" s="142" t="s">
        <v>145</v>
      </c>
      <c r="F152" s="143"/>
      <c r="G152" s="143"/>
      <c r="H152" s="114">
        <v>156</v>
      </c>
      <c r="I152" s="114">
        <v>78</v>
      </c>
      <c r="J152" s="114">
        <f t="shared" si="4"/>
        <v>50</v>
      </c>
      <c r="K152" s="103"/>
      <c r="L152" s="103"/>
      <c r="M152" s="103"/>
    </row>
    <row r="153" spans="1:13" ht="138" customHeight="1">
      <c r="A153" s="145" t="s">
        <v>180</v>
      </c>
      <c r="B153" s="80" t="s">
        <v>8</v>
      </c>
      <c r="C153" s="80" t="s">
        <v>7</v>
      </c>
      <c r="D153" s="80" t="s">
        <v>113</v>
      </c>
      <c r="E153" s="80" t="s">
        <v>4</v>
      </c>
      <c r="F153" s="146"/>
      <c r="G153" s="146"/>
      <c r="H153" s="114">
        <f>H154+H155</f>
        <v>343.4</v>
      </c>
      <c r="I153" s="114">
        <f>I154+I155</f>
        <v>46.8</v>
      </c>
      <c r="J153" s="114">
        <f t="shared" si="4"/>
        <v>13.628421665695981</v>
      </c>
      <c r="K153" s="103"/>
      <c r="L153" s="103"/>
      <c r="M153" s="103"/>
    </row>
    <row r="154" spans="1:13" ht="45" customHeight="1">
      <c r="A154" s="56" t="s">
        <v>154</v>
      </c>
      <c r="B154" s="80" t="s">
        <v>8</v>
      </c>
      <c r="C154" s="80" t="s">
        <v>7</v>
      </c>
      <c r="D154" s="80" t="s">
        <v>113</v>
      </c>
      <c r="E154" s="80" t="s">
        <v>81</v>
      </c>
      <c r="F154" s="146"/>
      <c r="G154" s="146"/>
      <c r="H154" s="114">
        <v>243.4</v>
      </c>
      <c r="I154" s="114">
        <v>23.4</v>
      </c>
      <c r="J154" s="114">
        <f t="shared" si="4"/>
        <v>9.613804437140509</v>
      </c>
      <c r="K154" s="103"/>
      <c r="L154" s="103"/>
      <c r="M154" s="103"/>
    </row>
    <row r="155" spans="1:13" ht="31.5" customHeight="1">
      <c r="A155" s="56" t="s">
        <v>144</v>
      </c>
      <c r="B155" s="80" t="s">
        <v>8</v>
      </c>
      <c r="C155" s="80" t="s">
        <v>7</v>
      </c>
      <c r="D155" s="80" t="s">
        <v>113</v>
      </c>
      <c r="E155" s="80" t="s">
        <v>145</v>
      </c>
      <c r="F155" s="146"/>
      <c r="G155" s="146"/>
      <c r="H155" s="114">
        <f>100</f>
        <v>100</v>
      </c>
      <c r="I155" s="114">
        <v>23.4</v>
      </c>
      <c r="J155" s="114">
        <f t="shared" si="4"/>
        <v>23.4</v>
      </c>
      <c r="K155" s="103"/>
      <c r="L155" s="103"/>
      <c r="M155" s="103"/>
    </row>
    <row r="156" spans="1:13" ht="24.75" customHeight="1">
      <c r="A156" s="56" t="s">
        <v>168</v>
      </c>
      <c r="B156" s="80" t="s">
        <v>8</v>
      </c>
      <c r="C156" s="80" t="s">
        <v>7</v>
      </c>
      <c r="D156" s="80" t="s">
        <v>116</v>
      </c>
      <c r="E156" s="80" t="s">
        <v>4</v>
      </c>
      <c r="F156" s="146"/>
      <c r="G156" s="146"/>
      <c r="H156" s="114">
        <f>H157+H160+H162</f>
        <v>65</v>
      </c>
      <c r="I156" s="114">
        <f>I157+I160+I162</f>
        <v>0</v>
      </c>
      <c r="J156" s="114">
        <f t="shared" si="4"/>
        <v>0</v>
      </c>
      <c r="K156" s="103"/>
      <c r="L156" s="103"/>
      <c r="M156" s="103"/>
    </row>
    <row r="157" spans="1:13" ht="63" customHeight="1">
      <c r="A157" s="84" t="s">
        <v>114</v>
      </c>
      <c r="B157" s="80" t="s">
        <v>8</v>
      </c>
      <c r="C157" s="80" t="s">
        <v>7</v>
      </c>
      <c r="D157" s="80" t="s">
        <v>116</v>
      </c>
      <c r="E157" s="80" t="s">
        <v>4</v>
      </c>
      <c r="F157" s="146"/>
      <c r="G157" s="146"/>
      <c r="H157" s="114">
        <f>H158+H159</f>
        <v>15</v>
      </c>
      <c r="I157" s="114">
        <f>I158+I159</f>
        <v>0</v>
      </c>
      <c r="J157" s="114">
        <f t="shared" si="4"/>
        <v>0</v>
      </c>
      <c r="K157" s="103"/>
      <c r="L157" s="103"/>
      <c r="M157" s="103"/>
    </row>
    <row r="158" spans="1:13" ht="50.25" customHeight="1">
      <c r="A158" s="56" t="s">
        <v>154</v>
      </c>
      <c r="B158" s="80" t="s">
        <v>8</v>
      </c>
      <c r="C158" s="80" t="s">
        <v>7</v>
      </c>
      <c r="D158" s="80" t="s">
        <v>116</v>
      </c>
      <c r="E158" s="80" t="s">
        <v>81</v>
      </c>
      <c r="F158" s="146"/>
      <c r="G158" s="146"/>
      <c r="H158" s="114">
        <v>10</v>
      </c>
      <c r="I158" s="114">
        <v>0</v>
      </c>
      <c r="J158" s="114">
        <f t="shared" si="4"/>
        <v>0</v>
      </c>
      <c r="K158" s="103"/>
      <c r="L158" s="103"/>
      <c r="M158" s="103"/>
    </row>
    <row r="159" spans="1:13" ht="45" customHeight="1">
      <c r="A159" s="56" t="s">
        <v>144</v>
      </c>
      <c r="B159" s="80" t="s">
        <v>8</v>
      </c>
      <c r="C159" s="80" t="s">
        <v>7</v>
      </c>
      <c r="D159" s="80" t="s">
        <v>116</v>
      </c>
      <c r="E159" s="80" t="s">
        <v>145</v>
      </c>
      <c r="F159" s="146"/>
      <c r="G159" s="146"/>
      <c r="H159" s="114">
        <v>5</v>
      </c>
      <c r="I159" s="114">
        <v>0</v>
      </c>
      <c r="J159" s="114">
        <f t="shared" si="4"/>
        <v>0</v>
      </c>
      <c r="K159" s="103"/>
      <c r="L159" s="103"/>
      <c r="M159" s="103"/>
    </row>
    <row r="160" spans="1:13" ht="43.5" customHeight="1">
      <c r="A160" s="84" t="s">
        <v>115</v>
      </c>
      <c r="B160" s="80" t="s">
        <v>8</v>
      </c>
      <c r="C160" s="80" t="s">
        <v>7</v>
      </c>
      <c r="D160" s="80" t="s">
        <v>116</v>
      </c>
      <c r="E160" s="80" t="s">
        <v>4</v>
      </c>
      <c r="F160" s="146"/>
      <c r="G160" s="146"/>
      <c r="H160" s="114">
        <f>H161</f>
        <v>30</v>
      </c>
      <c r="I160" s="114">
        <f>I161</f>
        <v>0</v>
      </c>
      <c r="J160" s="114">
        <f t="shared" si="4"/>
        <v>0</v>
      </c>
      <c r="K160" s="103"/>
      <c r="L160" s="103"/>
      <c r="M160" s="103"/>
    </row>
    <row r="161" spans="1:13" ht="33" customHeight="1">
      <c r="A161" s="56" t="s">
        <v>144</v>
      </c>
      <c r="B161" s="80" t="s">
        <v>8</v>
      </c>
      <c r="C161" s="80" t="s">
        <v>7</v>
      </c>
      <c r="D161" s="80" t="s">
        <v>116</v>
      </c>
      <c r="E161" s="80" t="s">
        <v>145</v>
      </c>
      <c r="F161" s="146"/>
      <c r="G161" s="146"/>
      <c r="H161" s="114">
        <v>30</v>
      </c>
      <c r="I161" s="114">
        <v>0</v>
      </c>
      <c r="J161" s="114">
        <f t="shared" si="4"/>
        <v>0</v>
      </c>
      <c r="K161" s="103"/>
      <c r="L161" s="103"/>
      <c r="M161" s="103"/>
    </row>
    <row r="162" spans="1:13" ht="44.25" customHeight="1">
      <c r="A162" s="56" t="s">
        <v>117</v>
      </c>
      <c r="B162" s="80" t="s">
        <v>8</v>
      </c>
      <c r="C162" s="80" t="s">
        <v>7</v>
      </c>
      <c r="D162" s="80" t="s">
        <v>116</v>
      </c>
      <c r="E162" s="80" t="s">
        <v>4</v>
      </c>
      <c r="F162" s="146"/>
      <c r="G162" s="146"/>
      <c r="H162" s="147">
        <v>20</v>
      </c>
      <c r="I162" s="147">
        <v>0</v>
      </c>
      <c r="J162" s="114">
        <f t="shared" si="4"/>
        <v>0</v>
      </c>
      <c r="K162" s="103"/>
      <c r="L162" s="103"/>
      <c r="M162" s="103"/>
    </row>
    <row r="163" spans="1:13" ht="45" customHeight="1">
      <c r="A163" s="56" t="s">
        <v>154</v>
      </c>
      <c r="B163" s="80" t="s">
        <v>8</v>
      </c>
      <c r="C163" s="80" t="s">
        <v>7</v>
      </c>
      <c r="D163" s="80" t="s">
        <v>116</v>
      </c>
      <c r="E163" s="80" t="s">
        <v>81</v>
      </c>
      <c r="F163" s="146"/>
      <c r="G163" s="146"/>
      <c r="H163" s="114">
        <v>10</v>
      </c>
      <c r="I163" s="114">
        <v>0</v>
      </c>
      <c r="J163" s="114">
        <f t="shared" si="4"/>
        <v>0</v>
      </c>
      <c r="K163" s="103"/>
      <c r="L163" s="103"/>
      <c r="M163" s="103"/>
    </row>
    <row r="164" spans="1:13" ht="30.75" customHeight="1">
      <c r="A164" s="56" t="s">
        <v>144</v>
      </c>
      <c r="B164" s="80" t="s">
        <v>8</v>
      </c>
      <c r="C164" s="80" t="s">
        <v>7</v>
      </c>
      <c r="D164" s="80" t="s">
        <v>116</v>
      </c>
      <c r="E164" s="80" t="s">
        <v>145</v>
      </c>
      <c r="F164" s="146"/>
      <c r="G164" s="146"/>
      <c r="H164" s="114">
        <v>10</v>
      </c>
      <c r="I164" s="114">
        <v>0</v>
      </c>
      <c r="J164" s="114">
        <f t="shared" si="4"/>
        <v>0</v>
      </c>
      <c r="K164" s="103"/>
      <c r="L164" s="103"/>
      <c r="M164" s="103"/>
    </row>
    <row r="165" spans="1:10" ht="27" customHeight="1">
      <c r="A165" s="177" t="s">
        <v>22</v>
      </c>
      <c r="B165" s="194" t="s">
        <v>8</v>
      </c>
      <c r="C165" s="174" t="s">
        <v>8</v>
      </c>
      <c r="D165" s="174" t="s">
        <v>46</v>
      </c>
      <c r="E165" s="174" t="s">
        <v>4</v>
      </c>
      <c r="F165" s="195" t="e">
        <f>F166+#REF!+F168</f>
        <v>#REF!</v>
      </c>
      <c r="G165" s="195"/>
      <c r="H165" s="172">
        <f>H166+H170</f>
        <v>1046.3</v>
      </c>
      <c r="I165" s="172">
        <f>I166+I170</f>
        <v>0</v>
      </c>
      <c r="J165" s="172">
        <f t="shared" si="4"/>
        <v>0</v>
      </c>
    </row>
    <row r="166" spans="1:10" ht="33" customHeight="1">
      <c r="A166" s="106" t="s">
        <v>112</v>
      </c>
      <c r="B166" s="33" t="s">
        <v>8</v>
      </c>
      <c r="C166" s="33" t="s">
        <v>8</v>
      </c>
      <c r="D166" s="33" t="s">
        <v>125</v>
      </c>
      <c r="E166" s="33" t="s">
        <v>4</v>
      </c>
      <c r="F166" s="70" t="e">
        <f>#REF!+F167+F168</f>
        <v>#REF!</v>
      </c>
      <c r="G166" s="70"/>
      <c r="H166" s="114">
        <f>H167</f>
        <v>1028.3</v>
      </c>
      <c r="I166" s="114">
        <f>I167</f>
        <v>0</v>
      </c>
      <c r="J166" s="114">
        <f t="shared" si="4"/>
        <v>0</v>
      </c>
    </row>
    <row r="167" spans="1:10" ht="48" customHeight="1">
      <c r="A167" s="60" t="s">
        <v>181</v>
      </c>
      <c r="B167" s="28" t="s">
        <v>8</v>
      </c>
      <c r="C167" s="28" t="s">
        <v>8</v>
      </c>
      <c r="D167" s="32" t="s">
        <v>121</v>
      </c>
      <c r="E167" s="32" t="s">
        <v>4</v>
      </c>
      <c r="F167" s="71">
        <v>850.8</v>
      </c>
      <c r="G167" s="71"/>
      <c r="H167" s="114">
        <f>H168+H169</f>
        <v>1028.3</v>
      </c>
      <c r="I167" s="114">
        <f>I168+I169</f>
        <v>0</v>
      </c>
      <c r="J167" s="114">
        <f t="shared" si="4"/>
        <v>0</v>
      </c>
    </row>
    <row r="168" spans="1:10" ht="34.5" customHeight="1">
      <c r="A168" s="65" t="s">
        <v>167</v>
      </c>
      <c r="B168" s="28" t="s">
        <v>8</v>
      </c>
      <c r="C168" s="28" t="s">
        <v>8</v>
      </c>
      <c r="D168" s="32" t="s">
        <v>121</v>
      </c>
      <c r="E168" s="32" t="s">
        <v>166</v>
      </c>
      <c r="F168" s="71"/>
      <c r="G168" s="71"/>
      <c r="H168" s="114">
        <v>572.3</v>
      </c>
      <c r="I168" s="114">
        <v>0</v>
      </c>
      <c r="J168" s="114">
        <f t="shared" si="4"/>
        <v>0</v>
      </c>
    </row>
    <row r="169" spans="1:10" ht="30.75" customHeight="1">
      <c r="A169" s="65" t="s">
        <v>144</v>
      </c>
      <c r="B169" s="28" t="s">
        <v>8</v>
      </c>
      <c r="C169" s="28" t="s">
        <v>8</v>
      </c>
      <c r="D169" s="32" t="s">
        <v>121</v>
      </c>
      <c r="E169" s="32" t="s">
        <v>145</v>
      </c>
      <c r="F169" s="71"/>
      <c r="G169" s="71"/>
      <c r="H169" s="114">
        <v>456</v>
      </c>
      <c r="I169" s="114">
        <v>0</v>
      </c>
      <c r="J169" s="114">
        <f t="shared" si="4"/>
        <v>0</v>
      </c>
    </row>
    <row r="170" spans="1:10" ht="28.5" customHeight="1">
      <c r="A170" s="81" t="s">
        <v>212</v>
      </c>
      <c r="B170" s="29" t="s">
        <v>8</v>
      </c>
      <c r="C170" s="29" t="s">
        <v>8</v>
      </c>
      <c r="D170" s="30" t="s">
        <v>116</v>
      </c>
      <c r="E170" s="31" t="s">
        <v>4</v>
      </c>
      <c r="F170" s="10"/>
      <c r="G170" s="10"/>
      <c r="H170" s="114">
        <f>H171</f>
        <v>18</v>
      </c>
      <c r="I170" s="114">
        <f>I171</f>
        <v>0</v>
      </c>
      <c r="J170" s="114">
        <f t="shared" si="4"/>
        <v>0</v>
      </c>
    </row>
    <row r="171" spans="1:10" ht="48" customHeight="1">
      <c r="A171" s="65" t="s">
        <v>154</v>
      </c>
      <c r="B171" s="29" t="s">
        <v>8</v>
      </c>
      <c r="C171" s="29" t="s">
        <v>8</v>
      </c>
      <c r="D171" s="30" t="s">
        <v>116</v>
      </c>
      <c r="E171" s="31" t="s">
        <v>81</v>
      </c>
      <c r="F171" s="10"/>
      <c r="G171" s="10"/>
      <c r="H171" s="114">
        <v>18</v>
      </c>
      <c r="I171" s="114">
        <v>0</v>
      </c>
      <c r="J171" s="114">
        <f t="shared" si="4"/>
        <v>0</v>
      </c>
    </row>
    <row r="172" spans="1:10" ht="30.75" customHeight="1">
      <c r="A172" s="238" t="s">
        <v>34</v>
      </c>
      <c r="B172" s="170" t="s">
        <v>8</v>
      </c>
      <c r="C172" s="170" t="s">
        <v>19</v>
      </c>
      <c r="D172" s="170" t="s">
        <v>24</v>
      </c>
      <c r="E172" s="170" t="s">
        <v>4</v>
      </c>
      <c r="F172" s="196" t="e">
        <f>F173+F182+#REF!+#REF!+#REF!+#REF!+#REF!+#REF!+#REF!+#REF!+#REF!+#REF!+#REF!+#REF!</f>
        <v>#REF!</v>
      </c>
      <c r="G172" s="196" t="e">
        <f>G173+G183</f>
        <v>#REF!</v>
      </c>
      <c r="H172" s="172">
        <f>H173+H182+H179+H189+H191</f>
        <v>1824.9999999999998</v>
      </c>
      <c r="I172" s="172">
        <f>I173+I182+I179+I189+I191</f>
        <v>345.4</v>
      </c>
      <c r="J172" s="172">
        <f t="shared" si="4"/>
        <v>18.926027397260274</v>
      </c>
    </row>
    <row r="173" spans="1:10" ht="63.75" customHeight="1">
      <c r="A173" s="83" t="s">
        <v>49</v>
      </c>
      <c r="B173" s="5" t="s">
        <v>8</v>
      </c>
      <c r="C173" s="5" t="s">
        <v>19</v>
      </c>
      <c r="D173" s="5" t="s">
        <v>52</v>
      </c>
      <c r="E173" s="5" t="s">
        <v>4</v>
      </c>
      <c r="F173" s="42" t="e">
        <f>F174</f>
        <v>#REF!</v>
      </c>
      <c r="G173" s="42" t="e">
        <f>G174</f>
        <v>#REF!</v>
      </c>
      <c r="H173" s="114">
        <f>H174</f>
        <v>809.6</v>
      </c>
      <c r="I173" s="114">
        <f>I174</f>
        <v>128.6</v>
      </c>
      <c r="J173" s="114">
        <f t="shared" si="4"/>
        <v>15.884387351778656</v>
      </c>
    </row>
    <row r="174" spans="1:10" ht="24.75" customHeight="1">
      <c r="A174" s="237" t="s">
        <v>15</v>
      </c>
      <c r="B174" s="5" t="s">
        <v>8</v>
      </c>
      <c r="C174" s="5" t="s">
        <v>19</v>
      </c>
      <c r="D174" s="5" t="s">
        <v>53</v>
      </c>
      <c r="E174" s="5" t="s">
        <v>4</v>
      </c>
      <c r="F174" s="42" t="e">
        <f>#REF!</f>
        <v>#REF!</v>
      </c>
      <c r="G174" s="42" t="e">
        <f>#REF!</f>
        <v>#REF!</v>
      </c>
      <c r="H174" s="114">
        <f>H175+H176+H178+H177</f>
        <v>809.6</v>
      </c>
      <c r="I174" s="114">
        <f>I175+I176+I178</f>
        <v>128.6</v>
      </c>
      <c r="J174" s="114">
        <f t="shared" si="4"/>
        <v>15.884387351778656</v>
      </c>
    </row>
    <row r="175" spans="1:10" ht="48" customHeight="1">
      <c r="A175" s="83" t="s">
        <v>153</v>
      </c>
      <c r="B175" s="5" t="s">
        <v>8</v>
      </c>
      <c r="C175" s="5" t="s">
        <v>19</v>
      </c>
      <c r="D175" s="5" t="s">
        <v>53</v>
      </c>
      <c r="E175" s="33" t="s">
        <v>79</v>
      </c>
      <c r="F175" s="42"/>
      <c r="G175" s="42"/>
      <c r="H175" s="114">
        <v>546</v>
      </c>
      <c r="I175" s="114">
        <v>109.5</v>
      </c>
      <c r="J175" s="114">
        <f t="shared" si="4"/>
        <v>20.054945054945055</v>
      </c>
    </row>
    <row r="176" spans="1:10" ht="20.25" customHeight="1">
      <c r="A176" s="65" t="s">
        <v>154</v>
      </c>
      <c r="B176" s="5" t="s">
        <v>8</v>
      </c>
      <c r="C176" s="5" t="s">
        <v>19</v>
      </c>
      <c r="D176" s="5" t="s">
        <v>53</v>
      </c>
      <c r="E176" s="33" t="s">
        <v>81</v>
      </c>
      <c r="F176" s="42"/>
      <c r="G176" s="42"/>
      <c r="H176" s="114">
        <v>177</v>
      </c>
      <c r="I176" s="114">
        <v>19.1</v>
      </c>
      <c r="J176" s="114">
        <f t="shared" si="4"/>
        <v>10.790960451977401</v>
      </c>
    </row>
    <row r="177" spans="1:10" ht="42" customHeight="1">
      <c r="A177" s="84" t="s">
        <v>157</v>
      </c>
      <c r="B177" s="125" t="s">
        <v>8</v>
      </c>
      <c r="C177" s="125" t="s">
        <v>19</v>
      </c>
      <c r="D177" s="125" t="s">
        <v>53</v>
      </c>
      <c r="E177" s="126" t="s">
        <v>120</v>
      </c>
      <c r="F177" s="42"/>
      <c r="G177" s="42"/>
      <c r="H177" s="114">
        <v>70.6</v>
      </c>
      <c r="I177" s="114">
        <v>0</v>
      </c>
      <c r="J177" s="114">
        <f t="shared" si="4"/>
        <v>0</v>
      </c>
    </row>
    <row r="178" spans="1:10" ht="30.75" customHeight="1">
      <c r="A178" s="83" t="s">
        <v>87</v>
      </c>
      <c r="B178" s="5" t="s">
        <v>8</v>
      </c>
      <c r="C178" s="5" t="s">
        <v>19</v>
      </c>
      <c r="D178" s="5" t="s">
        <v>53</v>
      </c>
      <c r="E178" s="33" t="s">
        <v>86</v>
      </c>
      <c r="F178" s="42"/>
      <c r="G178" s="42"/>
      <c r="H178" s="114">
        <v>16</v>
      </c>
      <c r="I178" s="114">
        <v>0</v>
      </c>
      <c r="J178" s="114">
        <f t="shared" si="4"/>
        <v>0</v>
      </c>
    </row>
    <row r="179" spans="1:10" ht="36" customHeight="1">
      <c r="A179" s="84" t="s">
        <v>124</v>
      </c>
      <c r="B179" s="80" t="s">
        <v>8</v>
      </c>
      <c r="C179" s="80" t="s">
        <v>19</v>
      </c>
      <c r="D179" s="80" t="s">
        <v>125</v>
      </c>
      <c r="E179" s="80" t="s">
        <v>4</v>
      </c>
      <c r="F179" s="97"/>
      <c r="G179" s="97"/>
      <c r="H179" s="114">
        <f>H181</f>
        <v>10.3</v>
      </c>
      <c r="I179" s="114">
        <f>I181</f>
        <v>0</v>
      </c>
      <c r="J179" s="114">
        <f t="shared" si="4"/>
        <v>0</v>
      </c>
    </row>
    <row r="180" spans="1:10" ht="36" customHeight="1">
      <c r="A180" s="84" t="s">
        <v>126</v>
      </c>
      <c r="B180" s="80" t="s">
        <v>8</v>
      </c>
      <c r="C180" s="80" t="s">
        <v>19</v>
      </c>
      <c r="D180" s="80" t="s">
        <v>121</v>
      </c>
      <c r="E180" s="80" t="s">
        <v>4</v>
      </c>
      <c r="F180" s="79"/>
      <c r="G180" s="79"/>
      <c r="H180" s="114">
        <f>H181</f>
        <v>10.3</v>
      </c>
      <c r="I180" s="114">
        <f>I181</f>
        <v>0</v>
      </c>
      <c r="J180" s="114">
        <f t="shared" si="4"/>
        <v>0</v>
      </c>
    </row>
    <row r="181" spans="1:10" ht="45" customHeight="1">
      <c r="A181" s="65" t="s">
        <v>154</v>
      </c>
      <c r="B181" s="80" t="s">
        <v>8</v>
      </c>
      <c r="C181" s="80" t="s">
        <v>19</v>
      </c>
      <c r="D181" s="80" t="s">
        <v>121</v>
      </c>
      <c r="E181" s="80" t="s">
        <v>81</v>
      </c>
      <c r="F181" s="79"/>
      <c r="G181" s="79"/>
      <c r="H181" s="114">
        <v>10.3</v>
      </c>
      <c r="I181" s="114">
        <v>0</v>
      </c>
      <c r="J181" s="114">
        <f t="shared" si="4"/>
        <v>0</v>
      </c>
    </row>
    <row r="182" spans="1:10" ht="90.75" customHeight="1">
      <c r="A182" s="65" t="s">
        <v>18</v>
      </c>
      <c r="B182" s="5" t="s">
        <v>8</v>
      </c>
      <c r="C182" s="5" t="s">
        <v>19</v>
      </c>
      <c r="D182" s="5" t="s">
        <v>25</v>
      </c>
      <c r="E182" s="5" t="s">
        <v>4</v>
      </c>
      <c r="F182" s="42" t="e">
        <f>F183</f>
        <v>#REF!</v>
      </c>
      <c r="G182" s="42"/>
      <c r="H182" s="114">
        <f>H183</f>
        <v>931</v>
      </c>
      <c r="I182" s="114">
        <f>I183</f>
        <v>207.4</v>
      </c>
      <c r="J182" s="114">
        <f t="shared" si="4"/>
        <v>22.277121374865736</v>
      </c>
    </row>
    <row r="183" spans="1:10" ht="35.25" customHeight="1">
      <c r="A183" s="65" t="s">
        <v>17</v>
      </c>
      <c r="B183" s="5" t="s">
        <v>8</v>
      </c>
      <c r="C183" s="5" t="s">
        <v>19</v>
      </c>
      <c r="D183" s="5" t="s">
        <v>59</v>
      </c>
      <c r="E183" s="5" t="s">
        <v>4</v>
      </c>
      <c r="F183" s="42" t="e">
        <f>#REF!</f>
        <v>#REF!</v>
      </c>
      <c r="G183" s="42">
        <v>860</v>
      </c>
      <c r="H183" s="114">
        <f>H184+H185+H186+H187</f>
        <v>931</v>
      </c>
      <c r="I183" s="114">
        <f>I184+I185+I186+I187</f>
        <v>207.4</v>
      </c>
      <c r="J183" s="114">
        <f t="shared" si="4"/>
        <v>22.277121374865736</v>
      </c>
    </row>
    <row r="184" spans="1:10" ht="44.25" customHeight="1">
      <c r="A184" s="83" t="s">
        <v>156</v>
      </c>
      <c r="B184" s="5" t="s">
        <v>8</v>
      </c>
      <c r="C184" s="5" t="s">
        <v>19</v>
      </c>
      <c r="D184" s="5" t="s">
        <v>59</v>
      </c>
      <c r="E184" s="49" t="s">
        <v>85</v>
      </c>
      <c r="F184" s="42"/>
      <c r="G184" s="42"/>
      <c r="H184" s="114">
        <v>635</v>
      </c>
      <c r="I184" s="114">
        <v>127.3</v>
      </c>
      <c r="J184" s="114">
        <f t="shared" si="4"/>
        <v>20.04724409448819</v>
      </c>
    </row>
    <row r="185" spans="1:10" ht="45.75" customHeight="1">
      <c r="A185" s="65" t="s">
        <v>154</v>
      </c>
      <c r="B185" s="5" t="s">
        <v>8</v>
      </c>
      <c r="C185" s="5" t="s">
        <v>19</v>
      </c>
      <c r="D185" s="5" t="s">
        <v>59</v>
      </c>
      <c r="E185" s="49" t="s">
        <v>81</v>
      </c>
      <c r="F185" s="42"/>
      <c r="G185" s="42"/>
      <c r="H185" s="114">
        <v>280</v>
      </c>
      <c r="I185" s="114">
        <v>80</v>
      </c>
      <c r="J185" s="114">
        <f aca="true" t="shared" si="5" ref="J185:J209">I185/H185*100</f>
        <v>28.57142857142857</v>
      </c>
    </row>
    <row r="186" spans="1:10" ht="32.25" customHeight="1">
      <c r="A186" s="83" t="s">
        <v>83</v>
      </c>
      <c r="B186" s="5" t="s">
        <v>8</v>
      </c>
      <c r="C186" s="5" t="s">
        <v>19</v>
      </c>
      <c r="D186" s="5" t="s">
        <v>59</v>
      </c>
      <c r="E186" s="33" t="s">
        <v>82</v>
      </c>
      <c r="F186" s="42"/>
      <c r="G186" s="42"/>
      <c r="H186" s="114">
        <v>11</v>
      </c>
      <c r="I186" s="114">
        <v>0</v>
      </c>
      <c r="J186" s="114">
        <f t="shared" si="5"/>
        <v>0</v>
      </c>
    </row>
    <row r="187" spans="1:10" ht="31.5" customHeight="1">
      <c r="A187" s="83" t="s">
        <v>87</v>
      </c>
      <c r="B187" s="5" t="s">
        <v>8</v>
      </c>
      <c r="C187" s="5" t="s">
        <v>19</v>
      </c>
      <c r="D187" s="5" t="s">
        <v>59</v>
      </c>
      <c r="E187" s="33" t="s">
        <v>86</v>
      </c>
      <c r="F187" s="42"/>
      <c r="G187" s="42"/>
      <c r="H187" s="114">
        <v>5</v>
      </c>
      <c r="I187" s="114">
        <v>0.1</v>
      </c>
      <c r="J187" s="114">
        <f t="shared" si="5"/>
        <v>2</v>
      </c>
    </row>
    <row r="188" spans="1:13" ht="23.25" customHeight="1">
      <c r="A188" s="83" t="s">
        <v>60</v>
      </c>
      <c r="B188" s="75" t="s">
        <v>8</v>
      </c>
      <c r="C188" s="75" t="s">
        <v>19</v>
      </c>
      <c r="D188" s="77" t="s">
        <v>105</v>
      </c>
      <c r="E188" s="75" t="s">
        <v>4</v>
      </c>
      <c r="F188" s="42"/>
      <c r="G188" s="42"/>
      <c r="H188" s="114">
        <f>H189</f>
        <v>1.5</v>
      </c>
      <c r="I188" s="114">
        <f>I189</f>
        <v>0</v>
      </c>
      <c r="J188" s="114">
        <f t="shared" si="5"/>
        <v>0</v>
      </c>
      <c r="M188" s="89"/>
    </row>
    <row r="189" spans="1:10" ht="93" customHeight="1">
      <c r="A189" s="110" t="s">
        <v>176</v>
      </c>
      <c r="B189" s="75" t="s">
        <v>8</v>
      </c>
      <c r="C189" s="75" t="s">
        <v>19</v>
      </c>
      <c r="D189" s="77" t="s">
        <v>104</v>
      </c>
      <c r="E189" s="75" t="s">
        <v>4</v>
      </c>
      <c r="F189" s="22"/>
      <c r="G189" s="22"/>
      <c r="H189" s="114">
        <f>H190</f>
        <v>1.5</v>
      </c>
      <c r="I189" s="114">
        <f>I190</f>
        <v>0</v>
      </c>
      <c r="J189" s="114">
        <f t="shared" si="5"/>
        <v>0</v>
      </c>
    </row>
    <row r="190" spans="1:10" ht="43.5" customHeight="1">
      <c r="A190" s="83" t="s">
        <v>156</v>
      </c>
      <c r="B190" s="75" t="s">
        <v>8</v>
      </c>
      <c r="C190" s="75" t="s">
        <v>19</v>
      </c>
      <c r="D190" s="77" t="s">
        <v>104</v>
      </c>
      <c r="E190" s="75" t="s">
        <v>85</v>
      </c>
      <c r="F190" s="22"/>
      <c r="G190" s="22"/>
      <c r="H190" s="114">
        <v>1.5</v>
      </c>
      <c r="I190" s="114">
        <v>0</v>
      </c>
      <c r="J190" s="114">
        <f t="shared" si="5"/>
        <v>0</v>
      </c>
    </row>
    <row r="191" spans="1:10" ht="107.25" customHeight="1">
      <c r="A191" s="65" t="s">
        <v>91</v>
      </c>
      <c r="B191" s="75" t="s">
        <v>8</v>
      </c>
      <c r="C191" s="75" t="s">
        <v>19</v>
      </c>
      <c r="D191" s="77" t="s">
        <v>92</v>
      </c>
      <c r="E191" s="75" t="s">
        <v>4</v>
      </c>
      <c r="F191" s="22"/>
      <c r="G191" s="22"/>
      <c r="H191" s="114">
        <f>H193+H195+H196+H198+H200+H202</f>
        <v>72.6</v>
      </c>
      <c r="I191" s="114">
        <f>I193+I195+I196+I198+I200+I202</f>
        <v>9.4</v>
      </c>
      <c r="J191" s="114">
        <f t="shared" si="5"/>
        <v>12.947658402203857</v>
      </c>
    </row>
    <row r="192" spans="1:10" ht="79.5" customHeight="1">
      <c r="A192" s="83" t="s">
        <v>177</v>
      </c>
      <c r="B192" s="75" t="s">
        <v>8</v>
      </c>
      <c r="C192" s="75" t="s">
        <v>19</v>
      </c>
      <c r="D192" s="77" t="s">
        <v>98</v>
      </c>
      <c r="E192" s="75" t="s">
        <v>4</v>
      </c>
      <c r="F192" s="22"/>
      <c r="G192" s="22"/>
      <c r="H192" s="114">
        <f>H193</f>
        <v>0.8</v>
      </c>
      <c r="I192" s="114">
        <f>I193</f>
        <v>0</v>
      </c>
      <c r="J192" s="114">
        <f t="shared" si="5"/>
        <v>0</v>
      </c>
    </row>
    <row r="193" spans="1:10" ht="46.5" customHeight="1">
      <c r="A193" s="83" t="s">
        <v>156</v>
      </c>
      <c r="B193" s="75" t="s">
        <v>8</v>
      </c>
      <c r="C193" s="75" t="s">
        <v>19</v>
      </c>
      <c r="D193" s="77" t="s">
        <v>98</v>
      </c>
      <c r="E193" s="75" t="s">
        <v>85</v>
      </c>
      <c r="F193" s="22"/>
      <c r="G193" s="22"/>
      <c r="H193" s="114">
        <v>0.8</v>
      </c>
      <c r="I193" s="114">
        <v>0</v>
      </c>
      <c r="J193" s="114">
        <f t="shared" si="5"/>
        <v>0</v>
      </c>
    </row>
    <row r="194" spans="1:10" ht="30" customHeight="1">
      <c r="A194" s="107" t="s">
        <v>127</v>
      </c>
      <c r="B194" s="75" t="s">
        <v>8</v>
      </c>
      <c r="C194" s="75" t="s">
        <v>19</v>
      </c>
      <c r="D194" s="77" t="s">
        <v>61</v>
      </c>
      <c r="E194" s="75" t="s">
        <v>4</v>
      </c>
      <c r="F194" s="22"/>
      <c r="G194" s="22"/>
      <c r="H194" s="114">
        <f>H195</f>
        <v>1.9</v>
      </c>
      <c r="I194" s="114">
        <f>I195</f>
        <v>0</v>
      </c>
      <c r="J194" s="114">
        <f t="shared" si="5"/>
        <v>0</v>
      </c>
    </row>
    <row r="195" spans="1:10" ht="45" customHeight="1">
      <c r="A195" s="83" t="s">
        <v>156</v>
      </c>
      <c r="B195" s="75" t="s">
        <v>8</v>
      </c>
      <c r="C195" s="75" t="s">
        <v>19</v>
      </c>
      <c r="D195" s="77" t="s">
        <v>61</v>
      </c>
      <c r="E195" s="75" t="s">
        <v>85</v>
      </c>
      <c r="F195" s="22"/>
      <c r="G195" s="22"/>
      <c r="H195" s="114">
        <v>1.9</v>
      </c>
      <c r="I195" s="114">
        <v>0</v>
      </c>
      <c r="J195" s="114">
        <f t="shared" si="5"/>
        <v>0</v>
      </c>
    </row>
    <row r="196" spans="1:10" ht="23.25" customHeight="1">
      <c r="A196" s="112" t="s">
        <v>142</v>
      </c>
      <c r="B196" s="64" t="s">
        <v>8</v>
      </c>
      <c r="C196" s="64" t="s">
        <v>19</v>
      </c>
      <c r="D196" s="63" t="s">
        <v>109</v>
      </c>
      <c r="E196" s="45" t="s">
        <v>4</v>
      </c>
      <c r="F196" s="22"/>
      <c r="G196" s="22"/>
      <c r="H196" s="114">
        <f>H197</f>
        <v>61.6</v>
      </c>
      <c r="I196" s="114">
        <f>I197</f>
        <v>9.4</v>
      </c>
      <c r="J196" s="114">
        <f t="shared" si="5"/>
        <v>15.259740259740258</v>
      </c>
    </row>
    <row r="197" spans="1:10" ht="49.5" customHeight="1">
      <c r="A197" s="83" t="s">
        <v>156</v>
      </c>
      <c r="B197" s="64" t="s">
        <v>8</v>
      </c>
      <c r="C197" s="64" t="s">
        <v>19</v>
      </c>
      <c r="D197" s="63" t="s">
        <v>109</v>
      </c>
      <c r="E197" s="45" t="s">
        <v>85</v>
      </c>
      <c r="F197" s="22"/>
      <c r="G197" s="22"/>
      <c r="H197" s="114">
        <v>61.6</v>
      </c>
      <c r="I197" s="114">
        <v>9.4</v>
      </c>
      <c r="J197" s="114">
        <f t="shared" si="5"/>
        <v>15.259740259740258</v>
      </c>
    </row>
    <row r="198" spans="1:10" ht="89.25" customHeight="1">
      <c r="A198" s="81" t="s">
        <v>182</v>
      </c>
      <c r="B198" s="28" t="s">
        <v>8</v>
      </c>
      <c r="C198" s="28" t="s">
        <v>19</v>
      </c>
      <c r="D198" s="44" t="s">
        <v>111</v>
      </c>
      <c r="E198" s="28" t="s">
        <v>4</v>
      </c>
      <c r="F198" s="22"/>
      <c r="G198" s="22"/>
      <c r="H198" s="114">
        <f>H199</f>
        <v>4.5</v>
      </c>
      <c r="I198" s="114">
        <f>I199</f>
        <v>0</v>
      </c>
      <c r="J198" s="114">
        <f t="shared" si="5"/>
        <v>0</v>
      </c>
    </row>
    <row r="199" spans="1:10" ht="42" customHeight="1">
      <c r="A199" s="83" t="s">
        <v>156</v>
      </c>
      <c r="B199" s="67" t="s">
        <v>8</v>
      </c>
      <c r="C199" s="67" t="s">
        <v>19</v>
      </c>
      <c r="D199" s="44" t="s">
        <v>111</v>
      </c>
      <c r="E199" s="28" t="s">
        <v>85</v>
      </c>
      <c r="F199" s="22"/>
      <c r="G199" s="22"/>
      <c r="H199" s="114">
        <v>4.5</v>
      </c>
      <c r="I199" s="114">
        <v>0</v>
      </c>
      <c r="J199" s="114">
        <f t="shared" si="5"/>
        <v>0</v>
      </c>
    </row>
    <row r="200" spans="1:10" ht="88.5" customHeight="1">
      <c r="A200" s="65" t="s">
        <v>179</v>
      </c>
      <c r="B200" s="63" t="s">
        <v>8</v>
      </c>
      <c r="C200" s="63" t="s">
        <v>19</v>
      </c>
      <c r="D200" s="63" t="s">
        <v>100</v>
      </c>
      <c r="E200" s="63" t="s">
        <v>4</v>
      </c>
      <c r="F200" s="22"/>
      <c r="G200" s="22"/>
      <c r="H200" s="114">
        <f>H201</f>
        <v>1.8</v>
      </c>
      <c r="I200" s="114">
        <f>I201</f>
        <v>0</v>
      </c>
      <c r="J200" s="114">
        <f t="shared" si="5"/>
        <v>0</v>
      </c>
    </row>
    <row r="201" spans="1:10" ht="43.5" customHeight="1">
      <c r="A201" s="83" t="s">
        <v>156</v>
      </c>
      <c r="B201" s="63" t="s">
        <v>8</v>
      </c>
      <c r="C201" s="63" t="s">
        <v>19</v>
      </c>
      <c r="D201" s="63" t="s">
        <v>100</v>
      </c>
      <c r="E201" s="63" t="s">
        <v>85</v>
      </c>
      <c r="F201" s="22"/>
      <c r="G201" s="22"/>
      <c r="H201" s="114">
        <v>1.8</v>
      </c>
      <c r="I201" s="114">
        <v>0</v>
      </c>
      <c r="J201" s="114">
        <f t="shared" si="5"/>
        <v>0</v>
      </c>
    </row>
    <row r="202" spans="1:10" ht="76.5" customHeight="1">
      <c r="A202" s="111" t="s">
        <v>183</v>
      </c>
      <c r="B202" s="67" t="s">
        <v>8</v>
      </c>
      <c r="C202" s="67" t="s">
        <v>19</v>
      </c>
      <c r="D202" s="86" t="s">
        <v>113</v>
      </c>
      <c r="E202" s="28" t="s">
        <v>4</v>
      </c>
      <c r="F202" s="22"/>
      <c r="G202" s="22"/>
      <c r="H202" s="114">
        <f>H203</f>
        <v>2</v>
      </c>
      <c r="I202" s="114">
        <f>I203</f>
        <v>0</v>
      </c>
      <c r="J202" s="114">
        <f t="shared" si="5"/>
        <v>0</v>
      </c>
    </row>
    <row r="203" spans="1:10" ht="47.25" customHeight="1">
      <c r="A203" s="83" t="s">
        <v>156</v>
      </c>
      <c r="B203" s="67" t="s">
        <v>8</v>
      </c>
      <c r="C203" s="67" t="s">
        <v>19</v>
      </c>
      <c r="D203" s="86" t="s">
        <v>113</v>
      </c>
      <c r="E203" s="28" t="s">
        <v>85</v>
      </c>
      <c r="F203" s="22"/>
      <c r="G203" s="22"/>
      <c r="H203" s="114">
        <v>2</v>
      </c>
      <c r="I203" s="114">
        <v>0</v>
      </c>
      <c r="J203" s="114">
        <f t="shared" si="5"/>
        <v>0</v>
      </c>
    </row>
    <row r="204" spans="1:10" ht="33.75" customHeight="1">
      <c r="A204" s="200" t="s">
        <v>213</v>
      </c>
      <c r="B204" s="197" t="s">
        <v>40</v>
      </c>
      <c r="C204" s="197" t="s">
        <v>13</v>
      </c>
      <c r="D204" s="198" t="s">
        <v>24</v>
      </c>
      <c r="E204" s="130" t="s">
        <v>4</v>
      </c>
      <c r="F204" s="199"/>
      <c r="G204" s="199"/>
      <c r="H204" s="124">
        <f>H205+H230</f>
        <v>5178</v>
      </c>
      <c r="I204" s="124">
        <f>I205+I230</f>
        <v>904.3</v>
      </c>
      <c r="J204" s="124">
        <f t="shared" si="5"/>
        <v>17.4642719196601</v>
      </c>
    </row>
    <row r="205" spans="1:10" ht="33" customHeight="1">
      <c r="A205" s="201" t="s">
        <v>214</v>
      </c>
      <c r="B205" s="174" t="s">
        <v>40</v>
      </c>
      <c r="C205" s="174" t="s">
        <v>5</v>
      </c>
      <c r="D205" s="202" t="s">
        <v>24</v>
      </c>
      <c r="E205" s="174" t="s">
        <v>4</v>
      </c>
      <c r="F205" s="203"/>
      <c r="G205" s="203"/>
      <c r="H205" s="172">
        <f>H206+H210+H214+H222+H225+H228</f>
        <v>4748</v>
      </c>
      <c r="I205" s="172">
        <f>I206+I210+I214+I222+I225+I228</f>
        <v>819.9</v>
      </c>
      <c r="J205" s="172">
        <f t="shared" si="5"/>
        <v>17.26832350463353</v>
      </c>
    </row>
    <row r="206" spans="1:10" ht="36" customHeight="1">
      <c r="A206" s="65" t="s">
        <v>215</v>
      </c>
      <c r="B206" s="49" t="s">
        <v>40</v>
      </c>
      <c r="C206" s="49" t="s">
        <v>5</v>
      </c>
      <c r="D206" s="49" t="s">
        <v>216</v>
      </c>
      <c r="E206" s="49" t="s">
        <v>4</v>
      </c>
      <c r="F206" s="36"/>
      <c r="G206" s="37"/>
      <c r="H206" s="118">
        <f>H207</f>
        <v>2665</v>
      </c>
      <c r="I206" s="118">
        <f>I207</f>
        <v>351.2</v>
      </c>
      <c r="J206" s="114">
        <f t="shared" si="5"/>
        <v>13.178236397748591</v>
      </c>
    </row>
    <row r="207" spans="1:10" ht="35.25" customHeight="1">
      <c r="A207" s="2" t="s">
        <v>55</v>
      </c>
      <c r="B207" s="72" t="s">
        <v>40</v>
      </c>
      <c r="C207" s="72" t="s">
        <v>5</v>
      </c>
      <c r="D207" s="72" t="s">
        <v>217</v>
      </c>
      <c r="E207" s="72" t="s">
        <v>4</v>
      </c>
      <c r="F207" s="38" t="e">
        <f>#REF!</f>
        <v>#REF!</v>
      </c>
      <c r="G207" s="38" t="e">
        <f>#REF!</f>
        <v>#REF!</v>
      </c>
      <c r="H207" s="114">
        <f>H208+H209</f>
        <v>2665</v>
      </c>
      <c r="I207" s="114">
        <f>I208+I209</f>
        <v>351.2</v>
      </c>
      <c r="J207" s="114">
        <f t="shared" si="5"/>
        <v>13.178236397748591</v>
      </c>
    </row>
    <row r="208" spans="1:10" ht="47.25" customHeight="1">
      <c r="A208" s="81" t="s">
        <v>158</v>
      </c>
      <c r="B208" s="72" t="s">
        <v>40</v>
      </c>
      <c r="C208" s="72" t="s">
        <v>5</v>
      </c>
      <c r="D208" s="72" t="s">
        <v>217</v>
      </c>
      <c r="E208" s="72" t="s">
        <v>159</v>
      </c>
      <c r="F208" s="38"/>
      <c r="G208" s="38"/>
      <c r="H208" s="114">
        <v>13</v>
      </c>
      <c r="I208" s="114">
        <v>1.2</v>
      </c>
      <c r="J208" s="114">
        <f t="shared" si="5"/>
        <v>9.23076923076923</v>
      </c>
    </row>
    <row r="209" spans="1:10" ht="78" customHeight="1">
      <c r="A209" s="65" t="s">
        <v>161</v>
      </c>
      <c r="B209" s="72" t="s">
        <v>40</v>
      </c>
      <c r="C209" s="72" t="s">
        <v>5</v>
      </c>
      <c r="D209" s="72" t="s">
        <v>217</v>
      </c>
      <c r="E209" s="72" t="s">
        <v>88</v>
      </c>
      <c r="F209" s="38"/>
      <c r="G209" s="38"/>
      <c r="H209" s="114">
        <f>2667-15</f>
        <v>2652</v>
      </c>
      <c r="I209" s="114">
        <v>350</v>
      </c>
      <c r="J209" s="114">
        <f t="shared" si="5"/>
        <v>13.197586726998493</v>
      </c>
    </row>
    <row r="210" spans="1:10" ht="37.5" customHeight="1">
      <c r="A210" s="2" t="s">
        <v>17</v>
      </c>
      <c r="B210" s="72" t="s">
        <v>40</v>
      </c>
      <c r="C210" s="72" t="s">
        <v>5</v>
      </c>
      <c r="D210" s="72" t="s">
        <v>135</v>
      </c>
      <c r="E210" s="72" t="s">
        <v>4</v>
      </c>
      <c r="F210" s="38" t="e">
        <f>#REF!</f>
        <v>#REF!</v>
      </c>
      <c r="G210" s="38" t="e">
        <f>#REF!</f>
        <v>#REF!</v>
      </c>
      <c r="H210" s="114">
        <f>H211+H212+H213</f>
        <v>320</v>
      </c>
      <c r="I210" s="114">
        <f>I211+I212+I213</f>
        <v>84.19999999999999</v>
      </c>
      <c r="J210" s="114">
        <f aca="true" t="shared" si="6" ref="J210:J251">I210/H210*100</f>
        <v>26.312499999999993</v>
      </c>
    </row>
    <row r="211" spans="1:10" ht="42" customHeight="1">
      <c r="A211" s="83" t="s">
        <v>156</v>
      </c>
      <c r="B211" s="72" t="s">
        <v>40</v>
      </c>
      <c r="C211" s="72" t="s">
        <v>5</v>
      </c>
      <c r="D211" s="72" t="s">
        <v>135</v>
      </c>
      <c r="E211" s="72" t="s">
        <v>85</v>
      </c>
      <c r="F211" s="38"/>
      <c r="G211" s="38"/>
      <c r="H211" s="114">
        <v>260.5</v>
      </c>
      <c r="I211" s="114">
        <v>82.8</v>
      </c>
      <c r="J211" s="114">
        <f t="shared" si="6"/>
        <v>31.785028790786946</v>
      </c>
    </row>
    <row r="212" spans="1:10" ht="42.75" customHeight="1">
      <c r="A212" s="65" t="s">
        <v>154</v>
      </c>
      <c r="B212" s="72" t="s">
        <v>40</v>
      </c>
      <c r="C212" s="72" t="s">
        <v>5</v>
      </c>
      <c r="D212" s="72" t="s">
        <v>135</v>
      </c>
      <c r="E212" s="72" t="s">
        <v>81</v>
      </c>
      <c r="F212" s="38"/>
      <c r="G212" s="38"/>
      <c r="H212" s="114">
        <f>54.5+1</f>
        <v>55.5</v>
      </c>
      <c r="I212" s="114">
        <v>1.3</v>
      </c>
      <c r="J212" s="114">
        <f t="shared" si="6"/>
        <v>2.3423423423423424</v>
      </c>
    </row>
    <row r="213" spans="1:10" ht="32.25" customHeight="1">
      <c r="A213" s="83" t="s">
        <v>87</v>
      </c>
      <c r="B213" s="72" t="s">
        <v>40</v>
      </c>
      <c r="C213" s="72" t="s">
        <v>5</v>
      </c>
      <c r="D213" s="72" t="s">
        <v>135</v>
      </c>
      <c r="E213" s="72" t="s">
        <v>86</v>
      </c>
      <c r="F213" s="38"/>
      <c r="G213" s="38"/>
      <c r="H213" s="114">
        <f>5-1</f>
        <v>4</v>
      </c>
      <c r="I213" s="114">
        <v>0.1</v>
      </c>
      <c r="J213" s="114">
        <f t="shared" si="6"/>
        <v>2.5</v>
      </c>
    </row>
    <row r="214" spans="1:10" ht="24" customHeight="1">
      <c r="A214" s="2" t="s">
        <v>41</v>
      </c>
      <c r="B214" s="72" t="s">
        <v>40</v>
      </c>
      <c r="C214" s="72" t="s">
        <v>5</v>
      </c>
      <c r="D214" s="72" t="s">
        <v>147</v>
      </c>
      <c r="E214" s="72" t="s">
        <v>38</v>
      </c>
      <c r="F214" s="38">
        <f>F215+F223</f>
        <v>0</v>
      </c>
      <c r="G214" s="39">
        <f>G215</f>
        <v>0</v>
      </c>
      <c r="H214" s="114">
        <f>H215</f>
        <v>1530</v>
      </c>
      <c r="I214" s="114">
        <f>I215</f>
        <v>382.40000000000003</v>
      </c>
      <c r="J214" s="114">
        <f t="shared" si="6"/>
        <v>24.993464052287585</v>
      </c>
    </row>
    <row r="215" spans="1:10" ht="33.75" customHeight="1">
      <c r="A215" s="2" t="s">
        <v>55</v>
      </c>
      <c r="B215" s="72" t="s">
        <v>40</v>
      </c>
      <c r="C215" s="72" t="s">
        <v>5</v>
      </c>
      <c r="D215" s="72" t="s">
        <v>56</v>
      </c>
      <c r="E215" s="72" t="s">
        <v>4</v>
      </c>
      <c r="F215" s="38">
        <f>F222</f>
        <v>0</v>
      </c>
      <c r="G215" s="38">
        <f>G222</f>
        <v>0</v>
      </c>
      <c r="H215" s="114">
        <f>H216+H217+H218+H219+H220</f>
        <v>1530</v>
      </c>
      <c r="I215" s="114">
        <f>I216+I217+I218+I219+I220</f>
        <v>382.40000000000003</v>
      </c>
      <c r="J215" s="114">
        <f t="shared" si="6"/>
        <v>24.993464052287585</v>
      </c>
    </row>
    <row r="216" spans="1:10" ht="41.25" customHeight="1">
      <c r="A216" s="83" t="s">
        <v>156</v>
      </c>
      <c r="B216" s="72" t="s">
        <v>40</v>
      </c>
      <c r="C216" s="72" t="s">
        <v>5</v>
      </c>
      <c r="D216" s="72" t="s">
        <v>56</v>
      </c>
      <c r="E216" s="72" t="s">
        <v>85</v>
      </c>
      <c r="F216" s="38"/>
      <c r="G216" s="38"/>
      <c r="H216" s="114">
        <f>1302-115</f>
        <v>1187</v>
      </c>
      <c r="I216" s="114">
        <v>334.3</v>
      </c>
      <c r="J216" s="114">
        <f t="shared" si="6"/>
        <v>28.163437236731255</v>
      </c>
    </row>
    <row r="217" spans="1:10" ht="43.5" customHeight="1">
      <c r="A217" s="65" t="s">
        <v>154</v>
      </c>
      <c r="B217" s="72" t="s">
        <v>40</v>
      </c>
      <c r="C217" s="72" t="s">
        <v>5</v>
      </c>
      <c r="D217" s="72" t="s">
        <v>56</v>
      </c>
      <c r="E217" s="72" t="s">
        <v>81</v>
      </c>
      <c r="F217" s="38"/>
      <c r="G217" s="38"/>
      <c r="H217" s="114">
        <f>289+10</f>
        <v>299</v>
      </c>
      <c r="I217" s="114">
        <v>44</v>
      </c>
      <c r="J217" s="114">
        <f t="shared" si="6"/>
        <v>14.715719063545151</v>
      </c>
    </row>
    <row r="218" spans="1:10" ht="42.75" customHeight="1">
      <c r="A218" s="81" t="s">
        <v>158</v>
      </c>
      <c r="B218" s="72" t="s">
        <v>40</v>
      </c>
      <c r="C218" s="72" t="s">
        <v>5</v>
      </c>
      <c r="D218" s="72" t="s">
        <v>56</v>
      </c>
      <c r="E218" s="72" t="s">
        <v>159</v>
      </c>
      <c r="F218" s="38"/>
      <c r="G218" s="38"/>
      <c r="H218" s="114">
        <v>24</v>
      </c>
      <c r="I218" s="114">
        <v>4</v>
      </c>
      <c r="J218" s="114">
        <f t="shared" si="6"/>
        <v>16.666666666666664</v>
      </c>
    </row>
    <row r="219" spans="1:10" ht="29.25" customHeight="1">
      <c r="A219" s="83" t="s">
        <v>83</v>
      </c>
      <c r="B219" s="52" t="s">
        <v>40</v>
      </c>
      <c r="C219" s="52" t="s">
        <v>5</v>
      </c>
      <c r="D219" s="52" t="s">
        <v>56</v>
      </c>
      <c r="E219" s="72" t="s">
        <v>82</v>
      </c>
      <c r="F219" s="38"/>
      <c r="G219" s="38"/>
      <c r="H219" s="114">
        <f>15-5</f>
        <v>10</v>
      </c>
      <c r="I219" s="114">
        <v>0</v>
      </c>
      <c r="J219" s="114">
        <f t="shared" si="6"/>
        <v>0</v>
      </c>
    </row>
    <row r="220" spans="1:10" ht="29.25" customHeight="1">
      <c r="A220" s="83" t="s">
        <v>87</v>
      </c>
      <c r="B220" s="52" t="s">
        <v>40</v>
      </c>
      <c r="C220" s="52" t="s">
        <v>5</v>
      </c>
      <c r="D220" s="52" t="s">
        <v>56</v>
      </c>
      <c r="E220" s="72" t="s">
        <v>86</v>
      </c>
      <c r="F220" s="38"/>
      <c r="G220" s="38"/>
      <c r="H220" s="114">
        <f>15-5</f>
        <v>10</v>
      </c>
      <c r="I220" s="114">
        <v>0.1</v>
      </c>
      <c r="J220" s="114">
        <f t="shared" si="6"/>
        <v>1</v>
      </c>
    </row>
    <row r="221" spans="1:10" ht="58.5" customHeight="1">
      <c r="A221" s="109" t="s">
        <v>136</v>
      </c>
      <c r="B221" s="52" t="s">
        <v>40</v>
      </c>
      <c r="C221" s="52" t="s">
        <v>5</v>
      </c>
      <c r="D221" s="52" t="s">
        <v>137</v>
      </c>
      <c r="E221" s="76" t="s">
        <v>4</v>
      </c>
      <c r="F221" s="38"/>
      <c r="G221" s="38"/>
      <c r="H221" s="114">
        <f>H222</f>
        <v>200</v>
      </c>
      <c r="I221" s="114">
        <f>I222</f>
        <v>2.1</v>
      </c>
      <c r="J221" s="114">
        <f t="shared" si="6"/>
        <v>1.05</v>
      </c>
    </row>
    <row r="222" spans="1:10" ht="44.25" customHeight="1">
      <c r="A222" s="65" t="s">
        <v>90</v>
      </c>
      <c r="B222" s="3" t="s">
        <v>40</v>
      </c>
      <c r="C222" s="3" t="s">
        <v>5</v>
      </c>
      <c r="D222" s="120" t="s">
        <v>186</v>
      </c>
      <c r="E222" s="52" t="s">
        <v>4</v>
      </c>
      <c r="F222" s="53"/>
      <c r="G222" s="53"/>
      <c r="H222" s="114">
        <f>H223+H224</f>
        <v>200</v>
      </c>
      <c r="I222" s="114">
        <f>I223+I224</f>
        <v>2.1</v>
      </c>
      <c r="J222" s="114">
        <f t="shared" si="6"/>
        <v>1.05</v>
      </c>
    </row>
    <row r="223" spans="1:10" ht="44.25" customHeight="1">
      <c r="A223" s="83" t="s">
        <v>156</v>
      </c>
      <c r="B223" s="3" t="s">
        <v>40</v>
      </c>
      <c r="C223" s="3" t="s">
        <v>5</v>
      </c>
      <c r="D223" s="120" t="s">
        <v>186</v>
      </c>
      <c r="E223" s="52" t="s">
        <v>85</v>
      </c>
      <c r="F223" s="54"/>
      <c r="G223" s="54"/>
      <c r="H223" s="119">
        <v>115</v>
      </c>
      <c r="I223" s="119">
        <v>0</v>
      </c>
      <c r="J223" s="114">
        <f t="shared" si="6"/>
        <v>0</v>
      </c>
    </row>
    <row r="224" spans="1:10" ht="43.5" customHeight="1">
      <c r="A224" s="65" t="s">
        <v>154</v>
      </c>
      <c r="B224" s="3" t="s">
        <v>40</v>
      </c>
      <c r="C224" s="3" t="s">
        <v>5</v>
      </c>
      <c r="D224" s="120" t="s">
        <v>186</v>
      </c>
      <c r="E224" s="52" t="s">
        <v>81</v>
      </c>
      <c r="F224" s="54"/>
      <c r="G224" s="54"/>
      <c r="H224" s="119">
        <v>85</v>
      </c>
      <c r="I224" s="119">
        <v>2.1</v>
      </c>
      <c r="J224" s="114">
        <f t="shared" si="6"/>
        <v>2.4705882352941178</v>
      </c>
    </row>
    <row r="225" spans="1:10" ht="37.5" customHeight="1">
      <c r="A225" s="56" t="s">
        <v>103</v>
      </c>
      <c r="B225" s="90" t="s">
        <v>40</v>
      </c>
      <c r="C225" s="90" t="s">
        <v>5</v>
      </c>
      <c r="D225" s="90" t="s">
        <v>122</v>
      </c>
      <c r="E225" s="91" t="s">
        <v>4</v>
      </c>
      <c r="F225" s="96"/>
      <c r="G225" s="96"/>
      <c r="H225" s="119">
        <f>H226</f>
        <v>18</v>
      </c>
      <c r="I225" s="119">
        <f>I226</f>
        <v>0</v>
      </c>
      <c r="J225" s="114">
        <f t="shared" si="6"/>
        <v>0</v>
      </c>
    </row>
    <row r="226" spans="1:13" ht="75" customHeight="1">
      <c r="A226" s="56" t="s">
        <v>175</v>
      </c>
      <c r="B226" s="90" t="s">
        <v>40</v>
      </c>
      <c r="C226" s="90" t="s">
        <v>5</v>
      </c>
      <c r="D226" s="90" t="s">
        <v>123</v>
      </c>
      <c r="E226" s="91" t="s">
        <v>4</v>
      </c>
      <c r="F226" s="54"/>
      <c r="G226" s="54"/>
      <c r="H226" s="119">
        <f>H227</f>
        <v>18</v>
      </c>
      <c r="I226" s="119">
        <f>I227</f>
        <v>0</v>
      </c>
      <c r="J226" s="114">
        <f t="shared" si="6"/>
        <v>0</v>
      </c>
      <c r="M226" s="73"/>
    </row>
    <row r="227" spans="1:10" ht="43.5" customHeight="1">
      <c r="A227" s="65" t="s">
        <v>154</v>
      </c>
      <c r="B227" s="90" t="s">
        <v>40</v>
      </c>
      <c r="C227" s="90" t="s">
        <v>5</v>
      </c>
      <c r="D227" s="90" t="s">
        <v>123</v>
      </c>
      <c r="E227" s="91" t="s">
        <v>81</v>
      </c>
      <c r="F227" s="54"/>
      <c r="G227" s="54"/>
      <c r="H227" s="119">
        <v>18</v>
      </c>
      <c r="I227" s="119">
        <v>0</v>
      </c>
      <c r="J227" s="114">
        <f t="shared" si="6"/>
        <v>0</v>
      </c>
    </row>
    <row r="228" spans="1:10" ht="60" customHeight="1">
      <c r="A228" s="81" t="s">
        <v>114</v>
      </c>
      <c r="B228" s="3" t="s">
        <v>40</v>
      </c>
      <c r="C228" s="3" t="s">
        <v>5</v>
      </c>
      <c r="D228" s="3" t="s">
        <v>116</v>
      </c>
      <c r="E228" s="48" t="s">
        <v>4</v>
      </c>
      <c r="F228" s="54"/>
      <c r="G228" s="54"/>
      <c r="H228" s="119">
        <f>H229</f>
        <v>15</v>
      </c>
      <c r="I228" s="119">
        <f>I229</f>
        <v>0</v>
      </c>
      <c r="J228" s="114">
        <f t="shared" si="6"/>
        <v>0</v>
      </c>
    </row>
    <row r="229" spans="1:10" ht="45.75" customHeight="1">
      <c r="A229" s="65" t="s">
        <v>154</v>
      </c>
      <c r="B229" s="3" t="s">
        <v>40</v>
      </c>
      <c r="C229" s="3" t="s">
        <v>5</v>
      </c>
      <c r="D229" s="3" t="s">
        <v>116</v>
      </c>
      <c r="E229" s="48" t="s">
        <v>81</v>
      </c>
      <c r="F229" s="54"/>
      <c r="G229" s="54"/>
      <c r="H229" s="119">
        <v>15</v>
      </c>
      <c r="I229" s="119">
        <v>0</v>
      </c>
      <c r="J229" s="114">
        <f t="shared" si="6"/>
        <v>0</v>
      </c>
    </row>
    <row r="230" spans="1:10" ht="28.5" customHeight="1">
      <c r="A230" s="7" t="s">
        <v>77</v>
      </c>
      <c r="B230" s="28" t="s">
        <v>40</v>
      </c>
      <c r="C230" s="28" t="s">
        <v>12</v>
      </c>
      <c r="D230" s="28" t="s">
        <v>24</v>
      </c>
      <c r="E230" s="28" t="s">
        <v>4</v>
      </c>
      <c r="F230" s="40" t="e">
        <f aca="true" t="shared" si="7" ref="F230:I231">F231</f>
        <v>#REF!</v>
      </c>
      <c r="G230" s="40" t="e">
        <f t="shared" si="7"/>
        <v>#REF!</v>
      </c>
      <c r="H230" s="114">
        <f t="shared" si="7"/>
        <v>430</v>
      </c>
      <c r="I230" s="114">
        <f t="shared" si="7"/>
        <v>84.39999999999999</v>
      </c>
      <c r="J230" s="114">
        <f t="shared" si="6"/>
        <v>19.627906976744182</v>
      </c>
    </row>
    <row r="231" spans="1:10" ht="59.25" customHeight="1">
      <c r="A231" s="173" t="s">
        <v>49</v>
      </c>
      <c r="B231" s="170" t="s">
        <v>40</v>
      </c>
      <c r="C231" s="170" t="s">
        <v>12</v>
      </c>
      <c r="D231" s="170" t="s">
        <v>52</v>
      </c>
      <c r="E231" s="170" t="s">
        <v>4</v>
      </c>
      <c r="F231" s="204" t="e">
        <f t="shared" si="7"/>
        <v>#REF!</v>
      </c>
      <c r="G231" s="204" t="e">
        <f t="shared" si="7"/>
        <v>#REF!</v>
      </c>
      <c r="H231" s="172">
        <f t="shared" si="7"/>
        <v>430</v>
      </c>
      <c r="I231" s="172">
        <f t="shared" si="7"/>
        <v>84.39999999999999</v>
      </c>
      <c r="J231" s="172">
        <f t="shared" si="6"/>
        <v>19.627906976744182</v>
      </c>
    </row>
    <row r="232" spans="1:10" ht="21.75" customHeight="1">
      <c r="A232" s="83" t="s">
        <v>15</v>
      </c>
      <c r="B232" s="33" t="s">
        <v>40</v>
      </c>
      <c r="C232" s="33" t="s">
        <v>12</v>
      </c>
      <c r="D232" s="33" t="s">
        <v>53</v>
      </c>
      <c r="E232" s="33" t="s">
        <v>4</v>
      </c>
      <c r="F232" s="36" t="e">
        <f>#REF!</f>
        <v>#REF!</v>
      </c>
      <c r="G232" s="36" t="e">
        <f>#REF!</f>
        <v>#REF!</v>
      </c>
      <c r="H232" s="118">
        <f>H233+H234+H235</f>
        <v>430</v>
      </c>
      <c r="I232" s="118">
        <f>I233+I234+I235</f>
        <v>84.39999999999999</v>
      </c>
      <c r="J232" s="114">
        <f t="shared" si="6"/>
        <v>19.627906976744182</v>
      </c>
    </row>
    <row r="233" spans="1:10" ht="48" customHeight="1">
      <c r="A233" s="83" t="s">
        <v>153</v>
      </c>
      <c r="B233" s="33" t="s">
        <v>40</v>
      </c>
      <c r="C233" s="33" t="s">
        <v>12</v>
      </c>
      <c r="D233" s="33" t="s">
        <v>53</v>
      </c>
      <c r="E233" s="33" t="s">
        <v>79</v>
      </c>
      <c r="F233" s="41"/>
      <c r="G233" s="41"/>
      <c r="H233" s="118">
        <v>366</v>
      </c>
      <c r="I233" s="118">
        <v>84.3</v>
      </c>
      <c r="J233" s="114">
        <f t="shared" si="6"/>
        <v>23.0327868852459</v>
      </c>
    </row>
    <row r="234" spans="1:10" ht="45" customHeight="1">
      <c r="A234" s="65" t="s">
        <v>154</v>
      </c>
      <c r="B234" s="33" t="s">
        <v>40</v>
      </c>
      <c r="C234" s="33" t="s">
        <v>12</v>
      </c>
      <c r="D234" s="33" t="s">
        <v>53</v>
      </c>
      <c r="E234" s="33" t="s">
        <v>81</v>
      </c>
      <c r="F234" s="41"/>
      <c r="G234" s="41"/>
      <c r="H234" s="118">
        <v>59</v>
      </c>
      <c r="I234" s="118">
        <v>0</v>
      </c>
      <c r="J234" s="114">
        <f t="shared" si="6"/>
        <v>0</v>
      </c>
    </row>
    <row r="235" spans="1:10" ht="30" customHeight="1">
      <c r="A235" s="83" t="s">
        <v>87</v>
      </c>
      <c r="B235" s="33" t="s">
        <v>40</v>
      </c>
      <c r="C235" s="33" t="s">
        <v>12</v>
      </c>
      <c r="D235" s="33" t="s">
        <v>53</v>
      </c>
      <c r="E235" s="33" t="s">
        <v>86</v>
      </c>
      <c r="F235" s="36"/>
      <c r="G235" s="36"/>
      <c r="H235" s="118">
        <v>5</v>
      </c>
      <c r="I235" s="114">
        <v>0.1</v>
      </c>
      <c r="J235" s="114">
        <f t="shared" si="6"/>
        <v>2</v>
      </c>
    </row>
    <row r="236" spans="1:10" ht="30" customHeight="1">
      <c r="A236" s="206" t="s">
        <v>218</v>
      </c>
      <c r="B236" s="205" t="s">
        <v>19</v>
      </c>
      <c r="C236" s="205" t="s">
        <v>13</v>
      </c>
      <c r="D236" s="205" t="s">
        <v>24</v>
      </c>
      <c r="E236" s="205" t="s">
        <v>4</v>
      </c>
      <c r="F236" s="74"/>
      <c r="G236" s="74"/>
      <c r="H236" s="124">
        <f aca="true" t="shared" si="8" ref="H236:I238">H237</f>
        <v>185</v>
      </c>
      <c r="I236" s="124">
        <f t="shared" si="8"/>
        <v>0</v>
      </c>
      <c r="J236" s="124">
        <f t="shared" si="6"/>
        <v>0</v>
      </c>
    </row>
    <row r="237" spans="1:10" ht="30" customHeight="1">
      <c r="A237" s="81" t="s">
        <v>219</v>
      </c>
      <c r="B237" s="29" t="s">
        <v>19</v>
      </c>
      <c r="C237" s="29" t="s">
        <v>19</v>
      </c>
      <c r="D237" s="30" t="s">
        <v>24</v>
      </c>
      <c r="E237" s="31" t="s">
        <v>4</v>
      </c>
      <c r="F237" s="10"/>
      <c r="G237" s="10"/>
      <c r="H237" s="114">
        <f t="shared" si="8"/>
        <v>185</v>
      </c>
      <c r="I237" s="114">
        <f t="shared" si="8"/>
        <v>0</v>
      </c>
      <c r="J237" s="114">
        <f t="shared" si="6"/>
        <v>0</v>
      </c>
    </row>
    <row r="238" spans="1:10" ht="33.75" customHeight="1">
      <c r="A238" s="81" t="s">
        <v>220</v>
      </c>
      <c r="B238" s="29" t="s">
        <v>19</v>
      </c>
      <c r="C238" s="29" t="s">
        <v>19</v>
      </c>
      <c r="D238" s="30" t="s">
        <v>221</v>
      </c>
      <c r="E238" s="31" t="s">
        <v>4</v>
      </c>
      <c r="F238" s="10"/>
      <c r="G238" s="10"/>
      <c r="H238" s="114">
        <f t="shared" si="8"/>
        <v>185</v>
      </c>
      <c r="I238" s="114">
        <f t="shared" si="8"/>
        <v>0</v>
      </c>
      <c r="J238" s="114">
        <f t="shared" si="6"/>
        <v>0</v>
      </c>
    </row>
    <row r="239" spans="1:10" ht="42.75" customHeight="1">
      <c r="A239" s="65" t="s">
        <v>154</v>
      </c>
      <c r="B239" s="29" t="s">
        <v>19</v>
      </c>
      <c r="C239" s="29" t="s">
        <v>19</v>
      </c>
      <c r="D239" s="30" t="s">
        <v>221</v>
      </c>
      <c r="E239" s="31" t="s">
        <v>81</v>
      </c>
      <c r="F239" s="10"/>
      <c r="G239" s="10"/>
      <c r="H239" s="114">
        <v>185</v>
      </c>
      <c r="I239" s="114">
        <v>0</v>
      </c>
      <c r="J239" s="114">
        <f t="shared" si="6"/>
        <v>0</v>
      </c>
    </row>
    <row r="240" spans="1:10" ht="25.5" customHeight="1">
      <c r="A240" s="148" t="s">
        <v>35</v>
      </c>
      <c r="B240" s="149" t="s">
        <v>20</v>
      </c>
      <c r="C240" s="149" t="s">
        <v>13</v>
      </c>
      <c r="D240" s="149" t="s">
        <v>24</v>
      </c>
      <c r="E240" s="149" t="s">
        <v>4</v>
      </c>
      <c r="F240" s="37"/>
      <c r="G240" s="37"/>
      <c r="H240" s="150">
        <f>H241+H244+H260</f>
        <v>17964</v>
      </c>
      <c r="I240" s="150">
        <f>I241+I244+I260</f>
        <v>4562.000000000001</v>
      </c>
      <c r="J240" s="124">
        <f t="shared" si="6"/>
        <v>25.395234914272997</v>
      </c>
    </row>
    <row r="241" spans="1:10" ht="25.5" customHeight="1">
      <c r="A241" s="173" t="s">
        <v>222</v>
      </c>
      <c r="B241" s="207" t="s">
        <v>20</v>
      </c>
      <c r="C241" s="207" t="s">
        <v>5</v>
      </c>
      <c r="D241" s="207" t="s">
        <v>24</v>
      </c>
      <c r="E241" s="208" t="s">
        <v>4</v>
      </c>
      <c r="F241" s="209" t="e">
        <f>#REF!</f>
        <v>#REF!</v>
      </c>
      <c r="G241" s="209" t="e">
        <f>#REF!</f>
        <v>#REF!</v>
      </c>
      <c r="H241" s="172">
        <f>H242</f>
        <v>1000</v>
      </c>
      <c r="I241" s="172">
        <f>I242</f>
        <v>405.9</v>
      </c>
      <c r="J241" s="172">
        <f>J242</f>
        <v>40.589999999999996</v>
      </c>
    </row>
    <row r="242" spans="1:10" ht="25.5" customHeight="1">
      <c r="A242" s="81" t="s">
        <v>223</v>
      </c>
      <c r="B242" s="32" t="s">
        <v>20</v>
      </c>
      <c r="C242" s="32" t="s">
        <v>5</v>
      </c>
      <c r="D242" s="32" t="s">
        <v>225</v>
      </c>
      <c r="E242" s="31" t="s">
        <v>4</v>
      </c>
      <c r="F242" s="151">
        <f>F243</f>
        <v>0</v>
      </c>
      <c r="G242" s="151">
        <f>G243</f>
        <v>60</v>
      </c>
      <c r="H242" s="114">
        <f>H243</f>
        <v>1000</v>
      </c>
      <c r="I242" s="114">
        <f>I243</f>
        <v>405.9</v>
      </c>
      <c r="J242" s="114">
        <f t="shared" si="6"/>
        <v>40.589999999999996</v>
      </c>
    </row>
    <row r="243" spans="1:10" ht="25.5" customHeight="1">
      <c r="A243" s="83" t="s">
        <v>224</v>
      </c>
      <c r="B243" s="32" t="s">
        <v>20</v>
      </c>
      <c r="C243" s="32" t="s">
        <v>5</v>
      </c>
      <c r="D243" s="32" t="s">
        <v>225</v>
      </c>
      <c r="E243" s="31" t="s">
        <v>226</v>
      </c>
      <c r="F243" s="151"/>
      <c r="G243" s="151">
        <v>60</v>
      </c>
      <c r="H243" s="114">
        <v>1000</v>
      </c>
      <c r="I243" s="114">
        <v>405.9</v>
      </c>
      <c r="J243" s="114">
        <f t="shared" si="6"/>
        <v>40.589999999999996</v>
      </c>
    </row>
    <row r="244" spans="1:10" ht="28.5" customHeight="1">
      <c r="A244" s="210" t="s">
        <v>36</v>
      </c>
      <c r="B244" s="170" t="s">
        <v>20</v>
      </c>
      <c r="C244" s="170" t="s">
        <v>21</v>
      </c>
      <c r="D244" s="170" t="s">
        <v>24</v>
      </c>
      <c r="E244" s="170" t="s">
        <v>4</v>
      </c>
      <c r="F244" s="204"/>
      <c r="G244" s="204"/>
      <c r="H244" s="172">
        <f>H245+H252</f>
        <v>2865.8</v>
      </c>
      <c r="I244" s="172">
        <f>I245+I252</f>
        <v>33.7</v>
      </c>
      <c r="J244" s="172">
        <f t="shared" si="6"/>
        <v>1.1759369111591877</v>
      </c>
    </row>
    <row r="245" spans="1:10" ht="45.75" customHeight="1">
      <c r="A245" s="56" t="s">
        <v>227</v>
      </c>
      <c r="B245" s="155" t="s">
        <v>20</v>
      </c>
      <c r="C245" s="155" t="s">
        <v>21</v>
      </c>
      <c r="D245" s="155" t="s">
        <v>232</v>
      </c>
      <c r="E245" s="156" t="s">
        <v>4</v>
      </c>
      <c r="F245" s="157"/>
      <c r="G245" s="157"/>
      <c r="H245" s="114">
        <f>H246+H249</f>
        <v>1850</v>
      </c>
      <c r="I245" s="114">
        <f>I246+I249</f>
        <v>0</v>
      </c>
      <c r="J245" s="114">
        <f t="shared" si="6"/>
        <v>0</v>
      </c>
    </row>
    <row r="246" spans="1:10" ht="77.25" customHeight="1">
      <c r="A246" s="84" t="s">
        <v>228</v>
      </c>
      <c r="B246" s="158" t="s">
        <v>20</v>
      </c>
      <c r="C246" s="158" t="s">
        <v>21</v>
      </c>
      <c r="D246" s="158" t="s">
        <v>233</v>
      </c>
      <c r="E246" s="159" t="s">
        <v>4</v>
      </c>
      <c r="F246" s="157"/>
      <c r="G246" s="157"/>
      <c r="H246" s="114">
        <f>H247+H248</f>
        <v>825</v>
      </c>
      <c r="I246" s="114">
        <f>I247+I248</f>
        <v>0</v>
      </c>
      <c r="J246" s="114">
        <f t="shared" si="6"/>
        <v>0</v>
      </c>
    </row>
    <row r="247" spans="1:10" ht="48" customHeight="1">
      <c r="A247" s="84" t="s">
        <v>157</v>
      </c>
      <c r="B247" s="158" t="s">
        <v>20</v>
      </c>
      <c r="C247" s="158" t="s">
        <v>21</v>
      </c>
      <c r="D247" s="158" t="s">
        <v>233</v>
      </c>
      <c r="E247" s="154" t="s">
        <v>120</v>
      </c>
      <c r="F247" s="157"/>
      <c r="G247" s="157"/>
      <c r="H247" s="114">
        <v>800</v>
      </c>
      <c r="I247" s="114">
        <v>0</v>
      </c>
      <c r="J247" s="114">
        <f t="shared" si="6"/>
        <v>0</v>
      </c>
    </row>
    <row r="248" spans="1:10" ht="81.75" customHeight="1">
      <c r="A248" s="84" t="s">
        <v>229</v>
      </c>
      <c r="B248" s="158" t="s">
        <v>20</v>
      </c>
      <c r="C248" s="158" t="s">
        <v>21</v>
      </c>
      <c r="D248" s="158" t="s">
        <v>233</v>
      </c>
      <c r="E248" s="154" t="s">
        <v>120</v>
      </c>
      <c r="F248" s="157"/>
      <c r="G248" s="157"/>
      <c r="H248" s="114">
        <v>25</v>
      </c>
      <c r="I248" s="114">
        <v>0</v>
      </c>
      <c r="J248" s="114">
        <f t="shared" si="6"/>
        <v>0</v>
      </c>
    </row>
    <row r="249" spans="1:10" ht="67.5" customHeight="1">
      <c r="A249" s="81" t="s">
        <v>230</v>
      </c>
      <c r="B249" s="153" t="s">
        <v>20</v>
      </c>
      <c r="C249" s="153" t="s">
        <v>21</v>
      </c>
      <c r="D249" s="153" t="s">
        <v>234</v>
      </c>
      <c r="E249" s="154" t="s">
        <v>4</v>
      </c>
      <c r="F249" s="152"/>
      <c r="G249" s="152"/>
      <c r="H249" s="114">
        <f>H250+H251</f>
        <v>1025</v>
      </c>
      <c r="I249" s="114">
        <f>I250+I251</f>
        <v>0</v>
      </c>
      <c r="J249" s="114">
        <f t="shared" si="6"/>
        <v>0</v>
      </c>
    </row>
    <row r="250" spans="1:10" ht="47.25" customHeight="1">
      <c r="A250" s="84" t="s">
        <v>157</v>
      </c>
      <c r="B250" s="153" t="s">
        <v>20</v>
      </c>
      <c r="C250" s="153" t="s">
        <v>21</v>
      </c>
      <c r="D250" s="153" t="s">
        <v>234</v>
      </c>
      <c r="E250" s="154" t="s">
        <v>120</v>
      </c>
      <c r="F250" s="152"/>
      <c r="G250" s="152"/>
      <c r="H250" s="114">
        <v>1000</v>
      </c>
      <c r="I250" s="114">
        <v>0</v>
      </c>
      <c r="J250" s="114">
        <f t="shared" si="6"/>
        <v>0</v>
      </c>
    </row>
    <row r="251" spans="1:10" ht="78.75" customHeight="1">
      <c r="A251" s="81" t="s">
        <v>231</v>
      </c>
      <c r="B251" s="153" t="s">
        <v>20</v>
      </c>
      <c r="C251" s="153" t="s">
        <v>21</v>
      </c>
      <c r="D251" s="153" t="s">
        <v>234</v>
      </c>
      <c r="E251" s="154" t="s">
        <v>120</v>
      </c>
      <c r="F251" s="152"/>
      <c r="G251" s="152"/>
      <c r="H251" s="114">
        <v>25</v>
      </c>
      <c r="I251" s="114">
        <v>0</v>
      </c>
      <c r="J251" s="114">
        <f t="shared" si="6"/>
        <v>0</v>
      </c>
    </row>
    <row r="252" spans="1:12" ht="29.25" customHeight="1">
      <c r="A252" s="82" t="s">
        <v>60</v>
      </c>
      <c r="B252" s="101" t="s">
        <v>20</v>
      </c>
      <c r="C252" s="101" t="s">
        <v>21</v>
      </c>
      <c r="D252" s="101" t="s">
        <v>105</v>
      </c>
      <c r="E252" s="101" t="s">
        <v>4</v>
      </c>
      <c r="F252" s="102"/>
      <c r="G252" s="102"/>
      <c r="H252" s="114">
        <f>H253+H256+H258</f>
        <v>1015.8</v>
      </c>
      <c r="I252" s="114">
        <f>I253+I256+I258</f>
        <v>33.7</v>
      </c>
      <c r="J252" s="114">
        <f>J253+J256+J258</f>
        <v>31.10415206045026</v>
      </c>
      <c r="K252" s="114">
        <f>K253+K256+K258</f>
        <v>0</v>
      </c>
      <c r="L252" s="114">
        <f>L253+L256+L258</f>
        <v>0</v>
      </c>
    </row>
    <row r="253" spans="1:10" ht="27" customHeight="1">
      <c r="A253" s="82" t="s">
        <v>235</v>
      </c>
      <c r="B253" s="101" t="s">
        <v>20</v>
      </c>
      <c r="C253" s="101" t="s">
        <v>21</v>
      </c>
      <c r="D253" s="101" t="s">
        <v>236</v>
      </c>
      <c r="E253" s="101" t="s">
        <v>4</v>
      </c>
      <c r="F253" s="102"/>
      <c r="G253" s="102"/>
      <c r="H253" s="114">
        <f>H254+H255</f>
        <v>500</v>
      </c>
      <c r="I253" s="114">
        <f>I254+I255</f>
        <v>24.7</v>
      </c>
      <c r="J253" s="114">
        <f>J254+J255</f>
        <v>28.21212121212121</v>
      </c>
    </row>
    <row r="254" spans="1:10" ht="45.75" customHeight="1">
      <c r="A254" s="65" t="s">
        <v>154</v>
      </c>
      <c r="B254" s="32" t="s">
        <v>20</v>
      </c>
      <c r="C254" s="32" t="s">
        <v>21</v>
      </c>
      <c r="D254" s="32" t="s">
        <v>236</v>
      </c>
      <c r="E254" s="30" t="s">
        <v>81</v>
      </c>
      <c r="F254" s="151"/>
      <c r="G254" s="151"/>
      <c r="H254" s="114">
        <v>60</v>
      </c>
      <c r="I254" s="114">
        <v>15.7</v>
      </c>
      <c r="J254" s="114">
        <f>I254/H254*100</f>
        <v>26.166666666666664</v>
      </c>
    </row>
    <row r="255" spans="1:10" ht="45" customHeight="1">
      <c r="A255" s="81" t="s">
        <v>158</v>
      </c>
      <c r="B255" s="32" t="s">
        <v>20</v>
      </c>
      <c r="C255" s="32" t="s">
        <v>21</v>
      </c>
      <c r="D255" s="32" t="s">
        <v>236</v>
      </c>
      <c r="E255" s="30" t="s">
        <v>159</v>
      </c>
      <c r="F255" s="151"/>
      <c r="G255" s="151"/>
      <c r="H255" s="114">
        <v>440</v>
      </c>
      <c r="I255" s="114">
        <v>9</v>
      </c>
      <c r="J255" s="114">
        <f>I255/H255*100</f>
        <v>2.0454545454545454</v>
      </c>
    </row>
    <row r="256" spans="1:10" ht="96.75" customHeight="1">
      <c r="A256" s="65" t="s">
        <v>237</v>
      </c>
      <c r="B256" s="5" t="s">
        <v>20</v>
      </c>
      <c r="C256" s="5" t="s">
        <v>21</v>
      </c>
      <c r="D256" s="87" t="s">
        <v>238</v>
      </c>
      <c r="E256" s="30" t="s">
        <v>4</v>
      </c>
      <c r="F256" s="151"/>
      <c r="G256" s="151"/>
      <c r="H256" s="114">
        <f>H257</f>
        <v>204.6</v>
      </c>
      <c r="I256" s="114">
        <f>I257</f>
        <v>0</v>
      </c>
      <c r="J256" s="114">
        <f>I256/H256*100</f>
        <v>0</v>
      </c>
    </row>
    <row r="257" spans="1:10" ht="55.5" customHeight="1">
      <c r="A257" s="84" t="s">
        <v>157</v>
      </c>
      <c r="B257" s="5" t="s">
        <v>20</v>
      </c>
      <c r="C257" s="5" t="s">
        <v>21</v>
      </c>
      <c r="D257" s="87" t="s">
        <v>239</v>
      </c>
      <c r="E257" s="30" t="s">
        <v>120</v>
      </c>
      <c r="F257" s="151"/>
      <c r="G257" s="151"/>
      <c r="H257" s="114">
        <v>204.6</v>
      </c>
      <c r="I257" s="114">
        <v>0</v>
      </c>
      <c r="J257" s="114">
        <f>I257/H257*100</f>
        <v>0</v>
      </c>
    </row>
    <row r="258" spans="1:10" ht="99" customHeight="1">
      <c r="A258" s="110" t="s">
        <v>176</v>
      </c>
      <c r="B258" s="5" t="s">
        <v>20</v>
      </c>
      <c r="C258" s="5" t="s">
        <v>21</v>
      </c>
      <c r="D258" s="87" t="s">
        <v>104</v>
      </c>
      <c r="E258" s="5" t="s">
        <v>4</v>
      </c>
      <c r="F258" s="66"/>
      <c r="G258" s="66"/>
      <c r="H258" s="114">
        <f>H259</f>
        <v>311.2</v>
      </c>
      <c r="I258" s="114">
        <f>I259</f>
        <v>9</v>
      </c>
      <c r="J258" s="114">
        <f aca="true" t="shared" si="9" ref="J258:J283">I258/H258*100</f>
        <v>2.892030848329049</v>
      </c>
    </row>
    <row r="259" spans="1:10" ht="51.75" customHeight="1">
      <c r="A259" s="65" t="s">
        <v>167</v>
      </c>
      <c r="B259" s="5" t="s">
        <v>20</v>
      </c>
      <c r="C259" s="5" t="s">
        <v>21</v>
      </c>
      <c r="D259" s="87" t="s">
        <v>104</v>
      </c>
      <c r="E259" s="5" t="s">
        <v>166</v>
      </c>
      <c r="F259" s="66"/>
      <c r="G259" s="66"/>
      <c r="H259" s="114">
        <v>311.2</v>
      </c>
      <c r="I259" s="114">
        <v>9</v>
      </c>
      <c r="J259" s="114">
        <f t="shared" si="9"/>
        <v>2.892030848329049</v>
      </c>
    </row>
    <row r="260" spans="1:10" ht="30.75" customHeight="1">
      <c r="A260" s="185" t="s">
        <v>106</v>
      </c>
      <c r="B260" s="170" t="s">
        <v>20</v>
      </c>
      <c r="C260" s="170" t="s">
        <v>12</v>
      </c>
      <c r="D260" s="170" t="s">
        <v>24</v>
      </c>
      <c r="E260" s="170" t="s">
        <v>4</v>
      </c>
      <c r="F260" s="193" t="e">
        <f>#REF!</f>
        <v>#REF!</v>
      </c>
      <c r="G260" s="193"/>
      <c r="H260" s="172">
        <f>H261</f>
        <v>14098.2</v>
      </c>
      <c r="I260" s="172">
        <f>I261</f>
        <v>4122.400000000001</v>
      </c>
      <c r="J260" s="172">
        <f t="shared" si="9"/>
        <v>29.24061227674455</v>
      </c>
    </row>
    <row r="261" spans="1:10" ht="120.75" customHeight="1">
      <c r="A261" s="111" t="s">
        <v>91</v>
      </c>
      <c r="B261" s="67" t="s">
        <v>20</v>
      </c>
      <c r="C261" s="67" t="s">
        <v>12</v>
      </c>
      <c r="D261" s="87" t="s">
        <v>92</v>
      </c>
      <c r="E261" s="67" t="s">
        <v>4</v>
      </c>
      <c r="F261" s="35" t="e">
        <f>#REF!+#REF!</f>
        <v>#REF!</v>
      </c>
      <c r="G261" s="35"/>
      <c r="H261" s="114">
        <f>H262+H265+H267+H269</f>
        <v>14098.2</v>
      </c>
      <c r="I261" s="114">
        <f>I262+I265+I267+I269</f>
        <v>4122.400000000001</v>
      </c>
      <c r="J261" s="114">
        <f t="shared" si="9"/>
        <v>29.24061227674455</v>
      </c>
    </row>
    <row r="262" spans="1:10" ht="93" customHeight="1">
      <c r="A262" s="6" t="s">
        <v>99</v>
      </c>
      <c r="B262" s="63" t="s">
        <v>20</v>
      </c>
      <c r="C262" s="63" t="s">
        <v>12</v>
      </c>
      <c r="D262" s="63" t="s">
        <v>107</v>
      </c>
      <c r="E262" s="64" t="s">
        <v>4</v>
      </c>
      <c r="F262" s="68"/>
      <c r="G262" s="68"/>
      <c r="H262" s="118">
        <f>H263</f>
        <v>371.8</v>
      </c>
      <c r="I262" s="118">
        <f>I263</f>
        <v>75.9</v>
      </c>
      <c r="J262" s="114">
        <f t="shared" si="9"/>
        <v>20.414201183431953</v>
      </c>
    </row>
    <row r="263" spans="1:10" ht="134.25" customHeight="1">
      <c r="A263" s="7" t="s">
        <v>184</v>
      </c>
      <c r="B263" s="63" t="s">
        <v>20</v>
      </c>
      <c r="C263" s="52" t="s">
        <v>12</v>
      </c>
      <c r="D263" s="52" t="s">
        <v>61</v>
      </c>
      <c r="E263" s="52" t="s">
        <v>4</v>
      </c>
      <c r="F263" s="68"/>
      <c r="G263" s="68"/>
      <c r="H263" s="118">
        <f>H264</f>
        <v>371.8</v>
      </c>
      <c r="I263" s="118">
        <f>I264</f>
        <v>75.9</v>
      </c>
      <c r="J263" s="114">
        <f t="shared" si="9"/>
        <v>20.414201183431953</v>
      </c>
    </row>
    <row r="264" spans="1:10" ht="41.25" customHeight="1">
      <c r="A264" s="65" t="s">
        <v>138</v>
      </c>
      <c r="B264" s="63" t="s">
        <v>20</v>
      </c>
      <c r="C264" s="52" t="s">
        <v>12</v>
      </c>
      <c r="D264" s="52" t="s">
        <v>61</v>
      </c>
      <c r="E264" s="52" t="s">
        <v>120</v>
      </c>
      <c r="F264" s="68"/>
      <c r="G264" s="68"/>
      <c r="H264" s="114">
        <v>371.8</v>
      </c>
      <c r="I264" s="114">
        <v>75.9</v>
      </c>
      <c r="J264" s="114">
        <f t="shared" si="9"/>
        <v>20.414201183431953</v>
      </c>
    </row>
    <row r="265" spans="1:10" ht="45" customHeight="1">
      <c r="A265" s="81" t="s">
        <v>108</v>
      </c>
      <c r="B265" s="28" t="s">
        <v>20</v>
      </c>
      <c r="C265" s="28" t="s">
        <v>12</v>
      </c>
      <c r="D265" s="44" t="s">
        <v>109</v>
      </c>
      <c r="E265" s="28" t="s">
        <v>4</v>
      </c>
      <c r="F265" s="35"/>
      <c r="G265" s="35"/>
      <c r="H265" s="114">
        <f>H266</f>
        <v>12332.7</v>
      </c>
      <c r="I265" s="114">
        <f>I266</f>
        <v>3581.4</v>
      </c>
      <c r="J265" s="114">
        <f t="shared" si="9"/>
        <v>29.03986961492617</v>
      </c>
    </row>
    <row r="266" spans="1:10" ht="43.5" customHeight="1">
      <c r="A266" s="84" t="s">
        <v>157</v>
      </c>
      <c r="B266" s="28" t="s">
        <v>20</v>
      </c>
      <c r="C266" s="28" t="s">
        <v>12</v>
      </c>
      <c r="D266" s="44" t="s">
        <v>109</v>
      </c>
      <c r="E266" s="28" t="s">
        <v>120</v>
      </c>
      <c r="F266" s="68"/>
      <c r="G266" s="68"/>
      <c r="H266" s="114">
        <v>12332.7</v>
      </c>
      <c r="I266" s="114">
        <v>3581.4</v>
      </c>
      <c r="J266" s="114">
        <f t="shared" si="9"/>
        <v>29.03986961492617</v>
      </c>
    </row>
    <row r="267" spans="1:10" ht="62.25" customHeight="1">
      <c r="A267" s="2" t="s">
        <v>185</v>
      </c>
      <c r="B267" s="50" t="s">
        <v>20</v>
      </c>
      <c r="C267" s="67" t="s">
        <v>12</v>
      </c>
      <c r="D267" s="63" t="s">
        <v>110</v>
      </c>
      <c r="E267" s="50" t="s">
        <v>4</v>
      </c>
      <c r="F267" s="43" t="e">
        <f>#REF!</f>
        <v>#REF!</v>
      </c>
      <c r="G267" s="43"/>
      <c r="H267" s="114">
        <f>H268</f>
        <v>499.6</v>
      </c>
      <c r="I267" s="114">
        <f>I268</f>
        <v>111.4</v>
      </c>
      <c r="J267" s="114">
        <f t="shared" si="9"/>
        <v>22.297838270616495</v>
      </c>
    </row>
    <row r="268" spans="1:10" ht="43.5" customHeight="1">
      <c r="A268" s="83" t="s">
        <v>156</v>
      </c>
      <c r="B268" s="50" t="s">
        <v>20</v>
      </c>
      <c r="C268" s="67" t="s">
        <v>12</v>
      </c>
      <c r="D268" s="63" t="s">
        <v>110</v>
      </c>
      <c r="E268" s="45" t="s">
        <v>85</v>
      </c>
      <c r="F268" s="22"/>
      <c r="G268" s="22"/>
      <c r="H268" s="114">
        <v>499.6</v>
      </c>
      <c r="I268" s="114">
        <v>111.4</v>
      </c>
      <c r="J268" s="114">
        <f t="shared" si="9"/>
        <v>22.297838270616495</v>
      </c>
    </row>
    <row r="269" spans="1:10" ht="106.5" customHeight="1">
      <c r="A269" s="81" t="s">
        <v>182</v>
      </c>
      <c r="B269" s="28" t="s">
        <v>20</v>
      </c>
      <c r="C269" s="28" t="s">
        <v>12</v>
      </c>
      <c r="D269" s="85" t="s">
        <v>111</v>
      </c>
      <c r="E269" s="28" t="s">
        <v>4</v>
      </c>
      <c r="F269" s="69" t="e">
        <f>#REF!</f>
        <v>#REF!</v>
      </c>
      <c r="G269" s="69"/>
      <c r="H269" s="114">
        <f>H270</f>
        <v>894.1</v>
      </c>
      <c r="I269" s="114">
        <f>I270</f>
        <v>353.7</v>
      </c>
      <c r="J269" s="114">
        <f t="shared" si="9"/>
        <v>39.559333407896204</v>
      </c>
    </row>
    <row r="270" spans="1:10" ht="44.25" customHeight="1">
      <c r="A270" s="84" t="s">
        <v>157</v>
      </c>
      <c r="B270" s="67" t="s">
        <v>20</v>
      </c>
      <c r="C270" s="67" t="s">
        <v>12</v>
      </c>
      <c r="D270" s="85" t="s">
        <v>111</v>
      </c>
      <c r="E270" s="28" t="s">
        <v>120</v>
      </c>
      <c r="F270" s="68"/>
      <c r="G270" s="68"/>
      <c r="H270" s="114">
        <v>894.1</v>
      </c>
      <c r="I270" s="114">
        <v>353.7</v>
      </c>
      <c r="J270" s="114">
        <f t="shared" si="9"/>
        <v>39.559333407896204</v>
      </c>
    </row>
    <row r="271" spans="1:10" ht="24.75" customHeight="1">
      <c r="A271" s="148" t="s">
        <v>240</v>
      </c>
      <c r="B271" s="160" t="s">
        <v>45</v>
      </c>
      <c r="C271" s="160" t="s">
        <v>13</v>
      </c>
      <c r="D271" s="160" t="s">
        <v>24</v>
      </c>
      <c r="E271" s="161" t="s">
        <v>4</v>
      </c>
      <c r="F271" s="162"/>
      <c r="G271" s="162"/>
      <c r="H271" s="124">
        <f aca="true" t="shared" si="10" ref="H271:I273">H272</f>
        <v>95</v>
      </c>
      <c r="I271" s="124">
        <f t="shared" si="10"/>
        <v>46</v>
      </c>
      <c r="J271" s="124">
        <f t="shared" si="9"/>
        <v>48.421052631578945</v>
      </c>
    </row>
    <row r="272" spans="1:10" ht="36.75" customHeight="1">
      <c r="A272" s="173" t="s">
        <v>241</v>
      </c>
      <c r="B272" s="207" t="s">
        <v>45</v>
      </c>
      <c r="C272" s="174" t="s">
        <v>7</v>
      </c>
      <c r="D272" s="174" t="s">
        <v>24</v>
      </c>
      <c r="E272" s="188" t="s">
        <v>4</v>
      </c>
      <c r="F272" s="211"/>
      <c r="G272" s="211"/>
      <c r="H272" s="172">
        <f t="shared" si="10"/>
        <v>95</v>
      </c>
      <c r="I272" s="172">
        <f t="shared" si="10"/>
        <v>46</v>
      </c>
      <c r="J272" s="172">
        <f t="shared" si="9"/>
        <v>48.421052631578945</v>
      </c>
    </row>
    <row r="273" spans="1:10" ht="41.25" customHeight="1">
      <c r="A273" s="81" t="s">
        <v>242</v>
      </c>
      <c r="B273" s="136" t="s">
        <v>45</v>
      </c>
      <c r="C273" s="28" t="s">
        <v>7</v>
      </c>
      <c r="D273" s="28" t="s">
        <v>243</v>
      </c>
      <c r="E273" s="30" t="s">
        <v>4</v>
      </c>
      <c r="F273" s="151"/>
      <c r="G273" s="151"/>
      <c r="H273" s="114">
        <f t="shared" si="10"/>
        <v>95</v>
      </c>
      <c r="I273" s="114">
        <f t="shared" si="10"/>
        <v>46</v>
      </c>
      <c r="J273" s="114">
        <f t="shared" si="9"/>
        <v>48.421052631578945</v>
      </c>
    </row>
    <row r="274" spans="1:10" ht="43.5" customHeight="1">
      <c r="A274" s="65" t="s">
        <v>154</v>
      </c>
      <c r="B274" s="136" t="s">
        <v>45</v>
      </c>
      <c r="C274" s="28" t="s">
        <v>7</v>
      </c>
      <c r="D274" s="28" t="s">
        <v>243</v>
      </c>
      <c r="E274" s="30" t="s">
        <v>81</v>
      </c>
      <c r="F274" s="151"/>
      <c r="G274" s="151"/>
      <c r="H274" s="114">
        <v>95</v>
      </c>
      <c r="I274" s="114">
        <v>46</v>
      </c>
      <c r="J274" s="114">
        <f t="shared" si="9"/>
        <v>48.421052631578945</v>
      </c>
    </row>
    <row r="275" spans="1:10" ht="62.25" customHeight="1">
      <c r="A275" s="167" t="s">
        <v>244</v>
      </c>
      <c r="B275" s="212" t="s">
        <v>251</v>
      </c>
      <c r="C275" s="212" t="s">
        <v>13</v>
      </c>
      <c r="D275" s="212" t="s">
        <v>24</v>
      </c>
      <c r="E275" s="212" t="s">
        <v>4</v>
      </c>
      <c r="F275" s="132" t="e">
        <f>F276+#REF!+#REF!+#REF!</f>
        <v>#REF!</v>
      </c>
      <c r="G275" s="132" t="e">
        <f>G276+#REF!+#REF!+#REF!</f>
        <v>#REF!</v>
      </c>
      <c r="H275" s="213">
        <f>H276+H280</f>
        <v>14570.23</v>
      </c>
      <c r="I275" s="213">
        <f>I276+I280</f>
        <v>2602</v>
      </c>
      <c r="J275" s="124">
        <f t="shared" si="9"/>
        <v>17.858331680419596</v>
      </c>
    </row>
    <row r="276" spans="1:10" ht="43.5" customHeight="1">
      <c r="A276" s="201" t="s">
        <v>245</v>
      </c>
      <c r="B276" s="214" t="s">
        <v>251</v>
      </c>
      <c r="C276" s="214" t="s">
        <v>5</v>
      </c>
      <c r="D276" s="214" t="s">
        <v>24</v>
      </c>
      <c r="E276" s="215" t="s">
        <v>4</v>
      </c>
      <c r="F276" s="216">
        <f aca="true" t="shared" si="11" ref="F276:I278">F277</f>
        <v>0</v>
      </c>
      <c r="G276" s="216">
        <f t="shared" si="11"/>
        <v>14013.15</v>
      </c>
      <c r="H276" s="217">
        <f t="shared" si="11"/>
        <v>14550.23</v>
      </c>
      <c r="I276" s="217">
        <f t="shared" si="11"/>
        <v>2582</v>
      </c>
      <c r="J276" s="172">
        <f t="shared" si="9"/>
        <v>17.74542395549761</v>
      </c>
    </row>
    <row r="277" spans="1:10" ht="43.5" customHeight="1">
      <c r="A277" s="81" t="s">
        <v>246</v>
      </c>
      <c r="B277" s="155" t="s">
        <v>251</v>
      </c>
      <c r="C277" s="155" t="s">
        <v>5</v>
      </c>
      <c r="D277" s="155" t="s">
        <v>252</v>
      </c>
      <c r="E277" s="163" t="s">
        <v>4</v>
      </c>
      <c r="F277" s="165">
        <f t="shared" si="11"/>
        <v>0</v>
      </c>
      <c r="G277" s="165">
        <f t="shared" si="11"/>
        <v>14013.15</v>
      </c>
      <c r="H277" s="164">
        <f t="shared" si="11"/>
        <v>14550.23</v>
      </c>
      <c r="I277" s="164">
        <f t="shared" si="11"/>
        <v>2582</v>
      </c>
      <c r="J277" s="114">
        <f t="shared" si="9"/>
        <v>17.74542395549761</v>
      </c>
    </row>
    <row r="278" spans="1:10" ht="43.5" customHeight="1">
      <c r="A278" s="81" t="s">
        <v>247</v>
      </c>
      <c r="B278" s="155" t="s">
        <v>251</v>
      </c>
      <c r="C278" s="155" t="s">
        <v>5</v>
      </c>
      <c r="D278" s="155" t="s">
        <v>253</v>
      </c>
      <c r="E278" s="163" t="s">
        <v>4</v>
      </c>
      <c r="F278" s="165">
        <f t="shared" si="11"/>
        <v>0</v>
      </c>
      <c r="G278" s="165">
        <f t="shared" si="11"/>
        <v>14013.15</v>
      </c>
      <c r="H278" s="164">
        <f t="shared" si="11"/>
        <v>14550.23</v>
      </c>
      <c r="I278" s="164">
        <f t="shared" si="11"/>
        <v>2582</v>
      </c>
      <c r="J278" s="114">
        <f t="shared" si="9"/>
        <v>17.74542395549761</v>
      </c>
    </row>
    <row r="279" spans="1:10" ht="41.25" customHeight="1">
      <c r="A279" s="6" t="s">
        <v>248</v>
      </c>
      <c r="B279" s="155" t="s">
        <v>251</v>
      </c>
      <c r="C279" s="155" t="s">
        <v>5</v>
      </c>
      <c r="D279" s="155" t="s">
        <v>253</v>
      </c>
      <c r="E279" s="163" t="s">
        <v>254</v>
      </c>
      <c r="F279" s="165"/>
      <c r="G279" s="165">
        <v>14013.15</v>
      </c>
      <c r="H279" s="164">
        <v>14550.23</v>
      </c>
      <c r="I279" s="164">
        <v>2582</v>
      </c>
      <c r="J279" s="114">
        <f t="shared" si="9"/>
        <v>17.74542395549761</v>
      </c>
    </row>
    <row r="280" spans="1:10" ht="45" customHeight="1">
      <c r="A280" s="173" t="s">
        <v>249</v>
      </c>
      <c r="B280" s="170" t="s">
        <v>251</v>
      </c>
      <c r="C280" s="218" t="s">
        <v>21</v>
      </c>
      <c r="D280" s="218" t="s">
        <v>24</v>
      </c>
      <c r="E280" s="219" t="s">
        <v>4</v>
      </c>
      <c r="F280" s="211"/>
      <c r="G280" s="211"/>
      <c r="H280" s="217">
        <f>H281</f>
        <v>20</v>
      </c>
      <c r="I280" s="217">
        <f>I281</f>
        <v>20</v>
      </c>
      <c r="J280" s="172">
        <f t="shared" si="9"/>
        <v>100</v>
      </c>
    </row>
    <row r="281" spans="1:10" ht="41.25" customHeight="1">
      <c r="A281" s="106" t="s">
        <v>250</v>
      </c>
      <c r="B281" s="144" t="s">
        <v>251</v>
      </c>
      <c r="C281" s="144" t="s">
        <v>21</v>
      </c>
      <c r="D281" s="144" t="s">
        <v>255</v>
      </c>
      <c r="E281" s="166" t="s">
        <v>4</v>
      </c>
      <c r="F281" s="165"/>
      <c r="G281" s="165"/>
      <c r="H281" s="164">
        <f>H282</f>
        <v>20</v>
      </c>
      <c r="I281" s="164">
        <f>I282</f>
        <v>20</v>
      </c>
      <c r="J281" s="114">
        <f t="shared" si="9"/>
        <v>100</v>
      </c>
    </row>
    <row r="282" spans="1:10" ht="41.25" customHeight="1">
      <c r="A282" s="106" t="s">
        <v>199</v>
      </c>
      <c r="B282" s="144" t="s">
        <v>251</v>
      </c>
      <c r="C282" s="144" t="s">
        <v>21</v>
      </c>
      <c r="D282" s="144" t="s">
        <v>255</v>
      </c>
      <c r="E282" s="166" t="s">
        <v>200</v>
      </c>
      <c r="F282" s="165"/>
      <c r="G282" s="165"/>
      <c r="H282" s="164">
        <v>20</v>
      </c>
      <c r="I282" s="164">
        <v>20</v>
      </c>
      <c r="J282" s="114">
        <f t="shared" si="9"/>
        <v>100</v>
      </c>
    </row>
    <row r="283" spans="1:13" ht="25.5" customHeight="1">
      <c r="A283" s="123" t="s">
        <v>47</v>
      </c>
      <c r="B283" s="92"/>
      <c r="C283" s="92"/>
      <c r="D283" s="92"/>
      <c r="E283" s="92"/>
      <c r="F283" s="93" t="e">
        <f>#REF!+#REF!+F182+F189+#REF!+#REF!</f>
        <v>#REF!</v>
      </c>
      <c r="G283" s="93" t="e">
        <f>#REF!+#REF!+G182+G189+#REF!+#REF!</f>
        <v>#REF!</v>
      </c>
      <c r="H283" s="128">
        <f>H15+H71+H76+H94+H101+H204+H236+H240+H271+H275</f>
        <v>156693.66</v>
      </c>
      <c r="I283" s="128">
        <f>I15+I71+I76+I94+I101+I204+I236+I240+I271+I275</f>
        <v>35524.9</v>
      </c>
      <c r="J283" s="114">
        <f t="shared" si="9"/>
        <v>22.671561823241603</v>
      </c>
      <c r="M283" s="88"/>
    </row>
  </sheetData>
  <sheetProtection/>
  <mergeCells count="15">
    <mergeCell ref="F12:F13"/>
    <mergeCell ref="C12:C14"/>
    <mergeCell ref="E12:E14"/>
    <mergeCell ref="H12:H13"/>
    <mergeCell ref="D12:D14"/>
    <mergeCell ref="B12:B14"/>
    <mergeCell ref="J12:J13"/>
    <mergeCell ref="A2:J2"/>
    <mergeCell ref="A3:J3"/>
    <mergeCell ref="G12:G13"/>
    <mergeCell ref="B1:J1"/>
    <mergeCell ref="B4:J7"/>
    <mergeCell ref="A12:A14"/>
    <mergeCell ref="A9:L11"/>
    <mergeCell ref="I12:I13"/>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USER</cp:lastModifiedBy>
  <cp:lastPrinted>2014-05-14T07:58:52Z</cp:lastPrinted>
  <dcterms:created xsi:type="dcterms:W3CDTF">2005-02-21T06:34:52Z</dcterms:created>
  <dcterms:modified xsi:type="dcterms:W3CDTF">2014-05-14T08:02:23Z</dcterms:modified>
  <cp:category/>
  <cp:version/>
  <cp:contentType/>
  <cp:contentStatus/>
</cp:coreProperties>
</file>