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0"/>
  </bookViews>
  <sheets>
    <sheet name="2013 год (4)" sheetId="1" r:id="rId1"/>
  </sheets>
  <definedNames>
    <definedName name="_xlnm.Print_Area" localSheetId="0">'2013 год (4)'!$A$1:$L$317</definedName>
  </definedNames>
  <calcPr fullCalcOnLoad="1"/>
</workbook>
</file>

<file path=xl/sharedStrings.xml><?xml version="1.0" encoding="utf-8"?>
<sst xmlns="http://schemas.openxmlformats.org/spreadsheetml/2006/main" count="1709" uniqueCount="277">
  <si>
    <t>МИН</t>
  </si>
  <si>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</si>
  <si>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</si>
  <si>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</si>
  <si>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</si>
  <si>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</si>
  <si>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</si>
  <si>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</si>
  <si>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</si>
  <si>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</si>
  <si>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</si>
  <si>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</si>
  <si>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</si>
  <si>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</si>
  <si>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</si>
  <si>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</si>
  <si>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</si>
  <si>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</si>
  <si>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</si>
  <si>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</si>
  <si>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</si>
  <si>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</si>
  <si>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</si>
  <si>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Мероприятия в области социальной политики</t>
  </si>
  <si>
    <t xml:space="preserve">00 </t>
  </si>
  <si>
    <t>Молодежная политика и оздоровление детей</t>
  </si>
  <si>
    <t>Резервные фонды</t>
  </si>
  <si>
    <t>000 00 00</t>
  </si>
  <si>
    <t>452 00 00</t>
  </si>
  <si>
    <t>070 00 00</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</si>
  <si>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</si>
  <si>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</si>
  <si>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423 00 00</t>
  </si>
  <si>
    <t>Дошкольное образование</t>
  </si>
  <si>
    <t>Детские дошкольные учреждения</t>
  </si>
  <si>
    <t>420 00 00</t>
  </si>
  <si>
    <t>421 00 00</t>
  </si>
  <si>
    <t>Другие вопросы в области образования</t>
  </si>
  <si>
    <t>Социальная политика</t>
  </si>
  <si>
    <t>Социальное обеспечение населения</t>
  </si>
  <si>
    <t>11</t>
  </si>
  <si>
    <t>Пенсионное обеспечение</t>
  </si>
  <si>
    <t xml:space="preserve">000 </t>
  </si>
  <si>
    <t>05</t>
  </si>
  <si>
    <t>08</t>
  </si>
  <si>
    <t>440 00 00</t>
  </si>
  <si>
    <t>Библиотеки</t>
  </si>
  <si>
    <t>503</t>
  </si>
  <si>
    <t>Национальная экономика</t>
  </si>
  <si>
    <t>520 00 00</t>
  </si>
  <si>
    <t>Иные безвозмездные и безвозвратные перечисления</t>
  </si>
  <si>
    <t>12</t>
  </si>
  <si>
    <t>0000000</t>
  </si>
  <si>
    <t xml:space="preserve">Итого  расходов </t>
  </si>
  <si>
    <t>Детская школа искусств</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</si>
  <si>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</si>
  <si>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</si>
  <si>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</si>
  <si>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</si>
  <si>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529</t>
  </si>
  <si>
    <t>14</t>
  </si>
  <si>
    <t>002 00 00</t>
  </si>
  <si>
    <t>002 04 00</t>
  </si>
  <si>
    <t>558</t>
  </si>
  <si>
    <t>423 99 00</t>
  </si>
  <si>
    <t>Культура</t>
  </si>
  <si>
    <t xml:space="preserve">Обеспечение деятельности подведомственных учреждений </t>
  </si>
  <si>
    <t>440 99 00</t>
  </si>
  <si>
    <t>442 99 00</t>
  </si>
  <si>
    <t>Доплаты к пенсиям, дополнительное пенсионное обеспечение</t>
  </si>
  <si>
    <t>491 00 00</t>
  </si>
  <si>
    <t>Доплаты к пенсиям  муниципальных служащих</t>
  </si>
  <si>
    <t>491 01 00</t>
  </si>
  <si>
    <t>574</t>
  </si>
  <si>
    <t>420 99 00</t>
  </si>
  <si>
    <t>421 99 00</t>
  </si>
  <si>
    <t>452 99 00</t>
  </si>
  <si>
    <t>Социальная помощь</t>
  </si>
  <si>
    <t>521 02 03</t>
  </si>
  <si>
    <t>Резервные фонды местных администраций</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</si>
  <si>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</si>
  <si>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</si>
  <si>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Защита населения и территории от чрезвычайных ситуаций природного и техногенного характера, гражданская оборона</t>
  </si>
  <si>
    <t>528</t>
  </si>
  <si>
    <t>Жилищно-коммунальное хозяйство</t>
  </si>
  <si>
    <t>Музеи и постоянные выставки</t>
  </si>
  <si>
    <t>441 00 00</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</si>
  <si>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</si>
  <si>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</si>
  <si>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Периодическая печать и издательства</t>
  </si>
  <si>
    <t>Периодические издания,  учрежденные органами  законодательной и исполнительной власти</t>
  </si>
  <si>
    <t>Другие вопросы в области национальной экономики</t>
  </si>
  <si>
    <t>070 05 00</t>
  </si>
  <si>
    <t>Обеспечение деятельности финансовых, налоговых и таможенных органов и органов финансового (финансово-бюджетного) надзора</t>
  </si>
  <si>
    <t>Администрация муниципального образования "Павловский район"</t>
  </si>
  <si>
    <t>Управление образования администрации муниципального образования "Павловский район"</t>
  </si>
  <si>
    <t>020</t>
  </si>
  <si>
    <t>Учреждения по обеспечению хозяйственного обслуживания</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</si>
  <si>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</si>
  <si>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</si>
  <si>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</si>
  <si>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</si>
  <si>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</si>
  <si>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</si>
  <si>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Средства массовой информации</t>
  </si>
  <si>
    <t>Культура и кинематография</t>
  </si>
  <si>
    <t>Здравоохранение</t>
  </si>
  <si>
    <t>Другие вопросы в области культуры, кинематографии</t>
  </si>
  <si>
    <t>Другие вопросы в области здравоохранения</t>
  </si>
  <si>
    <t>Управление финансов администрации муниципального образования "Павловский район"</t>
  </si>
  <si>
    <t>Дотации на выравнивание бюджетной обеспеченности  субъектов РФ и муниципальных образований</t>
  </si>
  <si>
    <t>093 00 00</t>
  </si>
  <si>
    <t>Комитет по управлению муниципальным  имуществом и земельным отношениям администрации муниципального образования "Павловский район"</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</si>
  <si>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</si>
  <si>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</si>
  <si>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</si>
  <si>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</si>
  <si>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</si>
  <si>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</si>
  <si>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</si>
  <si>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</si>
  <si>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</si>
  <si>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360</t>
  </si>
  <si>
    <t>Иные выплаты населению</t>
  </si>
  <si>
    <t>611</t>
  </si>
  <si>
    <t>511</t>
  </si>
  <si>
    <t>Резервные средства</t>
  </si>
  <si>
    <t>Выплата заработной платы с начислениями работникам муниципальных учреждений и оплата  коммунальных услуг</t>
  </si>
  <si>
    <t xml:space="preserve">503 </t>
  </si>
  <si>
    <t>Мероприятия в области здравоохранения, спорта и физической культуры, туризма</t>
  </si>
  <si>
    <t>Отдел культуры и организации досуга населению муниципального образования "Павловский район"</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</si>
  <si>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</si>
  <si>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521 00 00</t>
  </si>
  <si>
    <t>521 03 00</t>
  </si>
  <si>
    <t>521 12 00</t>
  </si>
  <si>
    <t>521 14 00</t>
  </si>
  <si>
    <t xml:space="preserve">521 14 00 </t>
  </si>
  <si>
    <t>Сельское хозяйство и рыболовство</t>
  </si>
  <si>
    <t>521 01 00</t>
  </si>
  <si>
    <t xml:space="preserve">Субвенции бюджетам МО для финансового обеспечения расходных обязательств, возникающих при выполнении гос.полномочий РФ, субъектов РФ,переданных для осуществления органам местного самоуправления в установленном порядке.   </t>
  </si>
  <si>
    <t>521 16 00</t>
  </si>
  <si>
    <t>Стипендии</t>
  </si>
  <si>
    <t>340</t>
  </si>
  <si>
    <t>Областная целевая программа «Культура в Ульяновской области» на 2012-2016 годы</t>
  </si>
  <si>
    <t>505 98 00</t>
  </si>
  <si>
    <t>505 00 00</t>
  </si>
  <si>
    <t>505 97 00</t>
  </si>
  <si>
    <t>Охрана семьи и детства</t>
  </si>
  <si>
    <t>521 02 00</t>
  </si>
  <si>
    <t>Содержание ребенка в семье опекуна и приемной семье, а также оплата труда приемного родителя</t>
  </si>
  <si>
    <t>521 06 00</t>
  </si>
  <si>
    <t>521 11 00</t>
  </si>
  <si>
    <t>521 13 00</t>
  </si>
  <si>
    <t xml:space="preserve">Мероприятия по проведению оздоровительной кампании детей </t>
  </si>
  <si>
    <t>521 17 00</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</si>
  <si>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</si>
  <si>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 xml:space="preserve">Расходы по муниципальной программе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</si>
  <si>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795 00 00</t>
  </si>
  <si>
    <t>Расходы по муниципальной целевой программе занятости населения Павловского района на 2011-2013 годы</t>
  </si>
  <si>
    <t>Другие вопросы в области жилищно-коммунального хозяйства</t>
  </si>
  <si>
    <t>521 20 00</t>
  </si>
  <si>
    <t>321</t>
  </si>
  <si>
    <t>432 11 00</t>
  </si>
  <si>
    <t>522 98 00</t>
  </si>
  <si>
    <t>522 98 01</t>
  </si>
  <si>
    <t>Мероприятия по проведению оздоровительной компании детей</t>
  </si>
  <si>
    <t>432 00 00</t>
  </si>
  <si>
    <t>Субвенции на обеспечение отдыха детей в  лагерях  с дневным пребыванием</t>
  </si>
  <si>
    <t>Субвенции на проезд детей сирот</t>
  </si>
  <si>
    <t xml:space="preserve"> 002 00 00</t>
  </si>
  <si>
    <t>002 08 00</t>
  </si>
  <si>
    <t>093 99 00</t>
  </si>
  <si>
    <t>521 07 00</t>
  </si>
  <si>
    <t>218 00 00</t>
  </si>
  <si>
    <t>218 01 00</t>
  </si>
  <si>
    <t>610 01 00</t>
  </si>
  <si>
    <t>485 97 00</t>
  </si>
  <si>
    <t>100 11 00</t>
  </si>
  <si>
    <t>100 11 05</t>
  </si>
  <si>
    <t>505 33 00</t>
  </si>
  <si>
    <t>457 00 00</t>
  </si>
  <si>
    <t>516 00 00</t>
  </si>
  <si>
    <t>516 01 03</t>
  </si>
  <si>
    <t>441 99 00</t>
  </si>
  <si>
    <t>Софинансирование расходных обязательств,возникающих при выполнении полномочий органов местного самоуправления по вопросам местного значения</t>
  </si>
  <si>
    <t>518 00 00</t>
  </si>
  <si>
    <t>Пособия и компенсация гражданам и иные соц.выплаты, кроме публичных нормативных обязательств</t>
  </si>
  <si>
    <t>Межбюджетные трансферты бюджетам субъектов  Российской Федерации  и муниципальных образований общего характера</t>
  </si>
  <si>
    <t>Расходы по муниципальной программе развития малого и среднего предпринимательства</t>
  </si>
  <si>
    <t>810</t>
  </si>
  <si>
    <t>100 11 99</t>
  </si>
  <si>
    <t xml:space="preserve">Школы-детские сады, школы начальние, неполные средние </t>
  </si>
  <si>
    <t>Оплата труда приемным родителям</t>
  </si>
  <si>
    <t>Наименование</t>
  </si>
  <si>
    <t>Субсидии бюджетным учреждениям на иные цели</t>
  </si>
  <si>
    <t>612</t>
  </si>
  <si>
    <t>Дорожное хозяйство (дорожные фонды)</t>
  </si>
  <si>
    <t>муниципального образования «Павловский район»</t>
  </si>
  <si>
    <t>Учреждения культуры и мероприятия в сфере культуры и кинематографии</t>
  </si>
  <si>
    <t>442 00 00</t>
  </si>
  <si>
    <t>436 00 00</t>
  </si>
  <si>
    <t>Мероприятия в области образования</t>
  </si>
  <si>
    <t>436 97 00</t>
  </si>
  <si>
    <t>296 00 00</t>
  </si>
  <si>
    <t>296 59 71</t>
  </si>
  <si>
    <t>505 90 00</t>
  </si>
  <si>
    <t xml:space="preserve">Фонд оплаты труда государственных (муниципальных) органов и  взносы по обязательному социальному страхованию </t>
  </si>
  <si>
    <t>Прочая закупка товаров, работ и услуг для обеспечения государственных(муниципальных) нужд</t>
  </si>
  <si>
    <t>Пособия,  компенсации и иные  социальные выплаты гражданам , кроме публичных нормативных обязательств</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</si>
  <si>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</si>
  <si>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</si>
  <si>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</si>
  <si>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</si>
  <si>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</si>
  <si>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 xml:space="preserve">Дотации на выравнивание бюджетной обеспеченности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</si>
  <si>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</si>
  <si>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</si>
  <si>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436 95 00</t>
  </si>
  <si>
    <t>099 00 00</t>
  </si>
  <si>
    <t>Учреждения, осуществляющие деятельность в сфере сельского хозяйства</t>
  </si>
  <si>
    <t>Федеральная целевая программа «Устойчивое развитие сельских территорий на 2014-2017 годы и на период до 2020 года»</t>
  </si>
  <si>
    <t>Расходы по муниципальной программе "Молодежь Павловского района"</t>
  </si>
  <si>
    <t>323</t>
  </si>
  <si>
    <t>Приобретение товаров, работ и услуг в пользу граждан в целях их социального обеспечения</t>
  </si>
  <si>
    <t>Расходы по муниципальным  программам</t>
  </si>
  <si>
    <t>Осуществление отдельных полномочий Российской Федерации органами местного самоуправления Ульяновской области в области охраны здоровья граждан, контроля качества образования, охраны объектов культурного наследия, использования охотничьих ресурсов, регистрации актов гражданского состояния и других полномочий</t>
  </si>
  <si>
    <t>Осуществление полномочий Российской Федерации в области государственной регистрации актов гражданского состояния (органами местного самоуправления)</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</si>
  <si>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</si>
  <si>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</si>
  <si>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</si>
  <si>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</si>
  <si>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</si>
  <si>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(местный бюджет)</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</si>
  <si>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</si>
  <si>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 (местный бюджет)</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</si>
  <si>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</si>
  <si>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Реализация функций,переданных органам местного самоуправления на реконструкцию и проведение ремонтно-реставрационных работ зданий, укрепление материально-технической базы учреждений культуры</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</si>
  <si>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</si>
  <si>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содержание в муниципальных дошкольных образовательных учреждениях (дошкольных группах образовательных учреждений) детей-инвалидов</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</si>
  <si>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</si>
  <si>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</si>
  <si>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</si>
  <si>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</si>
  <si>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</si>
  <si>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</si>
  <si>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</si>
  <si>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</si>
  <si>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518 06 00</t>
  </si>
  <si>
    <t>Прочая закупка товаров, работ и услуг для обеспечения государственных (муниципальных) нужд</t>
  </si>
  <si>
    <t>Расходы по муниципальной программе"Повышение эффективности бюджетных расходов"</t>
  </si>
  <si>
    <t>795 01 00</t>
  </si>
  <si>
    <t>Муниципальная программа "Развитие сети автомобильных дорог местного значения на территории муниципального образования на 2013-2015 годы"</t>
  </si>
  <si>
    <t>Подпрограмма «Развитие системы дорожного хозяйства Ульяновской области в 2014-2016 годах» государственной программы Ульяновской области «Развитие транспортной системы Ульяновской области» на 2014-2018 годы</t>
  </si>
  <si>
    <t>Мероприятия по развитию системы дорожного хозяйства  Ульяновской области</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</si>
  <si>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</si>
  <si>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921 00 00</t>
  </si>
  <si>
    <t>921 26 10</t>
  </si>
  <si>
    <t>521</t>
  </si>
  <si>
    <t>Коммунальное хозяйство</t>
  </si>
  <si>
    <t>Мероприятия в области коммунального хозяйства</t>
  </si>
  <si>
    <t>351 05 00</t>
  </si>
  <si>
    <t>Иные межбюджетные трансферты</t>
  </si>
  <si>
    <t>540</t>
  </si>
  <si>
    <t>Средства,передаваемые для компенсации дополнительных расходов,возникших в результате решений,принятых органами власти другого уровня</t>
  </si>
  <si>
    <t>520 15 00</t>
  </si>
  <si>
    <t>Прочие межбюджетные трансферты бюджетам субъектов РФ и муниципальных образований общего характера</t>
  </si>
  <si>
    <t>Приложение № 3</t>
  </si>
  <si>
    <t xml:space="preserve">             к постановлению администрации </t>
  </si>
  <si>
    <t>№___________от_____________2014г.</t>
  </si>
  <si>
    <t xml:space="preserve"> Расходы бюджета муниципального образования  « Павловский район » за 1 квартал 2014 года в соответствии с ведомственной структурой расходов бюджета  муниципального образования на 2014 год. </t>
  </si>
  <si>
    <t>% исполнения</t>
  </si>
  <si>
    <t>Исполнено за 1 квартал 2014 года</t>
  </si>
  <si>
    <t>Уточненные бюджетные ассигнования на 2014 год</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</si>
  <si>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</si>
  <si>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Иные выплаты персоналу государственных(муниципальных) органов, за исключением фонда оплаты труда</t>
  </si>
  <si>
    <t>Реализация функций на осуществление переданных органам местного самоуправления государственных полномочий Ульяновской области по сбору информации от поселений, входящих в муниципальный район, необходимой для ведения регистра муниципальных нормативных правовых актов Ульяновской области</t>
  </si>
  <si>
    <t xml:space="preserve">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</si>
</sst>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s>
  <fonts count="66">
    <font>
      <sz val="10"/>
      <name val="Arial Cyr"/>
      <family val="0"/>
    </font>
    <font>
      <b/>
      <sz val="10"/>
      <name val="Arial Cyr"/>
      <family val="2"/>
    </font>
    <font>
      <sz val="8"/>
      <name val="Arial Cyr"/>
      <family val="2"/>
    </font>
    <font>
      <sz val="9"/>
      <name val="Arial Cyr"/>
      <family val="2"/>
    </font>
    <font>
      <b/>
      <sz val="11"/>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0"/>
      <name val="Times New Roman"/>
      <family val="1"/>
    </font>
    <font>
      <sz val="11"/>
      <name val="Times New Roman"/>
      <family val="1"/>
    </font>
    <font>
      <sz val="10"/>
      <color indexed="8"/>
      <name val="Arial Cyr"/>
      <family val="0"/>
    </font>
    <font>
      <sz val="10"/>
      <name val="Arial"/>
      <family val="2"/>
    </font>
    <font>
      <b/>
      <sz val="10"/>
      <color indexed="8"/>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name val="Arial Cyr"/>
      <family val="0"/>
    </font>
    <font>
      <b/>
      <i/>
      <sz val="11"/>
      <color indexed="8"/>
      <name val="Arial Cyr"/>
      <family val="0"/>
    </font>
    <font>
      <b/>
      <sz val="11"/>
      <color indexed="8"/>
      <name val="Arial Cyr"/>
      <family val="0"/>
    </font>
    <font>
      <b/>
      <i/>
      <sz val="9"/>
      <name val="Arial Cyr"/>
      <family val="0"/>
    </font>
    <font>
      <i/>
      <sz val="10"/>
      <name val="Arial Cyr"/>
      <family val="0"/>
    </font>
    <font>
      <sz val="12"/>
      <name val="Arial Cyr"/>
      <family val="0"/>
    </font>
    <font>
      <b/>
      <sz val="12"/>
      <color indexed="8"/>
      <name val="Times New Roman"/>
      <family val="1"/>
    </font>
    <font>
      <b/>
      <i/>
      <sz val="12"/>
      <name val="Arial Cyr"/>
      <family val="2"/>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1"/>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medium"/>
      <right style="medium"/>
      <top>
        <color indexed="63"/>
      </top>
      <bottom style="medium"/>
    </border>
    <border>
      <left style="medium"/>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7"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240">
    <xf numFmtId="0" fontId="0" fillId="0" borderId="0" xfId="0" applyAlignment="1">
      <alignment/>
    </xf>
    <xf numFmtId="49" fontId="0" fillId="0" borderId="0" xfId="0" applyNumberFormat="1" applyAlignment="1">
      <alignment/>
    </xf>
    <xf numFmtId="0" fontId="10" fillId="0" borderId="10" xfId="0" applyFont="1" applyFill="1" applyBorder="1" applyAlignment="1">
      <alignment horizontal="left" wrapText="1"/>
    </xf>
    <xf numFmtId="49" fontId="10" fillId="0" borderId="10" xfId="0" applyNumberFormat="1" applyFont="1" applyFill="1" applyBorder="1" applyAlignment="1">
      <alignment horizontal="center"/>
    </xf>
    <xf numFmtId="166" fontId="3" fillId="33" borderId="11" xfId="0" applyNumberFormat="1" applyFont="1" applyFill="1" applyBorder="1" applyAlignment="1">
      <alignment horizontal="center"/>
    </xf>
    <xf numFmtId="0" fontId="6" fillId="0" borderId="0" xfId="0" applyFont="1" applyAlignment="1">
      <alignment/>
    </xf>
    <xf numFmtId="0" fontId="25" fillId="0" borderId="0" xfId="0" applyFont="1" applyAlignment="1">
      <alignment horizontal="justify"/>
    </xf>
    <xf numFmtId="0" fontId="11" fillId="0" borderId="10" xfId="0" applyFont="1" applyBorder="1" applyAlignment="1">
      <alignment horizontal="right"/>
    </xf>
    <xf numFmtId="49" fontId="0" fillId="0" borderId="10" xfId="0" applyNumberFormat="1" applyFont="1" applyBorder="1" applyAlignment="1">
      <alignment horizontal="right"/>
    </xf>
    <xf numFmtId="49" fontId="0" fillId="0" borderId="12" xfId="0" applyNumberFormat="1" applyFill="1" applyBorder="1" applyAlignment="1">
      <alignment horizontal="center"/>
    </xf>
    <xf numFmtId="0" fontId="10" fillId="33" borderId="10" xfId="0" applyFont="1" applyFill="1" applyBorder="1" applyAlignment="1">
      <alignment horizontal="left" wrapText="1"/>
    </xf>
    <xf numFmtId="0" fontId="10" fillId="33" borderId="10" xfId="0" applyFont="1" applyFill="1" applyBorder="1" applyAlignment="1">
      <alignment horizontal="left" vertical="justify"/>
    </xf>
    <xf numFmtId="49" fontId="0" fillId="0" borderId="13" xfId="0" applyNumberFormat="1" applyBorder="1" applyAlignment="1">
      <alignment horizontal="center" vertical="center"/>
    </xf>
    <xf numFmtId="165" fontId="5" fillId="0" borderId="10" xfId="0" applyNumberFormat="1" applyFont="1" applyFill="1" applyBorder="1" applyAlignment="1">
      <alignment horizontal="right"/>
    </xf>
    <xf numFmtId="166" fontId="18" fillId="0" borderId="10" xfId="0" applyNumberFormat="1" applyFont="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1" fillId="0" borderId="10" xfId="0" applyNumberFormat="1" applyFont="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166" fontId="1" fillId="33" borderId="11" xfId="0" applyNumberFormat="1" applyFont="1" applyFill="1" applyBorder="1" applyAlignment="1">
      <alignment horizontal="right"/>
    </xf>
    <xf numFmtId="49" fontId="0" fillId="33" borderId="10" xfId="0" applyNumberFormat="1" applyFont="1" applyFill="1" applyBorder="1" applyAlignment="1">
      <alignment horizontal="right"/>
    </xf>
    <xf numFmtId="0" fontId="0" fillId="33" borderId="10" xfId="0" applyNumberFormat="1" applyFont="1" applyFill="1" applyBorder="1" applyAlignment="1">
      <alignment horizontal="right"/>
    </xf>
    <xf numFmtId="166" fontId="0" fillId="33" borderId="11" xfId="0" applyNumberFormat="1" applyFont="1" applyFill="1" applyBorder="1" applyAlignment="1">
      <alignment horizontal="right"/>
    </xf>
    <xf numFmtId="166" fontId="3" fillId="0" borderId="11" xfId="0" applyNumberFormat="1" applyFont="1" applyBorder="1" applyAlignment="1">
      <alignment horizontal="right"/>
    </xf>
    <xf numFmtId="166" fontId="3" fillId="33" borderId="11" xfId="0" applyNumberFormat="1" applyFont="1" applyFill="1" applyBorder="1" applyAlignment="1">
      <alignment horizontal="right"/>
    </xf>
    <xf numFmtId="0" fontId="0" fillId="33" borderId="11" xfId="0" applyFont="1" applyFill="1" applyBorder="1" applyAlignment="1">
      <alignment horizontal="right"/>
    </xf>
    <xf numFmtId="166" fontId="18" fillId="33" borderId="11" xfId="0" applyNumberFormat="1" applyFont="1" applyFill="1" applyBorder="1" applyAlignment="1">
      <alignment horizontal="right"/>
    </xf>
    <xf numFmtId="2" fontId="1"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166" fontId="19" fillId="33" borderId="11"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49" fontId="0" fillId="33" borderId="10" xfId="0" applyNumberFormat="1" applyFont="1" applyFill="1" applyBorder="1" applyAlignment="1">
      <alignment horizontal="right"/>
    </xf>
    <xf numFmtId="49" fontId="0" fillId="33" borderId="11" xfId="0" applyNumberFormat="1" applyFont="1" applyFill="1" applyBorder="1" applyAlignment="1">
      <alignment horizontal="right"/>
    </xf>
    <xf numFmtId="49" fontId="0" fillId="33" borderId="14" xfId="0" applyNumberFormat="1" applyFont="1" applyFill="1" applyBorder="1" applyAlignment="1">
      <alignment horizontal="right"/>
    </xf>
    <xf numFmtId="49" fontId="11" fillId="33" borderId="14" xfId="0" applyNumberFormat="1" applyFont="1" applyFill="1" applyBorder="1" applyAlignment="1">
      <alignment horizontal="right"/>
    </xf>
    <xf numFmtId="166" fontId="11" fillId="0" borderId="10" xfId="0" applyNumberFormat="1" applyFont="1" applyBorder="1" applyAlignment="1">
      <alignment horizontal="right"/>
    </xf>
    <xf numFmtId="2" fontId="21" fillId="0" borderId="10" xfId="0" applyNumberFormat="1" applyFont="1" applyBorder="1" applyAlignment="1">
      <alignment horizontal="right"/>
    </xf>
    <xf numFmtId="49" fontId="11" fillId="33" borderId="10" xfId="0" applyNumberFormat="1" applyFont="1" applyFill="1" applyBorder="1" applyAlignment="1">
      <alignment horizontal="right"/>
    </xf>
    <xf numFmtId="2" fontId="11" fillId="0" borderId="10" xfId="0" applyNumberFormat="1" applyFont="1" applyBorder="1" applyAlignment="1">
      <alignment horizontal="right"/>
    </xf>
    <xf numFmtId="2" fontId="13" fillId="0" borderId="10" xfId="0" applyNumberFormat="1" applyFont="1" applyBorder="1" applyAlignment="1">
      <alignment horizontal="right"/>
    </xf>
    <xf numFmtId="49" fontId="0" fillId="0" borderId="10" xfId="0" applyNumberFormat="1" applyFont="1" applyFill="1" applyBorder="1" applyAlignment="1">
      <alignment horizontal="right"/>
    </xf>
    <xf numFmtId="2" fontId="10" fillId="0" borderId="10" xfId="0" applyNumberFormat="1" applyFont="1" applyFill="1" applyBorder="1" applyAlignment="1">
      <alignment horizontal="right"/>
    </xf>
    <xf numFmtId="166" fontId="1" fillId="0" borderId="10" xfId="0" applyNumberFormat="1" applyFont="1" applyFill="1" applyBorder="1" applyAlignment="1">
      <alignment horizontal="right"/>
    </xf>
    <xf numFmtId="166" fontId="1" fillId="0" borderId="10" xfId="0" applyNumberFormat="1" applyFont="1" applyBorder="1" applyAlignment="1">
      <alignment horizontal="right"/>
    </xf>
    <xf numFmtId="49" fontId="11" fillId="0" borderId="10" xfId="0" applyNumberFormat="1" applyFont="1" applyBorder="1" applyAlignment="1">
      <alignment horizontal="right"/>
    </xf>
    <xf numFmtId="166" fontId="1" fillId="0" borderId="10" xfId="0" applyNumberFormat="1" applyFont="1" applyBorder="1" applyAlignment="1">
      <alignment horizontal="right"/>
    </xf>
    <xf numFmtId="166" fontId="10" fillId="0" borderId="10" xfId="0" applyNumberFormat="1" applyFont="1" applyFill="1" applyBorder="1" applyAlignment="1">
      <alignment horizontal="right"/>
    </xf>
    <xf numFmtId="166" fontId="15" fillId="0" borderId="10" xfId="0" applyNumberFormat="1" applyFont="1" applyFill="1" applyBorder="1" applyAlignment="1">
      <alignment horizontal="right"/>
    </xf>
    <xf numFmtId="166" fontId="10" fillId="33" borderId="10" xfId="0" applyNumberFormat="1" applyFont="1" applyFill="1" applyBorder="1" applyAlignment="1">
      <alignment horizontal="right"/>
    </xf>
    <xf numFmtId="166" fontId="15" fillId="33" borderId="10" xfId="0" applyNumberFormat="1" applyFont="1" applyFill="1" applyBorder="1" applyAlignment="1">
      <alignment horizontal="right"/>
    </xf>
    <xf numFmtId="166" fontId="1" fillId="33" borderId="10" xfId="0" applyNumberFormat="1" applyFont="1" applyFill="1" applyBorder="1" applyAlignment="1">
      <alignment horizontal="right"/>
    </xf>
    <xf numFmtId="166" fontId="14" fillId="0" borderId="10" xfId="0" applyNumberFormat="1" applyFont="1" applyFill="1" applyBorder="1" applyAlignment="1">
      <alignment horizontal="right"/>
    </xf>
    <xf numFmtId="166" fontId="0" fillId="0" borderId="10" xfId="0" applyNumberFormat="1" applyBorder="1" applyAlignment="1">
      <alignment horizontal="right"/>
    </xf>
    <xf numFmtId="166" fontId="10" fillId="0" borderId="10" xfId="0" applyNumberFormat="1" applyFont="1" applyFill="1" applyBorder="1" applyAlignment="1">
      <alignment horizontal="right"/>
    </xf>
    <xf numFmtId="171" fontId="10" fillId="33" borderId="10" xfId="0" applyNumberFormat="1" applyFont="1" applyFill="1" applyBorder="1" applyAlignment="1">
      <alignment horizontal="right"/>
    </xf>
    <xf numFmtId="2" fontId="4" fillId="0" borderId="10" xfId="0" applyNumberFormat="1" applyFont="1" applyBorder="1" applyAlignment="1">
      <alignment horizontal="right"/>
    </xf>
    <xf numFmtId="0" fontId="0" fillId="33" borderId="10" xfId="0" applyFont="1" applyFill="1" applyBorder="1" applyAlignment="1">
      <alignment horizontal="right"/>
    </xf>
    <xf numFmtId="49" fontId="0" fillId="0" borderId="10" xfId="0" applyNumberFormat="1" applyFont="1" applyFill="1" applyBorder="1" applyAlignment="1">
      <alignment horizontal="right"/>
    </xf>
    <xf numFmtId="2" fontId="2" fillId="33" borderId="11" xfId="0" applyNumberFormat="1" applyFont="1" applyFill="1" applyBorder="1" applyAlignment="1">
      <alignment horizontal="right"/>
    </xf>
    <xf numFmtId="49" fontId="11" fillId="33" borderId="10" xfId="0" applyNumberFormat="1" applyFont="1" applyFill="1" applyBorder="1" applyAlignment="1">
      <alignment horizontal="right"/>
    </xf>
    <xf numFmtId="0" fontId="0" fillId="33" borderId="11" xfId="0" applyFont="1" applyFill="1" applyBorder="1" applyAlignment="1">
      <alignment horizontal="right" wrapText="1"/>
    </xf>
    <xf numFmtId="1" fontId="0" fillId="33" borderId="10" xfId="0" applyNumberFormat="1" applyFont="1" applyFill="1" applyBorder="1" applyAlignment="1">
      <alignment horizontal="right"/>
    </xf>
    <xf numFmtId="49" fontId="9" fillId="33" borderId="10" xfId="0" applyNumberFormat="1" applyFont="1" applyFill="1" applyBorder="1" applyAlignment="1">
      <alignment horizontal="right"/>
    </xf>
    <xf numFmtId="49" fontId="9" fillId="0" borderId="10" xfId="0" applyNumberFormat="1" applyFont="1" applyFill="1" applyBorder="1" applyAlignment="1">
      <alignment horizontal="right"/>
    </xf>
    <xf numFmtId="49" fontId="9" fillId="0" borderId="10" xfId="0" applyNumberFormat="1" applyFont="1" applyFill="1" applyBorder="1" applyAlignment="1">
      <alignment horizontal="right"/>
    </xf>
    <xf numFmtId="2" fontId="2" fillId="33" borderId="11" xfId="0" applyNumberFormat="1" applyFont="1" applyFill="1" applyBorder="1" applyAlignment="1">
      <alignment horizontal="center"/>
    </xf>
    <xf numFmtId="0" fontId="0" fillId="0" borderId="11" xfId="0" applyFont="1" applyBorder="1" applyAlignment="1">
      <alignment horizontal="right"/>
    </xf>
    <xf numFmtId="49" fontId="10" fillId="33" borderId="10" xfId="0" applyNumberFormat="1" applyFont="1" applyFill="1" applyBorder="1" applyAlignment="1">
      <alignment horizontal="right"/>
    </xf>
    <xf numFmtId="0" fontId="0" fillId="33" borderId="11" xfId="0" applyFont="1" applyFill="1" applyBorder="1" applyAlignment="1">
      <alignment horizontal="right"/>
    </xf>
    <xf numFmtId="49" fontId="0" fillId="33" borderId="11" xfId="0" applyNumberFormat="1" applyFont="1" applyFill="1" applyBorder="1" applyAlignment="1">
      <alignment horizontal="right"/>
    </xf>
    <xf numFmtId="49" fontId="0" fillId="0" borderId="11" xfId="0" applyNumberFormat="1" applyFont="1" applyBorder="1" applyAlignment="1">
      <alignment horizontal="right"/>
    </xf>
    <xf numFmtId="49" fontId="11" fillId="33" borderId="11" xfId="0" applyNumberFormat="1" applyFont="1" applyFill="1" applyBorder="1" applyAlignment="1">
      <alignment horizontal="right"/>
    </xf>
    <xf numFmtId="49" fontId="11" fillId="0" borderId="11" xfId="0" applyNumberFormat="1" applyFont="1" applyBorder="1" applyAlignment="1">
      <alignment horizontal="right"/>
    </xf>
    <xf numFmtId="49" fontId="0" fillId="0" borderId="11" xfId="57" applyNumberFormat="1" applyFont="1" applyFill="1" applyBorder="1" applyAlignment="1">
      <alignment horizontal="right"/>
    </xf>
    <xf numFmtId="49" fontId="9" fillId="0" borderId="11" xfId="57" applyNumberFormat="1" applyFont="1" applyFill="1" applyBorder="1" applyAlignment="1">
      <alignment horizontal="right"/>
    </xf>
    <xf numFmtId="49" fontId="10" fillId="0" borderId="11" xfId="57" applyNumberFormat="1" applyFont="1" applyFill="1" applyBorder="1" applyAlignment="1">
      <alignment horizontal="center"/>
    </xf>
    <xf numFmtId="166" fontId="10" fillId="34" borderId="10" xfId="0" applyNumberFormat="1" applyFont="1" applyFill="1" applyBorder="1" applyAlignment="1">
      <alignment horizontal="right"/>
    </xf>
    <xf numFmtId="166" fontId="10"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5" fontId="5" fillId="34" borderId="10" xfId="0" applyNumberFormat="1" applyFont="1" applyFill="1" applyBorder="1" applyAlignment="1">
      <alignment horizontal="right"/>
    </xf>
    <xf numFmtId="2" fontId="1" fillId="34" borderId="10" xfId="0" applyNumberFormat="1" applyFont="1" applyFill="1" applyBorder="1" applyAlignment="1">
      <alignment horizontal="right"/>
    </xf>
    <xf numFmtId="166" fontId="4" fillId="34" borderId="10" xfId="0" applyNumberFormat="1" applyFont="1" applyFill="1" applyBorder="1" applyAlignment="1">
      <alignment horizontal="right"/>
    </xf>
    <xf numFmtId="49" fontId="22" fillId="0" borderId="0" xfId="0" applyNumberFormat="1" applyFont="1" applyFill="1" applyBorder="1" applyAlignment="1">
      <alignment horizontal="center"/>
    </xf>
    <xf numFmtId="0" fontId="10" fillId="34" borderId="10" xfId="0" applyFont="1" applyFill="1" applyBorder="1" applyAlignment="1">
      <alignment horizontal="left" vertical="justify"/>
    </xf>
    <xf numFmtId="49" fontId="0" fillId="34" borderId="10" xfId="0" applyNumberFormat="1" applyFont="1" applyFill="1" applyBorder="1" applyAlignment="1">
      <alignment horizontal="right"/>
    </xf>
    <xf numFmtId="0" fontId="10" fillId="0" borderId="10" xfId="0" applyFont="1" applyBorder="1" applyAlignment="1">
      <alignment horizontal="left" vertical="justify" wrapText="1"/>
    </xf>
    <xf numFmtId="0" fontId="10" fillId="0" borderId="10" xfId="0" applyFont="1" applyBorder="1" applyAlignment="1">
      <alignment horizontal="center"/>
    </xf>
    <xf numFmtId="0" fontId="10" fillId="33" borderId="10" xfId="0" applyFont="1" applyFill="1" applyBorder="1" applyAlignment="1">
      <alignment horizontal="left" vertical="justify" wrapText="1"/>
    </xf>
    <xf numFmtId="0" fontId="10" fillId="33" borderId="10" xfId="0" applyFont="1" applyFill="1" applyBorder="1" applyAlignment="1">
      <alignment horizontal="center"/>
    </xf>
    <xf numFmtId="0" fontId="3" fillId="33" borderId="10" xfId="0" applyFont="1" applyFill="1" applyBorder="1" applyAlignment="1">
      <alignment horizontal="center" wrapText="1"/>
    </xf>
    <xf numFmtId="49" fontId="3" fillId="33" borderId="10" xfId="0" applyNumberFormat="1" applyFont="1" applyFill="1" applyBorder="1" applyAlignment="1">
      <alignment horizontal="center"/>
    </xf>
    <xf numFmtId="0" fontId="3" fillId="33" borderId="11" xfId="0" applyFont="1" applyFill="1" applyBorder="1" applyAlignment="1">
      <alignment horizontal="center" wrapText="1"/>
    </xf>
    <xf numFmtId="49" fontId="0" fillId="33" borderId="10" xfId="0" applyNumberFormat="1" applyFont="1" applyFill="1" applyBorder="1" applyAlignment="1">
      <alignment horizontal="center"/>
    </xf>
    <xf numFmtId="49" fontId="14" fillId="33" borderId="11" xfId="0" applyNumberFormat="1" applyFont="1" applyFill="1" applyBorder="1" applyAlignment="1">
      <alignment horizontal="right"/>
    </xf>
    <xf numFmtId="49" fontId="10" fillId="33" borderId="10" xfId="0" applyNumberFormat="1" applyFont="1" applyFill="1" applyBorder="1" applyAlignment="1">
      <alignment horizontal="right"/>
    </xf>
    <xf numFmtId="49" fontId="10" fillId="0" borderId="10" xfId="0" applyNumberFormat="1" applyFont="1" applyFill="1" applyBorder="1" applyAlignment="1">
      <alignment horizontal="right"/>
    </xf>
    <xf numFmtId="0" fontId="10" fillId="0" borderId="10" xfId="0" applyFont="1" applyBorder="1" applyAlignment="1">
      <alignment horizontal="left" vertical="justify"/>
    </xf>
    <xf numFmtId="166" fontId="24" fillId="0" borderId="10" xfId="0" applyNumberFormat="1" applyFont="1" applyFill="1" applyBorder="1" applyAlignment="1">
      <alignment horizontal="right"/>
    </xf>
    <xf numFmtId="49" fontId="0" fillId="0" borderId="10" xfId="0" applyNumberFormat="1" applyFont="1" applyBorder="1" applyAlignment="1">
      <alignment horizontal="right"/>
    </xf>
    <xf numFmtId="166" fontId="0" fillId="0" borderId="10" xfId="0" applyNumberFormat="1" applyFont="1" applyBorder="1" applyAlignment="1">
      <alignment horizontal="right"/>
    </xf>
    <xf numFmtId="49" fontId="0" fillId="0" borderId="11" xfId="0" applyNumberFormat="1" applyFont="1" applyBorder="1" applyAlignment="1">
      <alignment horizontal="right"/>
    </xf>
    <xf numFmtId="49" fontId="10" fillId="33" borderId="11" xfId="57" applyNumberFormat="1" applyFont="1" applyFill="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9" fillId="33" borderId="10" xfId="0" applyNumberFormat="1" applyFont="1" applyFill="1" applyBorder="1" applyAlignment="1">
      <alignment horizontal="right"/>
    </xf>
    <xf numFmtId="49" fontId="10" fillId="0" borderId="11" xfId="57" applyNumberFormat="1" applyFont="1" applyFill="1" applyBorder="1" applyAlignment="1">
      <alignment horizontal="right"/>
    </xf>
    <xf numFmtId="49" fontId="10" fillId="0" borderId="10" xfId="0" applyNumberFormat="1" applyFont="1" applyFill="1" applyBorder="1" applyAlignment="1">
      <alignment horizontal="right"/>
    </xf>
    <xf numFmtId="49" fontId="10" fillId="0" borderId="11" xfId="57" applyNumberFormat="1" applyFont="1" applyFill="1" applyBorder="1" applyAlignment="1">
      <alignment horizontal="right"/>
    </xf>
    <xf numFmtId="166" fontId="10" fillId="33" borderId="10" xfId="0" applyNumberFormat="1" applyFont="1" applyFill="1" applyBorder="1" applyAlignment="1">
      <alignment horizontal="right"/>
    </xf>
    <xf numFmtId="0" fontId="64" fillId="0" borderId="0" xfId="0" applyFont="1" applyAlignment="1">
      <alignment/>
    </xf>
    <xf numFmtId="166" fontId="18" fillId="0" borderId="10" xfId="0" applyNumberFormat="1" applyFont="1" applyBorder="1" applyAlignment="1">
      <alignment horizontal="right"/>
    </xf>
    <xf numFmtId="49" fontId="12" fillId="0" borderId="11" xfId="57" applyNumberFormat="1" applyFont="1" applyFill="1" applyBorder="1" applyAlignment="1">
      <alignment horizontal="right"/>
    </xf>
    <xf numFmtId="49" fontId="12" fillId="0" borderId="10" xfId="0" applyNumberFormat="1" applyFont="1" applyFill="1" applyBorder="1" applyAlignment="1">
      <alignment horizontal="right"/>
    </xf>
    <xf numFmtId="49" fontId="14" fillId="0" borderId="10" xfId="0" applyNumberFormat="1" applyFont="1" applyFill="1" applyBorder="1" applyAlignment="1">
      <alignment horizontal="right"/>
    </xf>
    <xf numFmtId="49" fontId="10" fillId="33" borderId="11" xfId="57" applyNumberFormat="1" applyFont="1" applyFill="1" applyBorder="1" applyAlignment="1">
      <alignment horizontal="right"/>
    </xf>
    <xf numFmtId="49" fontId="12" fillId="33" borderId="10" xfId="0" applyNumberFormat="1" applyFont="1" applyFill="1" applyBorder="1" applyAlignment="1">
      <alignment horizontal="right"/>
    </xf>
    <xf numFmtId="2" fontId="20" fillId="34" borderId="10" xfId="0" applyNumberFormat="1" applyFont="1" applyFill="1" applyBorder="1" applyAlignment="1">
      <alignment horizontal="right"/>
    </xf>
    <xf numFmtId="0" fontId="0" fillId="34" borderId="11" xfId="0" applyFont="1" applyFill="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49" fontId="0" fillId="34" borderId="10" xfId="0" applyNumberFormat="1" applyFont="1" applyFill="1" applyBorder="1" applyAlignment="1">
      <alignment horizontal="right"/>
    </xf>
    <xf numFmtId="0" fontId="10" fillId="33" borderId="10" xfId="0" applyFont="1" applyFill="1" applyBorder="1" applyAlignment="1">
      <alignment wrapText="1"/>
    </xf>
    <xf numFmtId="0" fontId="10" fillId="0" borderId="10" xfId="0" applyFont="1" applyBorder="1" applyAlignment="1">
      <alignment/>
    </xf>
    <xf numFmtId="0" fontId="10" fillId="0" borderId="10" xfId="0" applyFont="1" applyBorder="1" applyAlignment="1">
      <alignment wrapText="1"/>
    </xf>
    <xf numFmtId="0" fontId="10" fillId="34" borderId="10" xfId="0" applyFont="1" applyFill="1" applyBorder="1" applyAlignment="1">
      <alignment horizontal="left" wrapText="1"/>
    </xf>
    <xf numFmtId="0" fontId="10" fillId="34" borderId="10" xfId="0" applyFont="1" applyFill="1" applyBorder="1" applyAlignment="1">
      <alignment wrapText="1"/>
    </xf>
    <xf numFmtId="0" fontId="10" fillId="0" borderId="10" xfId="0" applyFont="1" applyFill="1" applyBorder="1" applyAlignment="1">
      <alignment horizontal="left" vertical="justify"/>
    </xf>
    <xf numFmtId="0" fontId="10" fillId="33" borderId="10" xfId="0" applyFont="1" applyFill="1" applyBorder="1" applyAlignment="1">
      <alignment horizontal="right"/>
    </xf>
    <xf numFmtId="166" fontId="7" fillId="34" borderId="10" xfId="0" applyNumberFormat="1" applyFont="1" applyFill="1" applyBorder="1" applyAlignment="1">
      <alignment horizontal="right"/>
    </xf>
    <xf numFmtId="166" fontId="7" fillId="0" borderId="10" xfId="0" applyNumberFormat="1" applyFont="1" applyFill="1" applyBorder="1" applyAlignment="1">
      <alignment horizontal="right"/>
    </xf>
    <xf numFmtId="0" fontId="10" fillId="33" borderId="10" xfId="0" applyFont="1" applyFill="1" applyBorder="1" applyAlignment="1">
      <alignment horizontal="right"/>
    </xf>
    <xf numFmtId="49" fontId="10" fillId="0" borderId="10" xfId="0" applyNumberFormat="1" applyFont="1" applyBorder="1" applyAlignment="1">
      <alignment horizontal="right"/>
    </xf>
    <xf numFmtId="4" fontId="0" fillId="0" borderId="0" xfId="0" applyNumberFormat="1" applyAlignment="1">
      <alignment/>
    </xf>
    <xf numFmtId="0" fontId="0" fillId="35" borderId="0" xfId="0" applyFill="1" applyAlignment="1">
      <alignment/>
    </xf>
    <xf numFmtId="0" fontId="3" fillId="34" borderId="11" xfId="0" applyFont="1" applyFill="1" applyBorder="1" applyAlignment="1">
      <alignment horizontal="center" wrapText="1"/>
    </xf>
    <xf numFmtId="49" fontId="3" fillId="34" borderId="10" xfId="0" applyNumberFormat="1" applyFont="1" applyFill="1" applyBorder="1" applyAlignment="1">
      <alignment horizontal="center"/>
    </xf>
    <xf numFmtId="49" fontId="10" fillId="34" borderId="11" xfId="57" applyNumberFormat="1" applyFont="1" applyFill="1" applyBorder="1" applyAlignment="1">
      <alignment horizontal="center"/>
    </xf>
    <xf numFmtId="49" fontId="10" fillId="34" borderId="10" xfId="0" applyNumberFormat="1" applyFont="1" applyFill="1" applyBorder="1" applyAlignment="1">
      <alignment horizontal="center"/>
    </xf>
    <xf numFmtId="49" fontId="10" fillId="34" borderId="10" xfId="0" applyNumberFormat="1" applyFont="1" applyFill="1" applyBorder="1" applyAlignment="1">
      <alignment horizontal="right"/>
    </xf>
    <xf numFmtId="49" fontId="23" fillId="34" borderId="10" xfId="0" applyNumberFormat="1" applyFont="1" applyFill="1" applyBorder="1" applyAlignment="1">
      <alignment horizontal="right"/>
    </xf>
    <xf numFmtId="171" fontId="26" fillId="34" borderId="10" xfId="0" applyNumberFormat="1" applyFont="1" applyFill="1" applyBorder="1" applyAlignment="1">
      <alignment horizontal="right"/>
    </xf>
    <xf numFmtId="183" fontId="0" fillId="0" borderId="0" xfId="0" applyNumberFormat="1" applyAlignment="1">
      <alignment horizontal="center"/>
    </xf>
    <xf numFmtId="183" fontId="0" fillId="0" borderId="10" xfId="0" applyNumberFormat="1" applyBorder="1" applyAlignment="1">
      <alignment horizontal="center" vertical="center"/>
    </xf>
    <xf numFmtId="166" fontId="15"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6" fontId="18" fillId="0" borderId="11" xfId="0" applyNumberFormat="1" applyFont="1" applyBorder="1" applyAlignment="1">
      <alignment horizontal="right"/>
    </xf>
    <xf numFmtId="0" fontId="10" fillId="33" borderId="10" xfId="0" applyFont="1" applyFill="1" applyBorder="1" applyAlignment="1">
      <alignment vertical="center" wrapText="1"/>
    </xf>
    <xf numFmtId="0" fontId="10" fillId="33" borderId="10" xfId="0" applyFont="1" applyFill="1" applyBorder="1" applyAlignment="1">
      <alignment horizontal="left"/>
    </xf>
    <xf numFmtId="49" fontId="12" fillId="0" borderId="11" xfId="0" applyNumberFormat="1" applyFont="1" applyBorder="1" applyAlignment="1">
      <alignment horizontal="right"/>
    </xf>
    <xf numFmtId="49" fontId="12" fillId="0" borderId="10" xfId="0" applyNumberFormat="1" applyFont="1" applyBorder="1" applyAlignment="1">
      <alignment horizontal="right"/>
    </xf>
    <xf numFmtId="166" fontId="6" fillId="0" borderId="10" xfId="0" applyNumberFormat="1" applyFont="1" applyFill="1" applyBorder="1" applyAlignment="1">
      <alignment horizontal="right"/>
    </xf>
    <xf numFmtId="0" fontId="0" fillId="34" borderId="0" xfId="0" applyFill="1" applyAlignment="1">
      <alignment/>
    </xf>
    <xf numFmtId="49" fontId="0" fillId="34" borderId="0" xfId="0" applyNumberFormat="1" applyFill="1" applyAlignment="1">
      <alignment/>
    </xf>
    <xf numFmtId="183" fontId="0" fillId="34" borderId="0" xfId="0" applyNumberFormat="1" applyFill="1" applyAlignment="1">
      <alignment horizontal="center"/>
    </xf>
    <xf numFmtId="0" fontId="65" fillId="0" borderId="10" xfId="0" applyFont="1" applyBorder="1" applyAlignment="1">
      <alignment horizontal="center" wrapText="1"/>
    </xf>
    <xf numFmtId="0" fontId="0" fillId="33" borderId="11" xfId="0" applyFont="1" applyFill="1" applyBorder="1" applyAlignment="1">
      <alignment horizontal="right" wrapText="1"/>
    </xf>
    <xf numFmtId="0" fontId="10" fillId="0" borderId="10" xfId="0" applyFont="1" applyFill="1" applyBorder="1" applyAlignment="1">
      <alignment wrapText="1"/>
    </xf>
    <xf numFmtId="0" fontId="10" fillId="0" borderId="10" xfId="0" applyFont="1" applyFill="1" applyBorder="1" applyAlignment="1">
      <alignment/>
    </xf>
    <xf numFmtId="0" fontId="10" fillId="34" borderId="10" xfId="0" applyFont="1" applyFill="1" applyBorder="1" applyAlignment="1">
      <alignment horizontal="left"/>
    </xf>
    <xf numFmtId="0" fontId="10" fillId="0" borderId="10" xfId="0" applyNumberFormat="1" applyFont="1" applyBorder="1" applyAlignment="1">
      <alignment wrapText="1"/>
    </xf>
    <xf numFmtId="0" fontId="10" fillId="0" borderId="10" xfId="0" applyFont="1" applyBorder="1" applyAlignment="1">
      <alignment horizontal="left" wrapText="1"/>
    </xf>
    <xf numFmtId="0" fontId="10" fillId="0" borderId="10" xfId="0" applyFont="1" applyBorder="1" applyAlignment="1">
      <alignment horizontal="justify" wrapText="1"/>
    </xf>
    <xf numFmtId="0" fontId="10" fillId="0" borderId="11" xfId="0" applyFont="1" applyBorder="1" applyAlignment="1">
      <alignment horizontal="justify"/>
    </xf>
    <xf numFmtId="0" fontId="10" fillId="0" borderId="11" xfId="0" applyFont="1" applyBorder="1" applyAlignment="1">
      <alignment horizontal="justify" wrapText="1"/>
    </xf>
    <xf numFmtId="0" fontId="10" fillId="0" borderId="10" xfId="0" applyNumberFormat="1" applyFont="1" applyBorder="1" applyAlignment="1">
      <alignment horizontal="left" vertical="justify"/>
    </xf>
    <xf numFmtId="0" fontId="10" fillId="0" borderId="10" xfId="0" applyFont="1" applyBorder="1" applyAlignment="1">
      <alignment horizontal="left"/>
    </xf>
    <xf numFmtId="49" fontId="0" fillId="34" borderId="11" xfId="0" applyNumberFormat="1" applyFont="1" applyFill="1" applyBorder="1" applyAlignment="1">
      <alignment horizontal="right"/>
    </xf>
    <xf numFmtId="0" fontId="23" fillId="33" borderId="11" xfId="0" applyFont="1" applyFill="1" applyBorder="1" applyAlignment="1">
      <alignment horizontal="right" wrapText="1"/>
    </xf>
    <xf numFmtId="49" fontId="0" fillId="33" borderId="14" xfId="0" applyNumberFormat="1" applyFont="1" applyFill="1" applyBorder="1" applyAlignment="1">
      <alignment horizontal="right"/>
    </xf>
    <xf numFmtId="49" fontId="0" fillId="0" borderId="11" xfId="0" applyNumberFormat="1" applyFont="1" applyFill="1" applyBorder="1" applyAlignment="1">
      <alignment horizontal="right"/>
    </xf>
    <xf numFmtId="49" fontId="11" fillId="33" borderId="11" xfId="0" applyNumberFormat="1" applyFont="1" applyFill="1" applyBorder="1" applyAlignment="1">
      <alignment horizontal="right"/>
    </xf>
    <xf numFmtId="49" fontId="11" fillId="33" borderId="14" xfId="0" applyNumberFormat="1" applyFont="1" applyFill="1" applyBorder="1" applyAlignment="1">
      <alignment horizontal="right"/>
    </xf>
    <xf numFmtId="49" fontId="0" fillId="34" borderId="11" xfId="0" applyNumberFormat="1" applyFont="1" applyFill="1" applyBorder="1" applyAlignment="1">
      <alignment horizontal="right"/>
    </xf>
    <xf numFmtId="49" fontId="9" fillId="0" borderId="11" xfId="57" applyNumberFormat="1" applyFont="1" applyFill="1" applyBorder="1" applyAlignment="1">
      <alignment horizontal="right"/>
    </xf>
    <xf numFmtId="49" fontId="0" fillId="0" borderId="11" xfId="0" applyNumberFormat="1" applyFont="1" applyFill="1" applyBorder="1" applyAlignment="1">
      <alignment horizontal="right"/>
    </xf>
    <xf numFmtId="49" fontId="12" fillId="34" borderId="11" xfId="0" applyNumberFormat="1" applyFont="1" applyFill="1" applyBorder="1" applyAlignment="1">
      <alignment horizontal="right"/>
    </xf>
    <xf numFmtId="49" fontId="12" fillId="34" borderId="10" xfId="0" applyNumberFormat="1" applyFont="1" applyFill="1" applyBorder="1" applyAlignment="1">
      <alignment horizontal="right"/>
    </xf>
    <xf numFmtId="49" fontId="23" fillId="34" borderId="11" xfId="0" applyNumberFormat="1" applyFont="1" applyFill="1" applyBorder="1" applyAlignment="1">
      <alignment horizontal="right"/>
    </xf>
    <xf numFmtId="49" fontId="11" fillId="34" borderId="11" xfId="0" applyNumberFormat="1" applyFont="1" applyFill="1" applyBorder="1" applyAlignment="1">
      <alignment horizontal="right"/>
    </xf>
    <xf numFmtId="49" fontId="11" fillId="34" borderId="10" xfId="0" applyNumberFormat="1" applyFont="1" applyFill="1" applyBorder="1" applyAlignment="1">
      <alignment horizontal="right"/>
    </xf>
    <xf numFmtId="49" fontId="11" fillId="34" borderId="14" xfId="0" applyNumberFormat="1" applyFont="1" applyFill="1" applyBorder="1" applyAlignment="1">
      <alignment horizontal="right"/>
    </xf>
    <xf numFmtId="49" fontId="3" fillId="33" borderId="10" xfId="0" applyNumberFormat="1" applyFont="1" applyFill="1" applyBorder="1" applyAlignment="1">
      <alignment horizontal="right"/>
    </xf>
    <xf numFmtId="49" fontId="3" fillId="34" borderId="14" xfId="0" applyNumberFormat="1" applyFont="1" applyFill="1" applyBorder="1" applyAlignment="1">
      <alignment horizontal="right"/>
    </xf>
    <xf numFmtId="183" fontId="6" fillId="34" borderId="10" xfId="0" applyNumberFormat="1" applyFont="1" applyFill="1" applyBorder="1" applyAlignment="1">
      <alignment horizontal="right"/>
    </xf>
    <xf numFmtId="4" fontId="6" fillId="34" borderId="10" xfId="0" applyNumberFormat="1" applyFont="1" applyFill="1" applyBorder="1" applyAlignment="1">
      <alignment horizontal="right"/>
    </xf>
    <xf numFmtId="4" fontId="6" fillId="0" borderId="10" xfId="0" applyNumberFormat="1" applyFont="1" applyBorder="1" applyAlignment="1">
      <alignment horizontal="right"/>
    </xf>
    <xf numFmtId="183" fontId="6" fillId="0" borderId="10" xfId="0" applyNumberFormat="1" applyFont="1" applyBorder="1" applyAlignment="1">
      <alignment horizontal="right"/>
    </xf>
    <xf numFmtId="4" fontId="8" fillId="34" borderId="10" xfId="0" applyNumberFormat="1" applyFont="1" applyFill="1" applyBorder="1" applyAlignment="1">
      <alignment horizontal="right"/>
    </xf>
    <xf numFmtId="183" fontId="8" fillId="34" borderId="10" xfId="0" applyNumberFormat="1" applyFont="1" applyFill="1" applyBorder="1" applyAlignment="1">
      <alignment horizontal="right"/>
    </xf>
    <xf numFmtId="183" fontId="6" fillId="0" borderId="10" xfId="0" applyNumberFormat="1" applyFont="1" applyFill="1" applyBorder="1" applyAlignment="1">
      <alignment horizontal="right"/>
    </xf>
    <xf numFmtId="183" fontId="8" fillId="0" borderId="10" xfId="0" applyNumberFormat="1" applyFont="1" applyBorder="1" applyAlignment="1">
      <alignment horizontal="right"/>
    </xf>
    <xf numFmtId="183" fontId="6" fillId="34" borderId="11" xfId="0" applyNumberFormat="1" applyFont="1" applyFill="1" applyBorder="1" applyAlignment="1">
      <alignment horizontal="right"/>
    </xf>
    <xf numFmtId="49" fontId="0" fillId="33" borderId="10" xfId="0" applyNumberFormat="1" applyFill="1" applyBorder="1" applyAlignment="1">
      <alignment horizontal="right"/>
    </xf>
    <xf numFmtId="0" fontId="10" fillId="36" borderId="15" xfId="0" applyFont="1" applyFill="1" applyBorder="1" applyAlignment="1">
      <alignment wrapText="1"/>
    </xf>
    <xf numFmtId="0" fontId="10" fillId="36" borderId="16" xfId="0" applyFont="1" applyFill="1" applyBorder="1" applyAlignment="1">
      <alignment wrapText="1"/>
    </xf>
    <xf numFmtId="0" fontId="19" fillId="34" borderId="10" xfId="0" applyFont="1" applyFill="1" applyBorder="1" applyAlignment="1">
      <alignment horizontal="left" vertical="justify"/>
    </xf>
    <xf numFmtId="0" fontId="15" fillId="34" borderId="10" xfId="0" applyFont="1" applyFill="1" applyBorder="1" applyAlignment="1">
      <alignment horizontal="left" vertical="justify"/>
    </xf>
    <xf numFmtId="49" fontId="1" fillId="34" borderId="11" xfId="0" applyNumberFormat="1" applyFont="1" applyFill="1" applyBorder="1" applyAlignment="1">
      <alignment horizontal="right"/>
    </xf>
    <xf numFmtId="49" fontId="1" fillId="34" borderId="10" xfId="0" applyNumberFormat="1" applyFont="1" applyFill="1" applyBorder="1" applyAlignment="1">
      <alignment horizontal="right"/>
    </xf>
    <xf numFmtId="4" fontId="7" fillId="34" borderId="10" xfId="0" applyNumberFormat="1" applyFont="1" applyFill="1" applyBorder="1" applyAlignment="1">
      <alignment horizontal="right"/>
    </xf>
    <xf numFmtId="49" fontId="1" fillId="34" borderId="11" xfId="0" applyNumberFormat="1" applyFont="1" applyFill="1" applyBorder="1" applyAlignment="1">
      <alignment horizontal="right"/>
    </xf>
    <xf numFmtId="49" fontId="1" fillId="34" borderId="10" xfId="0" applyNumberFormat="1" applyFont="1" applyFill="1" applyBorder="1" applyAlignment="1">
      <alignment horizontal="right"/>
    </xf>
    <xf numFmtId="183" fontId="7" fillId="34" borderId="10" xfId="0" applyNumberFormat="1" applyFont="1" applyFill="1" applyBorder="1" applyAlignment="1">
      <alignment horizontal="right"/>
    </xf>
    <xf numFmtId="49" fontId="0" fillId="0" borderId="11" xfId="0" applyNumberFormat="1" applyBorder="1" applyAlignment="1">
      <alignment horizontal="right"/>
    </xf>
    <xf numFmtId="49" fontId="0" fillId="0" borderId="10" xfId="0" applyNumberFormat="1" applyBorder="1" applyAlignment="1">
      <alignment horizontal="right"/>
    </xf>
    <xf numFmtId="49" fontId="0" fillId="0" borderId="10" xfId="0" applyNumberFormat="1" applyFill="1" applyBorder="1" applyAlignment="1">
      <alignment horizontal="right"/>
    </xf>
    <xf numFmtId="49" fontId="11" fillId="34" borderId="11" xfId="0" applyNumberFormat="1" applyFont="1" applyFill="1" applyBorder="1" applyAlignment="1">
      <alignment horizontal="right"/>
    </xf>
    <xf numFmtId="49" fontId="11" fillId="34" borderId="10" xfId="0" applyNumberFormat="1" applyFont="1" applyFill="1" applyBorder="1" applyAlignment="1">
      <alignment horizontal="right"/>
    </xf>
    <xf numFmtId="49" fontId="11" fillId="34" borderId="13" xfId="0" applyNumberFormat="1" applyFont="1" applyFill="1" applyBorder="1" applyAlignment="1">
      <alignment horizontal="right"/>
    </xf>
    <xf numFmtId="2" fontId="13" fillId="34" borderId="10" xfId="0" applyNumberFormat="1" applyFont="1" applyFill="1" applyBorder="1" applyAlignment="1">
      <alignment horizontal="right"/>
    </xf>
    <xf numFmtId="2" fontId="11" fillId="34" borderId="10" xfId="0" applyNumberFormat="1" applyFont="1" applyFill="1" applyBorder="1" applyAlignment="1">
      <alignment horizontal="right"/>
    </xf>
    <xf numFmtId="49" fontId="0" fillId="34" borderId="10" xfId="0" applyNumberFormat="1" applyFill="1" applyBorder="1" applyAlignment="1">
      <alignment horizontal="right"/>
    </xf>
    <xf numFmtId="49" fontId="0" fillId="34" borderId="14" xfId="0" applyNumberFormat="1" applyFill="1" applyBorder="1" applyAlignment="1">
      <alignment horizontal="right"/>
    </xf>
    <xf numFmtId="49" fontId="0" fillId="34" borderId="11" xfId="0" applyNumberFormat="1" applyFill="1" applyBorder="1" applyAlignment="1">
      <alignment horizontal="right"/>
    </xf>
    <xf numFmtId="0" fontId="10" fillId="33" borderId="10" xfId="0" applyFont="1" applyFill="1" applyBorder="1" applyAlignment="1">
      <alignment horizontal="left" vertical="top" wrapText="1"/>
    </xf>
    <xf numFmtId="183" fontId="27" fillId="34" borderId="10" xfId="0" applyNumberFormat="1" applyFont="1" applyFill="1" applyBorder="1" applyAlignment="1">
      <alignment horizontal="right"/>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0" fillId="0" borderId="13" xfId="0" applyNumberFormat="1" applyBorder="1" applyAlignment="1">
      <alignment horizontal="center" vertical="center"/>
    </xf>
    <xf numFmtId="49" fontId="0" fillId="0" borderId="17" xfId="0" applyNumberFormat="1" applyBorder="1" applyAlignment="1">
      <alignment horizontal="center" vertical="justify"/>
    </xf>
    <xf numFmtId="49" fontId="0" fillId="0" borderId="13" xfId="0" applyNumberFormat="1" applyBorder="1" applyAlignment="1">
      <alignment horizontal="center" vertical="justify"/>
    </xf>
    <xf numFmtId="0" fontId="0" fillId="0" borderId="0" xfId="0" applyAlignment="1">
      <alignment horizontal="center"/>
    </xf>
    <xf numFmtId="0" fontId="6" fillId="34" borderId="0" xfId="0" applyFont="1" applyFill="1" applyAlignment="1">
      <alignment horizontal="right"/>
    </xf>
    <xf numFmtId="0" fontId="0" fillId="34" borderId="0" xfId="0" applyFill="1" applyAlignment="1">
      <alignment horizontal="right"/>
    </xf>
    <xf numFmtId="49" fontId="6" fillId="34" borderId="0" xfId="0" applyNumberFormat="1" applyFont="1" applyFill="1" applyAlignment="1">
      <alignment horizontal="right"/>
    </xf>
    <xf numFmtId="49" fontId="1" fillId="0" borderId="17" xfId="0" applyNumberFormat="1" applyFont="1" applyBorder="1" applyAlignment="1">
      <alignment horizontal="center" vertical="justify"/>
    </xf>
    <xf numFmtId="49" fontId="1" fillId="0" borderId="13" xfId="0" applyNumberFormat="1" applyFont="1" applyBorder="1" applyAlignment="1">
      <alignment horizontal="center" vertical="justify"/>
    </xf>
    <xf numFmtId="0" fontId="6" fillId="34" borderId="0" xfId="0" applyFont="1" applyFill="1" applyAlignment="1">
      <alignment horizontal="center" vertical="justify"/>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center" vertical="center"/>
    </xf>
    <xf numFmtId="0" fontId="5" fillId="0" borderId="0" xfId="0" applyFont="1" applyAlignment="1">
      <alignment horizontal="center" vertical="justify"/>
    </xf>
    <xf numFmtId="0" fontId="5" fillId="0" borderId="19" xfId="0" applyFont="1" applyBorder="1" applyAlignment="1">
      <alignment horizontal="center" vertical="justify"/>
    </xf>
    <xf numFmtId="49" fontId="1" fillId="0" borderId="18" xfId="0" applyNumberFormat="1" applyFont="1" applyBorder="1" applyAlignment="1">
      <alignment horizontal="center" vertic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13"/>
  <sheetViews>
    <sheetView tabSelected="1" view="pageBreakPreview" zoomScaleNormal="85" zoomScaleSheetLayoutView="100" zoomScalePageLayoutView="0" workbookViewId="0" topLeftCell="A132">
      <selection activeCell="C136" sqref="C136:K143"/>
    </sheetView>
  </sheetViews>
  <sheetFormatPr defaultColWidth="9.00390625" defaultRowHeight="12.75"/>
  <cols>
    <col min="1" max="1" width="44.125" style="0" customWidth="1"/>
    <col min="2" max="2" width="5.25390625" style="1" customWidth="1"/>
    <col min="3" max="3" width="4.875" style="1" customWidth="1"/>
    <col min="4" max="4" width="5.00390625" style="1" customWidth="1"/>
    <col min="5" max="5" width="8.625" style="1" customWidth="1"/>
    <col min="6" max="6" width="4.875" style="1" customWidth="1"/>
    <col min="7" max="8" width="12.875" style="1" hidden="1" customWidth="1"/>
    <col min="9" max="9" width="12.375" style="1" customWidth="1"/>
    <col min="10" max="10" width="11.00390625" style="1" customWidth="1"/>
    <col min="11" max="11" width="7.00390625" style="147" customWidth="1"/>
    <col min="12" max="13" width="9.125" style="0" hidden="1" customWidth="1"/>
    <col min="14" max="14" width="10.125" style="0" bestFit="1" customWidth="1"/>
  </cols>
  <sheetData>
    <row r="1" spans="1:11" ht="21" customHeight="1">
      <c r="A1" s="157"/>
      <c r="B1" s="158"/>
      <c r="C1" s="228" t="s">
        <v>266</v>
      </c>
      <c r="D1" s="228"/>
      <c r="E1" s="228"/>
      <c r="F1" s="228"/>
      <c r="G1" s="228"/>
      <c r="H1" s="228"/>
      <c r="I1" s="228"/>
      <c r="J1" s="228"/>
      <c r="K1" s="228"/>
    </row>
    <row r="2" spans="1:11" ht="17.25" customHeight="1">
      <c r="A2" s="228" t="s">
        <v>267</v>
      </c>
      <c r="B2" s="229"/>
      <c r="C2" s="229"/>
      <c r="D2" s="229"/>
      <c r="E2" s="229"/>
      <c r="F2" s="229"/>
      <c r="G2" s="229"/>
      <c r="H2" s="229"/>
      <c r="I2" s="229"/>
      <c r="J2" s="229"/>
      <c r="K2" s="229"/>
    </row>
    <row r="3" spans="1:11" ht="12.75" customHeight="1">
      <c r="A3" s="230" t="s">
        <v>197</v>
      </c>
      <c r="B3" s="229"/>
      <c r="C3" s="229"/>
      <c r="D3" s="229"/>
      <c r="E3" s="229"/>
      <c r="F3" s="229"/>
      <c r="G3" s="229"/>
      <c r="H3" s="229"/>
      <c r="I3" s="229"/>
      <c r="J3" s="229"/>
      <c r="K3" s="229"/>
    </row>
    <row r="4" spans="1:11" ht="12.75" customHeight="1">
      <c r="A4" s="157"/>
      <c r="B4" s="233" t="s">
        <v>268</v>
      </c>
      <c r="C4" s="233"/>
      <c r="D4" s="233"/>
      <c r="E4" s="233"/>
      <c r="F4" s="233"/>
      <c r="G4" s="233"/>
      <c r="H4" s="233"/>
      <c r="I4" s="233"/>
      <c r="J4" s="233"/>
      <c r="K4" s="233"/>
    </row>
    <row r="5" spans="1:11" ht="20.25" customHeight="1">
      <c r="A5" s="157"/>
      <c r="B5" s="233"/>
      <c r="C5" s="233"/>
      <c r="D5" s="233"/>
      <c r="E5" s="233"/>
      <c r="F5" s="233"/>
      <c r="G5" s="233"/>
      <c r="H5" s="233"/>
      <c r="I5" s="233"/>
      <c r="J5" s="233"/>
      <c r="K5" s="233"/>
    </row>
    <row r="6" spans="1:11" ht="12.75" hidden="1">
      <c r="A6" s="157"/>
      <c r="B6" s="233"/>
      <c r="C6" s="233"/>
      <c r="D6" s="233"/>
      <c r="E6" s="233"/>
      <c r="F6" s="233"/>
      <c r="G6" s="233"/>
      <c r="H6" s="233"/>
      <c r="I6" s="233"/>
      <c r="J6" s="233"/>
      <c r="K6" s="233"/>
    </row>
    <row r="7" spans="1:11" ht="14.25" customHeight="1" hidden="1">
      <c r="A7" s="157"/>
      <c r="B7" s="233"/>
      <c r="C7" s="233"/>
      <c r="D7" s="233"/>
      <c r="E7" s="233"/>
      <c r="F7" s="233"/>
      <c r="G7" s="233"/>
      <c r="H7" s="233"/>
      <c r="I7" s="233"/>
      <c r="J7" s="233"/>
      <c r="K7" s="233"/>
    </row>
    <row r="8" spans="1:11" ht="12.75" hidden="1">
      <c r="A8" s="157"/>
      <c r="B8" s="158"/>
      <c r="C8" s="158"/>
      <c r="D8" s="158"/>
      <c r="E8" s="158"/>
      <c r="F8" s="158"/>
      <c r="G8" s="158"/>
      <c r="H8" s="158"/>
      <c r="I8" s="158"/>
      <c r="J8" s="158"/>
      <c r="K8" s="159"/>
    </row>
    <row r="9" spans="1:13" ht="12.75" customHeight="1">
      <c r="A9" s="237" t="s">
        <v>269</v>
      </c>
      <c r="B9" s="237"/>
      <c r="C9" s="237"/>
      <c r="D9" s="237"/>
      <c r="E9" s="237"/>
      <c r="F9" s="237"/>
      <c r="G9" s="237"/>
      <c r="H9" s="237"/>
      <c r="I9" s="237"/>
      <c r="J9" s="237"/>
      <c r="K9" s="237"/>
      <c r="L9" s="237"/>
      <c r="M9" s="237"/>
    </row>
    <row r="10" spans="1:13" ht="12.75" customHeight="1">
      <c r="A10" s="237"/>
      <c r="B10" s="237"/>
      <c r="C10" s="237"/>
      <c r="D10" s="237"/>
      <c r="E10" s="237"/>
      <c r="F10" s="237"/>
      <c r="G10" s="237"/>
      <c r="H10" s="237"/>
      <c r="I10" s="237"/>
      <c r="J10" s="237"/>
      <c r="K10" s="237"/>
      <c r="L10" s="237"/>
      <c r="M10" s="237"/>
    </row>
    <row r="11" spans="1:13" ht="24.75" customHeight="1">
      <c r="A11" s="238"/>
      <c r="B11" s="238"/>
      <c r="C11" s="238"/>
      <c r="D11" s="238"/>
      <c r="E11" s="238"/>
      <c r="F11" s="238"/>
      <c r="G11" s="238"/>
      <c r="H11" s="238"/>
      <c r="I11" s="238"/>
      <c r="J11" s="238"/>
      <c r="K11" s="238"/>
      <c r="L11" s="238"/>
      <c r="M11" s="238"/>
    </row>
    <row r="12" spans="1:11" ht="37.5" customHeight="1">
      <c r="A12" s="234" t="s">
        <v>193</v>
      </c>
      <c r="B12" s="222" t="s">
        <v>0</v>
      </c>
      <c r="C12" s="222" t="s">
        <v>1</v>
      </c>
      <c r="D12" s="222" t="s">
        <v>2</v>
      </c>
      <c r="E12" s="222" t="s">
        <v>3</v>
      </c>
      <c r="F12" s="222" t="s">
        <v>4</v>
      </c>
      <c r="G12" s="231" t="s">
        <v>98</v>
      </c>
      <c r="H12" s="231" t="s">
        <v>99</v>
      </c>
      <c r="I12" s="225" t="s">
        <v>272</v>
      </c>
      <c r="J12" s="225" t="s">
        <v>271</v>
      </c>
      <c r="K12" s="225" t="s">
        <v>270</v>
      </c>
    </row>
    <row r="13" spans="1:11" ht="39.75" customHeight="1">
      <c r="A13" s="235"/>
      <c r="B13" s="223"/>
      <c r="C13" s="223"/>
      <c r="D13" s="223"/>
      <c r="E13" s="223"/>
      <c r="F13" s="223"/>
      <c r="G13" s="239"/>
      <c r="H13" s="232"/>
      <c r="I13" s="226"/>
      <c r="J13" s="226"/>
      <c r="K13" s="226"/>
    </row>
    <row r="14" spans="1:11" ht="4.5" customHeight="1" hidden="1">
      <c r="A14" s="236"/>
      <c r="B14" s="224"/>
      <c r="C14" s="224"/>
      <c r="D14" s="224"/>
      <c r="E14" s="224"/>
      <c r="F14" s="224"/>
      <c r="G14" s="12"/>
      <c r="H14" s="12"/>
      <c r="I14" s="148"/>
      <c r="J14" s="148"/>
      <c r="K14" s="148"/>
    </row>
    <row r="15" spans="1:11" ht="34.5" customHeight="1">
      <c r="A15" s="89" t="s">
        <v>94</v>
      </c>
      <c r="B15" s="172" t="s">
        <v>47</v>
      </c>
      <c r="C15" s="90" t="s">
        <v>14</v>
      </c>
      <c r="D15" s="90" t="s">
        <v>14</v>
      </c>
      <c r="E15" s="90" t="s">
        <v>27</v>
      </c>
      <c r="F15" s="90" t="s">
        <v>5</v>
      </c>
      <c r="G15" s="85" t="e">
        <f>G16+G63+#REF!+G95+G68+#REF!+#REF!+#REF!</f>
        <v>#REF!</v>
      </c>
      <c r="H15" s="85" t="e">
        <f>H16+H63+H68+#REF!+#REF!+#REF!+H95</f>
        <v>#REF!</v>
      </c>
      <c r="I15" s="189">
        <f>I16+I63+I68+I95+I91+I87+I114+I83</f>
        <v>17795.76</v>
      </c>
      <c r="J15" s="189">
        <f>J16+J63+J68+J95+J91+J87+J114+J83</f>
        <v>3910.8999999999996</v>
      </c>
      <c r="K15" s="189">
        <f>J15/I15*100</f>
        <v>21.976583186107252</v>
      </c>
    </row>
    <row r="16" spans="1:11" ht="18.75" customHeight="1">
      <c r="A16" s="11" t="s">
        <v>15</v>
      </c>
      <c r="B16" s="38" t="s">
        <v>47</v>
      </c>
      <c r="C16" s="37" t="s">
        <v>6</v>
      </c>
      <c r="D16" s="37" t="s">
        <v>14</v>
      </c>
      <c r="E16" s="37" t="s">
        <v>27</v>
      </c>
      <c r="F16" s="37" t="s">
        <v>5</v>
      </c>
      <c r="G16" s="13" t="e">
        <f>G17+G23+G33+G37</f>
        <v>#REF!</v>
      </c>
      <c r="H16" s="13" t="e">
        <f>H17+H23+H33+H37</f>
        <v>#REF!</v>
      </c>
      <c r="I16" s="189">
        <f>I17+I23+I33+I37</f>
        <v>13050.46</v>
      </c>
      <c r="J16" s="189">
        <f>J17+J23+J33+J37</f>
        <v>3314.6</v>
      </c>
      <c r="K16" s="189">
        <f aca="true" t="shared" si="0" ref="K16:K79">J16/I16*100</f>
        <v>25.398338449372666</v>
      </c>
    </row>
    <row r="17" spans="1:11" ht="62.25" customHeight="1">
      <c r="A17" s="152" t="s">
        <v>55</v>
      </c>
      <c r="B17" s="26">
        <v>503</v>
      </c>
      <c r="C17" s="21" t="s">
        <v>6</v>
      </c>
      <c r="D17" s="21" t="s">
        <v>22</v>
      </c>
      <c r="E17" s="21" t="s">
        <v>27</v>
      </c>
      <c r="F17" s="21" t="s">
        <v>5</v>
      </c>
      <c r="G17" s="14">
        <f>G18</f>
        <v>0</v>
      </c>
      <c r="H17" s="14">
        <f>H18</f>
        <v>607</v>
      </c>
      <c r="I17" s="189">
        <f>I18</f>
        <v>670</v>
      </c>
      <c r="J17" s="189">
        <f>J18</f>
        <v>235.7</v>
      </c>
      <c r="K17" s="189">
        <f t="shared" si="0"/>
        <v>35.179104477611936</v>
      </c>
    </row>
    <row r="18" spans="1:11" ht="64.5" customHeight="1">
      <c r="A18" s="152" t="s">
        <v>56</v>
      </c>
      <c r="B18" s="74">
        <v>503</v>
      </c>
      <c r="C18" s="37" t="s">
        <v>6</v>
      </c>
      <c r="D18" s="37" t="s">
        <v>22</v>
      </c>
      <c r="E18" s="37" t="s">
        <v>169</v>
      </c>
      <c r="F18" s="37" t="s">
        <v>5</v>
      </c>
      <c r="G18" s="15"/>
      <c r="H18" s="15">
        <f>H19</f>
        <v>607</v>
      </c>
      <c r="I18" s="189">
        <f>I19</f>
        <v>670</v>
      </c>
      <c r="J18" s="189">
        <f>J19</f>
        <v>235.7</v>
      </c>
      <c r="K18" s="189">
        <f t="shared" si="0"/>
        <v>35.179104477611936</v>
      </c>
    </row>
    <row r="19" spans="1:11" ht="22.5" customHeight="1">
      <c r="A19" s="127" t="s">
        <v>16</v>
      </c>
      <c r="B19" s="74">
        <v>503</v>
      </c>
      <c r="C19" s="37" t="s">
        <v>6</v>
      </c>
      <c r="D19" s="37" t="s">
        <v>22</v>
      </c>
      <c r="E19" s="37" t="s">
        <v>62</v>
      </c>
      <c r="F19" s="37" t="s">
        <v>5</v>
      </c>
      <c r="G19" s="15"/>
      <c r="H19" s="15">
        <f>H22</f>
        <v>607</v>
      </c>
      <c r="I19" s="189">
        <f>I20+I21+I22</f>
        <v>670</v>
      </c>
      <c r="J19" s="189">
        <f>J20+J21+J22</f>
        <v>235.7</v>
      </c>
      <c r="K19" s="189">
        <f t="shared" si="0"/>
        <v>35.179104477611936</v>
      </c>
    </row>
    <row r="20" spans="1:11" ht="43.5" customHeight="1">
      <c r="A20" s="129" t="s">
        <v>206</v>
      </c>
      <c r="B20" s="74">
        <v>503</v>
      </c>
      <c r="C20" s="37" t="s">
        <v>6</v>
      </c>
      <c r="D20" s="37" t="s">
        <v>22</v>
      </c>
      <c r="E20" s="37" t="s">
        <v>62</v>
      </c>
      <c r="F20" s="37" t="s">
        <v>113</v>
      </c>
      <c r="G20" s="15"/>
      <c r="H20" s="15"/>
      <c r="I20" s="189">
        <f>455+50</f>
        <v>505</v>
      </c>
      <c r="J20" s="189">
        <v>127.4</v>
      </c>
      <c r="K20" s="189">
        <f t="shared" si="0"/>
        <v>25.22772277227723</v>
      </c>
    </row>
    <row r="21" spans="1:11" ht="45" customHeight="1">
      <c r="A21" s="102" t="s">
        <v>274</v>
      </c>
      <c r="B21" s="74">
        <v>503</v>
      </c>
      <c r="C21" s="37" t="s">
        <v>6</v>
      </c>
      <c r="D21" s="37" t="s">
        <v>22</v>
      </c>
      <c r="E21" s="37" t="s">
        <v>62</v>
      </c>
      <c r="F21" s="37" t="s">
        <v>114</v>
      </c>
      <c r="G21" s="15"/>
      <c r="H21" s="15"/>
      <c r="I21" s="189">
        <v>1</v>
      </c>
      <c r="J21" s="189">
        <v>0</v>
      </c>
      <c r="K21" s="189">
        <f t="shared" si="0"/>
        <v>0</v>
      </c>
    </row>
    <row r="22" spans="1:11" ht="47.25" customHeight="1">
      <c r="A22" s="102" t="s">
        <v>248</v>
      </c>
      <c r="B22" s="74">
        <v>503</v>
      </c>
      <c r="C22" s="37" t="s">
        <v>6</v>
      </c>
      <c r="D22" s="37" t="s">
        <v>22</v>
      </c>
      <c r="E22" s="37" t="s">
        <v>62</v>
      </c>
      <c r="F22" s="37" t="s">
        <v>115</v>
      </c>
      <c r="G22" s="16"/>
      <c r="H22" s="16">
        <v>607</v>
      </c>
      <c r="I22" s="189">
        <v>164</v>
      </c>
      <c r="J22" s="189">
        <v>108.3</v>
      </c>
      <c r="K22" s="189">
        <f t="shared" si="0"/>
        <v>66.03658536585367</v>
      </c>
    </row>
    <row r="23" spans="1:11" ht="63" customHeight="1">
      <c r="A23" s="127" t="s">
        <v>57</v>
      </c>
      <c r="B23" s="74">
        <v>503</v>
      </c>
      <c r="C23" s="37" t="s">
        <v>6</v>
      </c>
      <c r="D23" s="37" t="s">
        <v>13</v>
      </c>
      <c r="E23" s="37" t="s">
        <v>27</v>
      </c>
      <c r="F23" s="37" t="s">
        <v>5</v>
      </c>
      <c r="G23" s="17" t="e">
        <f>G24+G31+#REF!+#REF!+#REF!</f>
        <v>#REF!</v>
      </c>
      <c r="H23" s="17" t="e">
        <f>H24+H31+#REF!+#REF!+#REF!</f>
        <v>#REF!</v>
      </c>
      <c r="I23" s="189">
        <f>I24</f>
        <v>7443.4</v>
      </c>
      <c r="J23" s="189">
        <f>J24</f>
        <v>2103</v>
      </c>
      <c r="K23" s="189">
        <f t="shared" si="0"/>
        <v>28.253217615605774</v>
      </c>
    </row>
    <row r="24" spans="1:11" ht="60.75" customHeight="1">
      <c r="A24" s="127" t="s">
        <v>56</v>
      </c>
      <c r="B24" s="74">
        <v>503</v>
      </c>
      <c r="C24" s="37" t="s">
        <v>6</v>
      </c>
      <c r="D24" s="37" t="s">
        <v>13</v>
      </c>
      <c r="E24" s="37" t="s">
        <v>61</v>
      </c>
      <c r="F24" s="37" t="s">
        <v>5</v>
      </c>
      <c r="G24" s="18"/>
      <c r="H24" s="18" t="e">
        <f>H25</f>
        <v>#REF!</v>
      </c>
      <c r="I24" s="189">
        <f>I25+I31</f>
        <v>7443.4</v>
      </c>
      <c r="J24" s="189">
        <f>J25+J31</f>
        <v>2103</v>
      </c>
      <c r="K24" s="189">
        <f t="shared" si="0"/>
        <v>28.253217615605774</v>
      </c>
    </row>
    <row r="25" spans="1:11" ht="18" customHeight="1">
      <c r="A25" s="127" t="s">
        <v>16</v>
      </c>
      <c r="B25" s="74">
        <v>503</v>
      </c>
      <c r="C25" s="37" t="s">
        <v>6</v>
      </c>
      <c r="D25" s="37" t="s">
        <v>13</v>
      </c>
      <c r="E25" s="37" t="s">
        <v>62</v>
      </c>
      <c r="F25" s="37" t="s">
        <v>5</v>
      </c>
      <c r="G25" s="18"/>
      <c r="H25" s="18" t="e">
        <f>#REF!</f>
        <v>#REF!</v>
      </c>
      <c r="I25" s="189">
        <f>I26+I27+I28+I29+I30</f>
        <v>6743.4</v>
      </c>
      <c r="J25" s="189">
        <f>J26+J27+J28+J29+J30</f>
        <v>1927.0000000000002</v>
      </c>
      <c r="K25" s="189">
        <f t="shared" si="0"/>
        <v>28.576089213156575</v>
      </c>
    </row>
    <row r="26" spans="1:11" ht="43.5" customHeight="1">
      <c r="A26" s="129" t="s">
        <v>206</v>
      </c>
      <c r="B26" s="74">
        <v>503</v>
      </c>
      <c r="C26" s="37" t="s">
        <v>6</v>
      </c>
      <c r="D26" s="37" t="s">
        <v>13</v>
      </c>
      <c r="E26" s="37" t="s">
        <v>62</v>
      </c>
      <c r="F26" s="37" t="s">
        <v>113</v>
      </c>
      <c r="G26" s="18"/>
      <c r="H26" s="18"/>
      <c r="I26" s="189">
        <f>4200+150.3</f>
        <v>4350.3</v>
      </c>
      <c r="J26" s="189">
        <v>1450.9</v>
      </c>
      <c r="K26" s="189">
        <f t="shared" si="0"/>
        <v>33.35172286968715</v>
      </c>
    </row>
    <row r="27" spans="1:11" ht="44.25" customHeight="1">
      <c r="A27" s="102" t="s">
        <v>274</v>
      </c>
      <c r="B27" s="74">
        <v>503</v>
      </c>
      <c r="C27" s="37" t="s">
        <v>6</v>
      </c>
      <c r="D27" s="37" t="s">
        <v>13</v>
      </c>
      <c r="E27" s="37" t="s">
        <v>62</v>
      </c>
      <c r="F27" s="37" t="s">
        <v>114</v>
      </c>
      <c r="G27" s="18"/>
      <c r="H27" s="18"/>
      <c r="I27" s="189">
        <v>1</v>
      </c>
      <c r="J27" s="189">
        <v>0</v>
      </c>
      <c r="K27" s="189">
        <f t="shared" si="0"/>
        <v>0</v>
      </c>
    </row>
    <row r="28" spans="1:11" ht="42.75" customHeight="1">
      <c r="A28" s="102" t="s">
        <v>207</v>
      </c>
      <c r="B28" s="74">
        <v>503</v>
      </c>
      <c r="C28" s="37" t="s">
        <v>6</v>
      </c>
      <c r="D28" s="37" t="s">
        <v>13</v>
      </c>
      <c r="E28" s="37" t="s">
        <v>62</v>
      </c>
      <c r="F28" s="37" t="s">
        <v>115</v>
      </c>
      <c r="G28" s="18"/>
      <c r="H28" s="18"/>
      <c r="I28" s="189">
        <f>1764+415.1-50+100</f>
        <v>2229.1</v>
      </c>
      <c r="J28" s="189">
        <v>469.2</v>
      </c>
      <c r="K28" s="189">
        <f t="shared" si="0"/>
        <v>21.048853797496747</v>
      </c>
    </row>
    <row r="29" spans="1:11" ht="45.75" customHeight="1">
      <c r="A29" s="102" t="s">
        <v>208</v>
      </c>
      <c r="B29" s="72">
        <v>503</v>
      </c>
      <c r="C29" s="8" t="s">
        <v>6</v>
      </c>
      <c r="D29" s="8" t="s">
        <v>13</v>
      </c>
      <c r="E29" s="8" t="s">
        <v>62</v>
      </c>
      <c r="F29" s="8" t="s">
        <v>161</v>
      </c>
      <c r="G29" s="18"/>
      <c r="H29" s="18"/>
      <c r="I29" s="189">
        <v>68</v>
      </c>
      <c r="J29" s="189">
        <v>0</v>
      </c>
      <c r="K29" s="189">
        <f t="shared" si="0"/>
        <v>0</v>
      </c>
    </row>
    <row r="30" spans="1:17" ht="31.5" customHeight="1">
      <c r="A30" s="129" t="s">
        <v>121</v>
      </c>
      <c r="B30" s="74">
        <v>503</v>
      </c>
      <c r="C30" s="37" t="s">
        <v>6</v>
      </c>
      <c r="D30" s="37" t="s">
        <v>13</v>
      </c>
      <c r="E30" s="37" t="s">
        <v>62</v>
      </c>
      <c r="F30" s="37" t="s">
        <v>120</v>
      </c>
      <c r="G30" s="19"/>
      <c r="H30" s="19"/>
      <c r="I30" s="189">
        <v>95</v>
      </c>
      <c r="J30" s="189">
        <v>6.9</v>
      </c>
      <c r="K30" s="189">
        <f t="shared" si="0"/>
        <v>7.2631578947368425</v>
      </c>
      <c r="L30" s="88"/>
      <c r="M30" s="88"/>
      <c r="N30" s="88"/>
      <c r="O30" s="88"/>
      <c r="P30" s="88"/>
      <c r="Q30" s="88"/>
    </row>
    <row r="31" spans="1:11" ht="44.25" customHeight="1">
      <c r="A31" s="127" t="s">
        <v>58</v>
      </c>
      <c r="B31" s="74">
        <v>503</v>
      </c>
      <c r="C31" s="37" t="s">
        <v>6</v>
      </c>
      <c r="D31" s="37" t="s">
        <v>13</v>
      </c>
      <c r="E31" s="37" t="s">
        <v>170</v>
      </c>
      <c r="F31" s="37" t="s">
        <v>5</v>
      </c>
      <c r="G31" s="18"/>
      <c r="H31" s="18" t="e">
        <f>#REF!</f>
        <v>#REF!</v>
      </c>
      <c r="I31" s="189">
        <f>I32</f>
        <v>700</v>
      </c>
      <c r="J31" s="189">
        <f>J32</f>
        <v>176</v>
      </c>
      <c r="K31" s="189">
        <f t="shared" si="0"/>
        <v>25.142857142857146</v>
      </c>
    </row>
    <row r="32" spans="1:11" ht="40.5" customHeight="1">
      <c r="A32" s="129" t="s">
        <v>206</v>
      </c>
      <c r="B32" s="74">
        <v>503</v>
      </c>
      <c r="C32" s="37" t="s">
        <v>6</v>
      </c>
      <c r="D32" s="37" t="s">
        <v>13</v>
      </c>
      <c r="E32" s="37" t="s">
        <v>170</v>
      </c>
      <c r="F32" s="37" t="s">
        <v>113</v>
      </c>
      <c r="G32" s="18"/>
      <c r="H32" s="18"/>
      <c r="I32" s="189">
        <f>650+50</f>
        <v>700</v>
      </c>
      <c r="J32" s="189">
        <v>176</v>
      </c>
      <c r="K32" s="189">
        <f t="shared" si="0"/>
        <v>25.142857142857146</v>
      </c>
    </row>
    <row r="33" spans="1:11" ht="18" customHeight="1">
      <c r="A33" s="11" t="s">
        <v>26</v>
      </c>
      <c r="B33" s="75" t="s">
        <v>47</v>
      </c>
      <c r="C33" s="21" t="s">
        <v>6</v>
      </c>
      <c r="D33" s="22">
        <v>11</v>
      </c>
      <c r="E33" s="21" t="s">
        <v>27</v>
      </c>
      <c r="F33" s="21" t="s">
        <v>5</v>
      </c>
      <c r="G33" s="20">
        <f>G34</f>
        <v>0</v>
      </c>
      <c r="H33" s="20">
        <f>H34</f>
        <v>100</v>
      </c>
      <c r="I33" s="189">
        <f>I34</f>
        <v>50</v>
      </c>
      <c r="J33" s="189">
        <f>J34</f>
        <v>0</v>
      </c>
      <c r="K33" s="189">
        <f t="shared" si="0"/>
        <v>0</v>
      </c>
    </row>
    <row r="34" spans="1:11" ht="19.5" customHeight="1">
      <c r="A34" s="153" t="s">
        <v>26</v>
      </c>
      <c r="B34" s="75" t="s">
        <v>47</v>
      </c>
      <c r="C34" s="21" t="s">
        <v>6</v>
      </c>
      <c r="D34" s="22">
        <v>11</v>
      </c>
      <c r="E34" s="21" t="s">
        <v>29</v>
      </c>
      <c r="F34" s="21" t="s">
        <v>5</v>
      </c>
      <c r="G34" s="23"/>
      <c r="H34" s="23">
        <f aca="true" t="shared" si="1" ref="H34:J35">H35</f>
        <v>100</v>
      </c>
      <c r="I34" s="189">
        <f t="shared" si="1"/>
        <v>50</v>
      </c>
      <c r="J34" s="189">
        <f t="shared" si="1"/>
        <v>0</v>
      </c>
      <c r="K34" s="189">
        <f t="shared" si="0"/>
        <v>0</v>
      </c>
    </row>
    <row r="35" spans="1:11" ht="24" customHeight="1">
      <c r="A35" s="127" t="s">
        <v>79</v>
      </c>
      <c r="B35" s="26">
        <v>503</v>
      </c>
      <c r="C35" s="21" t="s">
        <v>6</v>
      </c>
      <c r="D35" s="22">
        <v>11</v>
      </c>
      <c r="E35" s="67" t="s">
        <v>92</v>
      </c>
      <c r="F35" s="21" t="s">
        <v>5</v>
      </c>
      <c r="G35" s="23"/>
      <c r="H35" s="23">
        <f t="shared" si="1"/>
        <v>100</v>
      </c>
      <c r="I35" s="189">
        <f t="shared" si="1"/>
        <v>50</v>
      </c>
      <c r="J35" s="189">
        <f t="shared" si="1"/>
        <v>0</v>
      </c>
      <c r="K35" s="189">
        <f t="shared" si="0"/>
        <v>0</v>
      </c>
    </row>
    <row r="36" spans="1:11" ht="23.25" customHeight="1">
      <c r="A36" s="127" t="s">
        <v>126</v>
      </c>
      <c r="B36" s="26">
        <v>503</v>
      </c>
      <c r="C36" s="21" t="s">
        <v>6</v>
      </c>
      <c r="D36" s="21" t="s">
        <v>40</v>
      </c>
      <c r="E36" s="21" t="s">
        <v>92</v>
      </c>
      <c r="F36" s="21" t="s">
        <v>118</v>
      </c>
      <c r="G36" s="25"/>
      <c r="H36" s="25">
        <v>100</v>
      </c>
      <c r="I36" s="189">
        <v>50</v>
      </c>
      <c r="J36" s="189">
        <v>0</v>
      </c>
      <c r="K36" s="189">
        <f t="shared" si="0"/>
        <v>0</v>
      </c>
    </row>
    <row r="37" spans="1:11" ht="20.25" customHeight="1">
      <c r="A37" s="127" t="s">
        <v>17</v>
      </c>
      <c r="B37" s="26">
        <v>503</v>
      </c>
      <c r="C37" s="21" t="s">
        <v>6</v>
      </c>
      <c r="D37" s="21" t="s">
        <v>102</v>
      </c>
      <c r="E37" s="21" t="s">
        <v>27</v>
      </c>
      <c r="F37" s="21" t="s">
        <v>5</v>
      </c>
      <c r="G37" s="27" t="e">
        <f>#REF!+#REF!+#REF!</f>
        <v>#REF!</v>
      </c>
      <c r="H37" s="27" t="e">
        <f>#REF!+#REF!+#REF!</f>
        <v>#REF!</v>
      </c>
      <c r="I37" s="190">
        <f>I38+I43+I48+I50</f>
        <v>4887.0599999999995</v>
      </c>
      <c r="J37" s="189">
        <f>J38+J43+J48+J50</f>
        <v>975.9000000000001</v>
      </c>
      <c r="K37" s="189">
        <f t="shared" si="0"/>
        <v>19.969061153331456</v>
      </c>
    </row>
    <row r="38" spans="1:11" ht="28.5" customHeight="1">
      <c r="A38" s="11" t="s">
        <v>97</v>
      </c>
      <c r="B38" s="26">
        <v>503</v>
      </c>
      <c r="C38" s="21" t="s">
        <v>6</v>
      </c>
      <c r="D38" s="21" t="s">
        <v>102</v>
      </c>
      <c r="E38" s="21" t="s">
        <v>111</v>
      </c>
      <c r="F38" s="21" t="s">
        <v>5</v>
      </c>
      <c r="G38" s="4"/>
      <c r="H38" s="28"/>
      <c r="I38" s="189">
        <f>I39</f>
        <v>3002</v>
      </c>
      <c r="J38" s="189">
        <f>J39</f>
        <v>580.4</v>
      </c>
      <c r="K38" s="189">
        <f t="shared" si="0"/>
        <v>19.33377748167888</v>
      </c>
    </row>
    <row r="39" spans="1:11" ht="30.75" customHeight="1">
      <c r="A39" s="127" t="s">
        <v>18</v>
      </c>
      <c r="B39" s="26">
        <v>503</v>
      </c>
      <c r="C39" s="21" t="s">
        <v>6</v>
      </c>
      <c r="D39" s="21" t="s">
        <v>102</v>
      </c>
      <c r="E39" s="21" t="s">
        <v>171</v>
      </c>
      <c r="F39" s="21" t="s">
        <v>5</v>
      </c>
      <c r="G39" s="29"/>
      <c r="H39" s="29">
        <v>2777</v>
      </c>
      <c r="I39" s="189">
        <f>I40+I41+I42</f>
        <v>3002</v>
      </c>
      <c r="J39" s="189">
        <f>J40+J41+J42</f>
        <v>580.4</v>
      </c>
      <c r="K39" s="189">
        <f t="shared" si="0"/>
        <v>19.33377748167888</v>
      </c>
    </row>
    <row r="40" spans="1:11" ht="45.75" customHeight="1">
      <c r="A40" s="129" t="s">
        <v>209</v>
      </c>
      <c r="B40" s="26">
        <v>503</v>
      </c>
      <c r="C40" s="21" t="s">
        <v>6</v>
      </c>
      <c r="D40" s="21" t="s">
        <v>102</v>
      </c>
      <c r="E40" s="21" t="s">
        <v>171</v>
      </c>
      <c r="F40" s="21" t="s">
        <v>119</v>
      </c>
      <c r="G40" s="64"/>
      <c r="H40" s="64"/>
      <c r="I40" s="189">
        <f>2760-500</f>
        <v>2260</v>
      </c>
      <c r="J40" s="189">
        <v>475.6</v>
      </c>
      <c r="K40" s="189">
        <f t="shared" si="0"/>
        <v>21.04424778761062</v>
      </c>
    </row>
    <row r="41" spans="1:11" ht="44.25" customHeight="1">
      <c r="A41" s="102" t="s">
        <v>207</v>
      </c>
      <c r="B41" s="26">
        <v>503</v>
      </c>
      <c r="C41" s="21" t="s">
        <v>6</v>
      </c>
      <c r="D41" s="21" t="s">
        <v>102</v>
      </c>
      <c r="E41" s="21" t="s">
        <v>171</v>
      </c>
      <c r="F41" s="21" t="s">
        <v>115</v>
      </c>
      <c r="G41" s="64"/>
      <c r="H41" s="64"/>
      <c r="I41" s="189">
        <f>660+67</f>
        <v>727</v>
      </c>
      <c r="J41" s="189">
        <v>101.9</v>
      </c>
      <c r="K41" s="189">
        <f t="shared" si="0"/>
        <v>14.016506189821184</v>
      </c>
    </row>
    <row r="42" spans="1:11" ht="27.75" customHeight="1">
      <c r="A42" s="129" t="s">
        <v>121</v>
      </c>
      <c r="B42" s="26">
        <v>503</v>
      </c>
      <c r="C42" s="21" t="s">
        <v>6</v>
      </c>
      <c r="D42" s="21" t="s">
        <v>102</v>
      </c>
      <c r="E42" s="21" t="s">
        <v>171</v>
      </c>
      <c r="F42" s="21" t="s">
        <v>120</v>
      </c>
      <c r="G42" s="64"/>
      <c r="H42" s="64"/>
      <c r="I42" s="189">
        <v>15</v>
      </c>
      <c r="J42" s="189">
        <v>2.9</v>
      </c>
      <c r="K42" s="189">
        <f t="shared" si="0"/>
        <v>19.333333333333332</v>
      </c>
    </row>
    <row r="43" spans="1:11" ht="120.75" customHeight="1">
      <c r="A43" s="165" t="s">
        <v>225</v>
      </c>
      <c r="B43" s="26">
        <v>503</v>
      </c>
      <c r="C43" s="21" t="s">
        <v>6</v>
      </c>
      <c r="D43" s="21" t="s">
        <v>102</v>
      </c>
      <c r="E43" s="21" t="s">
        <v>203</v>
      </c>
      <c r="F43" s="21" t="s">
        <v>5</v>
      </c>
      <c r="G43" s="64"/>
      <c r="H43" s="64"/>
      <c r="I43" s="189">
        <f>I44</f>
        <v>535.6</v>
      </c>
      <c r="J43" s="189">
        <f>J44</f>
        <v>77.7</v>
      </c>
      <c r="K43" s="189">
        <f t="shared" si="0"/>
        <v>14.507094846900673</v>
      </c>
    </row>
    <row r="44" spans="1:11" ht="63" customHeight="1">
      <c r="A44" s="129" t="s">
        <v>226</v>
      </c>
      <c r="B44" s="26">
        <v>503</v>
      </c>
      <c r="C44" s="21" t="s">
        <v>6</v>
      </c>
      <c r="D44" s="21" t="s">
        <v>102</v>
      </c>
      <c r="E44" s="21" t="s">
        <v>204</v>
      </c>
      <c r="F44" s="21" t="s">
        <v>5</v>
      </c>
      <c r="G44" s="64"/>
      <c r="H44" s="64"/>
      <c r="I44" s="189">
        <f>I45+I46</f>
        <v>535.6</v>
      </c>
      <c r="J44" s="189">
        <f>J45+J46</f>
        <v>77.7</v>
      </c>
      <c r="K44" s="189">
        <f t="shared" si="0"/>
        <v>14.507094846900673</v>
      </c>
    </row>
    <row r="45" spans="1:11" ht="47.25" customHeight="1">
      <c r="A45" s="129" t="s">
        <v>206</v>
      </c>
      <c r="B45" s="26">
        <v>503</v>
      </c>
      <c r="C45" s="21" t="s">
        <v>6</v>
      </c>
      <c r="D45" s="21" t="s">
        <v>102</v>
      </c>
      <c r="E45" s="21" t="s">
        <v>204</v>
      </c>
      <c r="F45" s="21" t="s">
        <v>119</v>
      </c>
      <c r="G45" s="64"/>
      <c r="H45" s="64"/>
      <c r="I45" s="189">
        <v>518.5</v>
      </c>
      <c r="J45" s="189">
        <v>74.5</v>
      </c>
      <c r="K45" s="189">
        <f t="shared" si="0"/>
        <v>14.368370298939247</v>
      </c>
    </row>
    <row r="46" spans="1:11" ht="47.25" customHeight="1">
      <c r="A46" s="102" t="s">
        <v>207</v>
      </c>
      <c r="B46" s="26">
        <v>503</v>
      </c>
      <c r="C46" s="21" t="s">
        <v>6</v>
      </c>
      <c r="D46" s="21" t="s">
        <v>102</v>
      </c>
      <c r="E46" s="21" t="s">
        <v>204</v>
      </c>
      <c r="F46" s="21" t="s">
        <v>115</v>
      </c>
      <c r="G46" s="64"/>
      <c r="H46" s="64"/>
      <c r="I46" s="189">
        <v>17.1</v>
      </c>
      <c r="J46" s="189">
        <v>3.2</v>
      </c>
      <c r="K46" s="189">
        <f t="shared" si="0"/>
        <v>18.71345029239766</v>
      </c>
    </row>
    <row r="47" spans="1:11" ht="67.5" customHeight="1">
      <c r="A47" s="129" t="s">
        <v>184</v>
      </c>
      <c r="B47" s="26">
        <v>503</v>
      </c>
      <c r="C47" s="21" t="s">
        <v>6</v>
      </c>
      <c r="D47" s="21" t="s">
        <v>102</v>
      </c>
      <c r="E47" s="21" t="s">
        <v>185</v>
      </c>
      <c r="F47" s="21" t="s">
        <v>5</v>
      </c>
      <c r="G47" s="64"/>
      <c r="H47" s="64"/>
      <c r="I47" s="189">
        <f>I48</f>
        <v>500</v>
      </c>
      <c r="J47" s="189">
        <f>J48</f>
        <v>209.6</v>
      </c>
      <c r="K47" s="189">
        <f t="shared" si="0"/>
        <v>41.919999999999995</v>
      </c>
    </row>
    <row r="48" spans="1:11" ht="48" customHeight="1">
      <c r="A48" s="102" t="s">
        <v>127</v>
      </c>
      <c r="B48" s="26">
        <v>503</v>
      </c>
      <c r="C48" s="21" t="s">
        <v>6</v>
      </c>
      <c r="D48" s="21" t="s">
        <v>102</v>
      </c>
      <c r="E48" s="198" t="s">
        <v>247</v>
      </c>
      <c r="F48" s="21" t="s">
        <v>5</v>
      </c>
      <c r="G48" s="64"/>
      <c r="H48" s="64"/>
      <c r="I48" s="189">
        <f>I49</f>
        <v>500</v>
      </c>
      <c r="J48" s="189">
        <f>J49</f>
        <v>209.6</v>
      </c>
      <c r="K48" s="189">
        <f t="shared" si="0"/>
        <v>41.919999999999995</v>
      </c>
    </row>
    <row r="49" spans="1:11" ht="45.75" customHeight="1">
      <c r="A49" s="129" t="s">
        <v>209</v>
      </c>
      <c r="B49" s="26">
        <v>503</v>
      </c>
      <c r="C49" s="21" t="s">
        <v>6</v>
      </c>
      <c r="D49" s="21" t="s">
        <v>102</v>
      </c>
      <c r="E49" s="198" t="s">
        <v>247</v>
      </c>
      <c r="F49" s="21" t="s">
        <v>119</v>
      </c>
      <c r="G49" s="71">
        <f>25.8+240.2</f>
        <v>266</v>
      </c>
      <c r="H49" s="64"/>
      <c r="I49" s="189">
        <v>500</v>
      </c>
      <c r="J49" s="189">
        <v>209.6</v>
      </c>
      <c r="K49" s="189">
        <f t="shared" si="0"/>
        <v>41.919999999999995</v>
      </c>
    </row>
    <row r="50" spans="1:11" ht="102" customHeight="1">
      <c r="A50" s="129" t="s">
        <v>131</v>
      </c>
      <c r="B50" s="26">
        <v>503</v>
      </c>
      <c r="C50" s="21" t="s">
        <v>6</v>
      </c>
      <c r="D50" s="21" t="s">
        <v>102</v>
      </c>
      <c r="E50" s="21" t="s">
        <v>132</v>
      </c>
      <c r="F50" s="21" t="s">
        <v>5</v>
      </c>
      <c r="G50" s="71"/>
      <c r="H50" s="64"/>
      <c r="I50" s="189">
        <f>I51+I54+I57+I60</f>
        <v>849.46</v>
      </c>
      <c r="J50" s="189">
        <f>J51+J54+J57+J60</f>
        <v>108.2</v>
      </c>
      <c r="K50" s="189">
        <f t="shared" si="0"/>
        <v>12.737503825960022</v>
      </c>
    </row>
    <row r="51" spans="1:11" ht="76.5" customHeight="1">
      <c r="A51" s="89" t="s">
        <v>227</v>
      </c>
      <c r="B51" s="66">
        <v>503</v>
      </c>
      <c r="C51" s="37" t="s">
        <v>6</v>
      </c>
      <c r="D51" s="37" t="s">
        <v>102</v>
      </c>
      <c r="E51" s="90" t="s">
        <v>133</v>
      </c>
      <c r="F51" s="37" t="s">
        <v>5</v>
      </c>
      <c r="G51" s="71"/>
      <c r="H51" s="64"/>
      <c r="I51" s="189">
        <f>I52+I53</f>
        <v>428.2</v>
      </c>
      <c r="J51" s="189">
        <f>J52+J53</f>
        <v>48.1</v>
      </c>
      <c r="K51" s="189">
        <f t="shared" si="0"/>
        <v>11.233068659504905</v>
      </c>
    </row>
    <row r="52" spans="1:11" ht="42" customHeight="1">
      <c r="A52" s="129" t="s">
        <v>206</v>
      </c>
      <c r="B52" s="66">
        <v>503</v>
      </c>
      <c r="C52" s="37" t="s">
        <v>6</v>
      </c>
      <c r="D52" s="37" t="s">
        <v>102</v>
      </c>
      <c r="E52" s="90" t="s">
        <v>133</v>
      </c>
      <c r="F52" s="37" t="s">
        <v>113</v>
      </c>
      <c r="G52" s="71"/>
      <c r="H52" s="64"/>
      <c r="I52" s="189">
        <v>404</v>
      </c>
      <c r="J52" s="189">
        <v>46.6</v>
      </c>
      <c r="K52" s="189">
        <f t="shared" si="0"/>
        <v>11.534653465346535</v>
      </c>
    </row>
    <row r="53" spans="1:11" ht="44.25" customHeight="1">
      <c r="A53" s="102" t="s">
        <v>207</v>
      </c>
      <c r="B53" s="66">
        <v>503</v>
      </c>
      <c r="C53" s="37" t="s">
        <v>6</v>
      </c>
      <c r="D53" s="37" t="s">
        <v>102</v>
      </c>
      <c r="E53" s="90" t="s">
        <v>133</v>
      </c>
      <c r="F53" s="37" t="s">
        <v>115</v>
      </c>
      <c r="G53" s="71"/>
      <c r="H53" s="64"/>
      <c r="I53" s="189">
        <v>24.2</v>
      </c>
      <c r="J53" s="189">
        <v>1.5</v>
      </c>
      <c r="K53" s="189">
        <f t="shared" si="0"/>
        <v>6.198347107438017</v>
      </c>
    </row>
    <row r="54" spans="1:11" ht="132.75" customHeight="1">
      <c r="A54" s="11" t="s">
        <v>228</v>
      </c>
      <c r="B54" s="26">
        <v>503</v>
      </c>
      <c r="C54" s="21" t="s">
        <v>6</v>
      </c>
      <c r="D54" s="21" t="s">
        <v>102</v>
      </c>
      <c r="E54" s="21" t="s">
        <v>172</v>
      </c>
      <c r="F54" s="21" t="s">
        <v>5</v>
      </c>
      <c r="G54" s="71"/>
      <c r="H54" s="64"/>
      <c r="I54" s="189">
        <f>I55+I56</f>
        <v>149.5</v>
      </c>
      <c r="J54" s="189">
        <f>J55+J56</f>
        <v>20.4</v>
      </c>
      <c r="K54" s="189">
        <f t="shared" si="0"/>
        <v>13.645484949832776</v>
      </c>
    </row>
    <row r="55" spans="1:11" ht="46.5" customHeight="1">
      <c r="A55" s="129" t="s">
        <v>206</v>
      </c>
      <c r="B55" s="26">
        <v>503</v>
      </c>
      <c r="C55" s="21" t="s">
        <v>6</v>
      </c>
      <c r="D55" s="21" t="s">
        <v>102</v>
      </c>
      <c r="E55" s="21" t="s">
        <v>172</v>
      </c>
      <c r="F55" s="21" t="s">
        <v>113</v>
      </c>
      <c r="G55" s="71"/>
      <c r="H55" s="64"/>
      <c r="I55" s="189">
        <v>122.1</v>
      </c>
      <c r="J55" s="189">
        <v>20.4</v>
      </c>
      <c r="K55" s="189">
        <f t="shared" si="0"/>
        <v>16.707616707616708</v>
      </c>
    </row>
    <row r="56" spans="1:11" ht="45.75" customHeight="1">
      <c r="A56" s="102" t="s">
        <v>207</v>
      </c>
      <c r="B56" s="26">
        <v>503</v>
      </c>
      <c r="C56" s="21" t="s">
        <v>6</v>
      </c>
      <c r="D56" s="21" t="s">
        <v>102</v>
      </c>
      <c r="E56" s="21" t="s">
        <v>172</v>
      </c>
      <c r="F56" s="21" t="s">
        <v>115</v>
      </c>
      <c r="G56" s="71"/>
      <c r="H56" s="64"/>
      <c r="I56" s="189">
        <v>27.4</v>
      </c>
      <c r="J56" s="189">
        <v>0</v>
      </c>
      <c r="K56" s="189">
        <f t="shared" si="0"/>
        <v>0</v>
      </c>
    </row>
    <row r="57" spans="1:11" ht="120" customHeight="1">
      <c r="A57" s="91" t="s">
        <v>275</v>
      </c>
      <c r="B57" s="26">
        <v>503</v>
      </c>
      <c r="C57" s="21" t="s">
        <v>6</v>
      </c>
      <c r="D57" s="21" t="s">
        <v>102</v>
      </c>
      <c r="E57" s="92" t="s">
        <v>134</v>
      </c>
      <c r="F57" s="21" t="s">
        <v>5</v>
      </c>
      <c r="G57" s="71"/>
      <c r="H57" s="64"/>
      <c r="I57" s="189">
        <f>I58+I59</f>
        <v>266</v>
      </c>
      <c r="J57" s="189">
        <f>J58+J59</f>
        <v>39.7</v>
      </c>
      <c r="K57" s="189">
        <f t="shared" si="0"/>
        <v>14.924812030075188</v>
      </c>
    </row>
    <row r="58" spans="1:11" ht="48" customHeight="1">
      <c r="A58" s="129" t="s">
        <v>206</v>
      </c>
      <c r="B58" s="26">
        <v>503</v>
      </c>
      <c r="C58" s="21" t="s">
        <v>6</v>
      </c>
      <c r="D58" s="21" t="s">
        <v>102</v>
      </c>
      <c r="E58" s="92" t="s">
        <v>134</v>
      </c>
      <c r="F58" s="37" t="s">
        <v>113</v>
      </c>
      <c r="G58" s="71"/>
      <c r="H58" s="64"/>
      <c r="I58" s="189">
        <v>259.6</v>
      </c>
      <c r="J58" s="189">
        <v>39.7</v>
      </c>
      <c r="K58" s="189">
        <f t="shared" si="0"/>
        <v>15.292758089368258</v>
      </c>
    </row>
    <row r="59" spans="1:11" ht="46.5" customHeight="1">
      <c r="A59" s="102" t="s">
        <v>207</v>
      </c>
      <c r="B59" s="26">
        <v>503</v>
      </c>
      <c r="C59" s="21" t="s">
        <v>6</v>
      </c>
      <c r="D59" s="21" t="s">
        <v>102</v>
      </c>
      <c r="E59" s="92" t="s">
        <v>134</v>
      </c>
      <c r="F59" s="37" t="s">
        <v>115</v>
      </c>
      <c r="G59" s="71"/>
      <c r="H59" s="64"/>
      <c r="I59" s="189">
        <v>6.4</v>
      </c>
      <c r="J59" s="189">
        <v>0</v>
      </c>
      <c r="K59" s="189">
        <f t="shared" si="0"/>
        <v>0</v>
      </c>
    </row>
    <row r="60" spans="1:11" ht="135" customHeight="1">
      <c r="A60" s="220" t="s">
        <v>276</v>
      </c>
      <c r="B60" s="26">
        <v>503</v>
      </c>
      <c r="C60" s="21" t="s">
        <v>6</v>
      </c>
      <c r="D60" s="21" t="s">
        <v>102</v>
      </c>
      <c r="E60" s="94" t="s">
        <v>135</v>
      </c>
      <c r="F60" s="21" t="s">
        <v>5</v>
      </c>
      <c r="G60" s="71"/>
      <c r="H60" s="64"/>
      <c r="I60" s="190">
        <f>I61+I62</f>
        <v>5.76</v>
      </c>
      <c r="J60" s="189">
        <f>J61+J62</f>
        <v>0</v>
      </c>
      <c r="K60" s="189">
        <f t="shared" si="0"/>
        <v>0</v>
      </c>
    </row>
    <row r="61" spans="1:11" ht="48.75" customHeight="1">
      <c r="A61" s="129" t="s">
        <v>206</v>
      </c>
      <c r="B61" s="26">
        <v>503</v>
      </c>
      <c r="C61" s="21" t="s">
        <v>6</v>
      </c>
      <c r="D61" s="21" t="s">
        <v>102</v>
      </c>
      <c r="E61" s="94" t="s">
        <v>136</v>
      </c>
      <c r="F61" s="21" t="s">
        <v>113</v>
      </c>
      <c r="G61" s="71"/>
      <c r="H61" s="64"/>
      <c r="I61" s="190">
        <v>5.04</v>
      </c>
      <c r="J61" s="189">
        <v>0</v>
      </c>
      <c r="K61" s="189">
        <f t="shared" si="0"/>
        <v>0</v>
      </c>
    </row>
    <row r="62" spans="1:11" ht="44.25" customHeight="1">
      <c r="A62" s="102" t="s">
        <v>207</v>
      </c>
      <c r="B62" s="26">
        <v>503</v>
      </c>
      <c r="C62" s="21" t="s">
        <v>6</v>
      </c>
      <c r="D62" s="21" t="s">
        <v>102</v>
      </c>
      <c r="E62" s="94" t="s">
        <v>135</v>
      </c>
      <c r="F62" s="21" t="s">
        <v>115</v>
      </c>
      <c r="G62" s="71"/>
      <c r="H62" s="64"/>
      <c r="I62" s="190">
        <v>0.72</v>
      </c>
      <c r="J62" s="189">
        <v>0</v>
      </c>
      <c r="K62" s="189">
        <f t="shared" si="0"/>
        <v>0</v>
      </c>
    </row>
    <row r="63" spans="1:11" ht="33" customHeight="1">
      <c r="A63" s="129" t="s">
        <v>103</v>
      </c>
      <c r="B63" s="173">
        <v>503</v>
      </c>
      <c r="C63" s="145" t="s">
        <v>22</v>
      </c>
      <c r="D63" s="126" t="s">
        <v>14</v>
      </c>
      <c r="E63" s="126" t="s">
        <v>27</v>
      </c>
      <c r="F63" s="126" t="s">
        <v>5</v>
      </c>
      <c r="G63" s="30">
        <f>G64</f>
        <v>0</v>
      </c>
      <c r="H63" s="30">
        <f>H64</f>
        <v>26</v>
      </c>
      <c r="I63" s="189">
        <f>I64</f>
        <v>50</v>
      </c>
      <c r="J63" s="189">
        <f>J64</f>
        <v>0</v>
      </c>
      <c r="K63" s="189">
        <f t="shared" si="0"/>
        <v>0</v>
      </c>
    </row>
    <row r="64" spans="1:11" ht="49.5" customHeight="1">
      <c r="A64" s="127" t="s">
        <v>82</v>
      </c>
      <c r="B64" s="66">
        <v>503</v>
      </c>
      <c r="C64" s="37" t="s">
        <v>22</v>
      </c>
      <c r="D64" s="37" t="s">
        <v>20</v>
      </c>
      <c r="E64" s="37" t="s">
        <v>27</v>
      </c>
      <c r="F64" s="37" t="s">
        <v>5</v>
      </c>
      <c r="G64" s="151"/>
      <c r="H64" s="151">
        <f aca="true" t="shared" si="2" ref="H64:J66">H65</f>
        <v>26</v>
      </c>
      <c r="I64" s="189">
        <f t="shared" si="2"/>
        <v>50</v>
      </c>
      <c r="J64" s="189">
        <f t="shared" si="2"/>
        <v>0</v>
      </c>
      <c r="K64" s="189">
        <f t="shared" si="0"/>
        <v>0</v>
      </c>
    </row>
    <row r="65" spans="1:11" ht="48" customHeight="1">
      <c r="A65" s="127" t="s">
        <v>30</v>
      </c>
      <c r="B65" s="66">
        <v>503</v>
      </c>
      <c r="C65" s="37" t="s">
        <v>22</v>
      </c>
      <c r="D65" s="37" t="s">
        <v>20</v>
      </c>
      <c r="E65" s="37" t="s">
        <v>173</v>
      </c>
      <c r="F65" s="37" t="s">
        <v>5</v>
      </c>
      <c r="G65" s="24"/>
      <c r="H65" s="24">
        <f t="shared" si="2"/>
        <v>26</v>
      </c>
      <c r="I65" s="189">
        <f t="shared" si="2"/>
        <v>50</v>
      </c>
      <c r="J65" s="189">
        <f t="shared" si="2"/>
        <v>0</v>
      </c>
      <c r="K65" s="189">
        <f t="shared" si="0"/>
        <v>0</v>
      </c>
    </row>
    <row r="66" spans="1:11" ht="45.75" customHeight="1">
      <c r="A66" s="127" t="s">
        <v>31</v>
      </c>
      <c r="B66" s="66">
        <v>503</v>
      </c>
      <c r="C66" s="37" t="s">
        <v>22</v>
      </c>
      <c r="D66" s="37" t="s">
        <v>20</v>
      </c>
      <c r="E66" s="37" t="s">
        <v>174</v>
      </c>
      <c r="F66" s="37" t="s">
        <v>5</v>
      </c>
      <c r="G66" s="15"/>
      <c r="H66" s="15">
        <f t="shared" si="2"/>
        <v>26</v>
      </c>
      <c r="I66" s="189">
        <f t="shared" si="2"/>
        <v>50</v>
      </c>
      <c r="J66" s="189">
        <f t="shared" si="2"/>
        <v>0</v>
      </c>
      <c r="K66" s="189">
        <f t="shared" si="0"/>
        <v>0</v>
      </c>
    </row>
    <row r="67" spans="1:11" ht="44.25" customHeight="1">
      <c r="A67" s="102" t="s">
        <v>207</v>
      </c>
      <c r="B67" s="66">
        <v>503</v>
      </c>
      <c r="C67" s="37" t="s">
        <v>22</v>
      </c>
      <c r="D67" s="37" t="s">
        <v>20</v>
      </c>
      <c r="E67" s="37" t="s">
        <v>174</v>
      </c>
      <c r="F67" s="37" t="s">
        <v>115</v>
      </c>
      <c r="G67" s="15"/>
      <c r="H67" s="15">
        <v>26</v>
      </c>
      <c r="I67" s="189">
        <v>50</v>
      </c>
      <c r="J67" s="189">
        <v>0</v>
      </c>
      <c r="K67" s="189">
        <f t="shared" si="0"/>
        <v>0</v>
      </c>
    </row>
    <row r="68" spans="1:11" ht="20.25" customHeight="1">
      <c r="A68" s="127" t="s">
        <v>48</v>
      </c>
      <c r="B68" s="161">
        <v>503</v>
      </c>
      <c r="C68" s="21" t="s">
        <v>13</v>
      </c>
      <c r="D68" s="21" t="s">
        <v>14</v>
      </c>
      <c r="E68" s="21" t="s">
        <v>27</v>
      </c>
      <c r="F68" s="21" t="s">
        <v>5</v>
      </c>
      <c r="G68" s="34">
        <f>G80</f>
        <v>0</v>
      </c>
      <c r="H68" s="34" t="e">
        <f>H80</f>
        <v>#REF!</v>
      </c>
      <c r="I68" s="189">
        <f>I80+I72+I77</f>
        <v>833.7</v>
      </c>
      <c r="J68" s="189">
        <f>J80+J72+J77</f>
        <v>119.7</v>
      </c>
      <c r="K68" s="189">
        <f t="shared" si="0"/>
        <v>14.357682619647354</v>
      </c>
    </row>
    <row r="69" spans="1:11" ht="18" customHeight="1" hidden="1">
      <c r="A69" s="127" t="s">
        <v>88</v>
      </c>
      <c r="B69" s="161">
        <v>503</v>
      </c>
      <c r="C69" s="21" t="s">
        <v>13</v>
      </c>
      <c r="D69" s="21" t="s">
        <v>7</v>
      </c>
      <c r="E69" s="21" t="s">
        <v>52</v>
      </c>
      <c r="F69" s="21" t="s">
        <v>5</v>
      </c>
      <c r="G69" s="34"/>
      <c r="H69" s="34"/>
      <c r="I69" s="189">
        <f>I70</f>
        <v>0</v>
      </c>
      <c r="J69" s="189"/>
      <c r="K69" s="189" t="e">
        <f t="shared" si="0"/>
        <v>#DIV/0!</v>
      </c>
    </row>
    <row r="70" spans="1:11" ht="54" customHeight="1" hidden="1">
      <c r="A70" s="127" t="s">
        <v>87</v>
      </c>
      <c r="B70" s="161">
        <v>503</v>
      </c>
      <c r="C70" s="21" t="s">
        <v>13</v>
      </c>
      <c r="D70" s="21" t="s">
        <v>7</v>
      </c>
      <c r="E70" s="21" t="s">
        <v>100</v>
      </c>
      <c r="F70" s="21" t="s">
        <v>5</v>
      </c>
      <c r="G70" s="34"/>
      <c r="H70" s="34"/>
      <c r="I70" s="189">
        <f>I71</f>
        <v>0</v>
      </c>
      <c r="J70" s="189"/>
      <c r="K70" s="189" t="e">
        <f t="shared" si="0"/>
        <v>#DIV/0!</v>
      </c>
    </row>
    <row r="71" spans="1:11" ht="52.5" customHeight="1" hidden="1">
      <c r="A71" s="102" t="s">
        <v>101</v>
      </c>
      <c r="B71" s="161">
        <v>503</v>
      </c>
      <c r="C71" s="21" t="s">
        <v>13</v>
      </c>
      <c r="D71" s="21" t="s">
        <v>7</v>
      </c>
      <c r="E71" s="21" t="s">
        <v>100</v>
      </c>
      <c r="F71" s="21" t="s">
        <v>96</v>
      </c>
      <c r="G71" s="34"/>
      <c r="H71" s="34"/>
      <c r="I71" s="189"/>
      <c r="J71" s="189"/>
      <c r="K71" s="189" t="e">
        <f t="shared" si="0"/>
        <v>#DIV/0!</v>
      </c>
    </row>
    <row r="72" spans="1:11" ht="23.25" customHeight="1">
      <c r="A72" s="128" t="s">
        <v>137</v>
      </c>
      <c r="B72" s="161">
        <v>503</v>
      </c>
      <c r="C72" s="21" t="s">
        <v>13</v>
      </c>
      <c r="D72" s="21" t="s">
        <v>43</v>
      </c>
      <c r="E72" s="21" t="s">
        <v>27</v>
      </c>
      <c r="F72" s="21" t="s">
        <v>5</v>
      </c>
      <c r="G72" s="34"/>
      <c r="H72" s="34"/>
      <c r="I72" s="189">
        <f>I73+I75</f>
        <v>641.1</v>
      </c>
      <c r="J72" s="189">
        <f>J73+J75</f>
        <v>119.7</v>
      </c>
      <c r="K72" s="189">
        <f t="shared" si="0"/>
        <v>18.671034160037436</v>
      </c>
    </row>
    <row r="73" spans="1:11" ht="35.25" customHeight="1">
      <c r="A73" s="102" t="s">
        <v>219</v>
      </c>
      <c r="B73" s="161">
        <v>503</v>
      </c>
      <c r="C73" s="21" t="s">
        <v>13</v>
      </c>
      <c r="D73" s="21" t="s">
        <v>43</v>
      </c>
      <c r="E73" s="21" t="s">
        <v>218</v>
      </c>
      <c r="F73" s="21" t="s">
        <v>5</v>
      </c>
      <c r="G73" s="35"/>
      <c r="H73" s="35"/>
      <c r="I73" s="189">
        <f>I74</f>
        <v>600</v>
      </c>
      <c r="J73" s="189">
        <f>J74</f>
        <v>119.7</v>
      </c>
      <c r="K73" s="189">
        <f t="shared" si="0"/>
        <v>19.950000000000003</v>
      </c>
    </row>
    <row r="74" spans="1:11" ht="72.75" customHeight="1">
      <c r="A74" s="102" t="s">
        <v>215</v>
      </c>
      <c r="B74" s="161">
        <v>503</v>
      </c>
      <c r="C74" s="21" t="s">
        <v>13</v>
      </c>
      <c r="D74" s="21" t="s">
        <v>43</v>
      </c>
      <c r="E74" s="21" t="s">
        <v>218</v>
      </c>
      <c r="F74" s="21" t="s">
        <v>124</v>
      </c>
      <c r="G74" s="35"/>
      <c r="H74" s="35"/>
      <c r="I74" s="189">
        <v>600</v>
      </c>
      <c r="J74" s="189">
        <v>119.7</v>
      </c>
      <c r="K74" s="189">
        <f t="shared" si="0"/>
        <v>19.950000000000003</v>
      </c>
    </row>
    <row r="75" spans="1:11" ht="51.75" customHeight="1">
      <c r="A75" s="2" t="s">
        <v>229</v>
      </c>
      <c r="B75" s="76" t="s">
        <v>47</v>
      </c>
      <c r="C75" s="21" t="s">
        <v>13</v>
      </c>
      <c r="D75" s="21" t="s">
        <v>43</v>
      </c>
      <c r="E75" s="21" t="s">
        <v>175</v>
      </c>
      <c r="F75" s="21" t="s">
        <v>5</v>
      </c>
      <c r="G75" s="34"/>
      <c r="H75" s="34"/>
      <c r="I75" s="189">
        <f>I76</f>
        <v>41.1</v>
      </c>
      <c r="J75" s="189">
        <f>J76</f>
        <v>0</v>
      </c>
      <c r="K75" s="189">
        <f t="shared" si="0"/>
        <v>0</v>
      </c>
    </row>
    <row r="76" spans="1:11" ht="45" customHeight="1">
      <c r="A76" s="102" t="s">
        <v>207</v>
      </c>
      <c r="B76" s="76" t="s">
        <v>47</v>
      </c>
      <c r="C76" s="21" t="s">
        <v>13</v>
      </c>
      <c r="D76" s="21" t="s">
        <v>43</v>
      </c>
      <c r="E76" s="21" t="s">
        <v>175</v>
      </c>
      <c r="F76" s="21" t="s">
        <v>115</v>
      </c>
      <c r="G76" s="34"/>
      <c r="H76" s="34"/>
      <c r="I76" s="189">
        <v>41.1</v>
      </c>
      <c r="J76" s="189">
        <v>0</v>
      </c>
      <c r="K76" s="189">
        <f t="shared" si="0"/>
        <v>0</v>
      </c>
    </row>
    <row r="77" spans="1:11" ht="25.5" customHeight="1">
      <c r="A77" s="127" t="s">
        <v>196</v>
      </c>
      <c r="B77" s="26">
        <v>503</v>
      </c>
      <c r="C77" s="98" t="s">
        <v>13</v>
      </c>
      <c r="D77" s="98" t="s">
        <v>20</v>
      </c>
      <c r="E77" s="98" t="s">
        <v>27</v>
      </c>
      <c r="F77" s="37" t="s">
        <v>5</v>
      </c>
      <c r="G77" s="34"/>
      <c r="H77" s="34"/>
      <c r="I77" s="189">
        <f>I78</f>
        <v>72.6</v>
      </c>
      <c r="J77" s="189">
        <f>J78</f>
        <v>0</v>
      </c>
      <c r="K77" s="189">
        <f t="shared" si="0"/>
        <v>0</v>
      </c>
    </row>
    <row r="78" spans="1:11" ht="61.5" customHeight="1">
      <c r="A78" s="102" t="s">
        <v>251</v>
      </c>
      <c r="B78" s="76" t="s">
        <v>47</v>
      </c>
      <c r="C78" s="21" t="s">
        <v>13</v>
      </c>
      <c r="D78" s="21" t="s">
        <v>20</v>
      </c>
      <c r="E78" s="21" t="s">
        <v>157</v>
      </c>
      <c r="F78" s="174" t="s">
        <v>5</v>
      </c>
      <c r="G78" s="34"/>
      <c r="H78" s="34"/>
      <c r="I78" s="189">
        <f>I79</f>
        <v>72.6</v>
      </c>
      <c r="J78" s="189">
        <f>J79</f>
        <v>0</v>
      </c>
      <c r="K78" s="189">
        <f t="shared" si="0"/>
        <v>0</v>
      </c>
    </row>
    <row r="79" spans="1:11" ht="42" customHeight="1">
      <c r="A79" s="102" t="s">
        <v>207</v>
      </c>
      <c r="B79" s="76" t="s">
        <v>47</v>
      </c>
      <c r="C79" s="21" t="s">
        <v>13</v>
      </c>
      <c r="D79" s="21" t="s">
        <v>20</v>
      </c>
      <c r="E79" s="198" t="s">
        <v>250</v>
      </c>
      <c r="F79" s="174" t="s">
        <v>115</v>
      </c>
      <c r="G79" s="34"/>
      <c r="H79" s="34"/>
      <c r="I79" s="189">
        <v>72.6</v>
      </c>
      <c r="J79" s="189">
        <v>0</v>
      </c>
      <c r="K79" s="189">
        <f t="shared" si="0"/>
        <v>0</v>
      </c>
    </row>
    <row r="80" spans="1:11" ht="28.5" customHeight="1">
      <c r="A80" s="127" t="s">
        <v>91</v>
      </c>
      <c r="B80" s="161">
        <v>503</v>
      </c>
      <c r="C80" s="21" t="s">
        <v>13</v>
      </c>
      <c r="D80" s="21" t="s">
        <v>51</v>
      </c>
      <c r="E80" s="21" t="s">
        <v>27</v>
      </c>
      <c r="F80" s="174" t="s">
        <v>5</v>
      </c>
      <c r="G80" s="35"/>
      <c r="H80" s="35" t="e">
        <f>#REF!+#REF!+H81</f>
        <v>#REF!</v>
      </c>
      <c r="I80" s="189">
        <f>I81</f>
        <v>120</v>
      </c>
      <c r="J80" s="189">
        <f>J81</f>
        <v>0</v>
      </c>
      <c r="K80" s="189">
        <f>J80/I80*100</f>
        <v>0</v>
      </c>
    </row>
    <row r="81" spans="1:11" ht="33" customHeight="1">
      <c r="A81" s="127" t="s">
        <v>188</v>
      </c>
      <c r="B81" s="66">
        <v>503</v>
      </c>
      <c r="C81" s="37" t="s">
        <v>13</v>
      </c>
      <c r="D81" s="37" t="s">
        <v>51</v>
      </c>
      <c r="E81" s="39" t="s">
        <v>157</v>
      </c>
      <c r="F81" s="37" t="s">
        <v>5</v>
      </c>
      <c r="G81" s="34"/>
      <c r="H81" s="34" t="e">
        <f>#REF!</f>
        <v>#REF!</v>
      </c>
      <c r="I81" s="189">
        <f>I82</f>
        <v>120</v>
      </c>
      <c r="J81" s="189">
        <f>J82</f>
        <v>0</v>
      </c>
      <c r="K81" s="189">
        <f>J81/I81*100</f>
        <v>0</v>
      </c>
    </row>
    <row r="82" spans="1:11" ht="46.5" customHeight="1">
      <c r="A82" s="127" t="s">
        <v>213</v>
      </c>
      <c r="B82" s="66">
        <v>503</v>
      </c>
      <c r="C82" s="37" t="s">
        <v>13</v>
      </c>
      <c r="D82" s="37" t="s">
        <v>51</v>
      </c>
      <c r="E82" s="39" t="s">
        <v>157</v>
      </c>
      <c r="F82" s="37" t="s">
        <v>189</v>
      </c>
      <c r="G82" s="35"/>
      <c r="H82" s="35">
        <v>50</v>
      </c>
      <c r="I82" s="189">
        <v>120</v>
      </c>
      <c r="J82" s="189">
        <v>0</v>
      </c>
      <c r="K82" s="189">
        <f>J82/I82*100</f>
        <v>0</v>
      </c>
    </row>
    <row r="83" spans="1:11" ht="21.75" customHeight="1">
      <c r="A83" s="127" t="s">
        <v>84</v>
      </c>
      <c r="B83" s="66">
        <v>503</v>
      </c>
      <c r="C83" s="37" t="s">
        <v>43</v>
      </c>
      <c r="D83" s="37" t="s">
        <v>14</v>
      </c>
      <c r="E83" s="39" t="s">
        <v>27</v>
      </c>
      <c r="F83" s="37" t="s">
        <v>5</v>
      </c>
      <c r="G83" s="34"/>
      <c r="H83" s="34"/>
      <c r="I83" s="189">
        <f>I85</f>
        <v>9</v>
      </c>
      <c r="J83" s="189">
        <f>J85</f>
        <v>0</v>
      </c>
      <c r="K83" s="189">
        <f aca="true" t="shared" si="3" ref="K83:K146">J83/I83*100</f>
        <v>0</v>
      </c>
    </row>
    <row r="84" spans="1:11" ht="30" customHeight="1">
      <c r="A84" s="127" t="s">
        <v>159</v>
      </c>
      <c r="B84" s="66">
        <v>503</v>
      </c>
      <c r="C84" s="37" t="s">
        <v>43</v>
      </c>
      <c r="D84" s="37" t="s">
        <v>43</v>
      </c>
      <c r="E84" s="39" t="s">
        <v>27</v>
      </c>
      <c r="F84" s="37" t="s">
        <v>5</v>
      </c>
      <c r="G84" s="34"/>
      <c r="H84" s="34"/>
      <c r="I84" s="189">
        <f>I85</f>
        <v>9</v>
      </c>
      <c r="J84" s="189">
        <f>J85</f>
        <v>0</v>
      </c>
      <c r="K84" s="189">
        <f t="shared" si="3"/>
        <v>0</v>
      </c>
    </row>
    <row r="85" spans="1:11" ht="74.25" customHeight="1">
      <c r="A85" s="127" t="s">
        <v>230</v>
      </c>
      <c r="B85" s="66">
        <v>503</v>
      </c>
      <c r="C85" s="37" t="s">
        <v>43</v>
      </c>
      <c r="D85" s="37" t="s">
        <v>43</v>
      </c>
      <c r="E85" s="39" t="s">
        <v>160</v>
      </c>
      <c r="F85" s="37" t="s">
        <v>5</v>
      </c>
      <c r="G85" s="34"/>
      <c r="H85" s="34"/>
      <c r="I85" s="189">
        <f>I86</f>
        <v>9</v>
      </c>
      <c r="J85" s="189">
        <f>J86</f>
        <v>0</v>
      </c>
      <c r="K85" s="189">
        <f t="shared" si="3"/>
        <v>0</v>
      </c>
    </row>
    <row r="86" spans="1:11" ht="45.75" customHeight="1">
      <c r="A86" s="102" t="s">
        <v>207</v>
      </c>
      <c r="B86" s="66">
        <v>503</v>
      </c>
      <c r="C86" s="37" t="s">
        <v>43</v>
      </c>
      <c r="D86" s="37" t="s">
        <v>43</v>
      </c>
      <c r="E86" s="39" t="s">
        <v>160</v>
      </c>
      <c r="F86" s="39" t="s">
        <v>115</v>
      </c>
      <c r="G86" s="15"/>
      <c r="H86" s="15"/>
      <c r="I86" s="189">
        <v>9</v>
      </c>
      <c r="J86" s="189">
        <v>0</v>
      </c>
      <c r="K86" s="189">
        <f t="shared" si="3"/>
        <v>0</v>
      </c>
    </row>
    <row r="87" spans="1:11" ht="21.75" customHeight="1">
      <c r="A87" s="102" t="s">
        <v>10</v>
      </c>
      <c r="B87" s="38" t="s">
        <v>47</v>
      </c>
      <c r="C87" s="38" t="s">
        <v>9</v>
      </c>
      <c r="D87" s="38" t="s">
        <v>14</v>
      </c>
      <c r="E87" s="39" t="s">
        <v>27</v>
      </c>
      <c r="F87" s="40" t="s">
        <v>5</v>
      </c>
      <c r="G87" s="116"/>
      <c r="H87" s="116"/>
      <c r="I87" s="189">
        <f aca="true" t="shared" si="4" ref="I87:J89">I88</f>
        <v>18</v>
      </c>
      <c r="J87" s="189">
        <f t="shared" si="4"/>
        <v>0</v>
      </c>
      <c r="K87" s="189">
        <f t="shared" si="3"/>
        <v>0</v>
      </c>
    </row>
    <row r="88" spans="1:11" ht="25.5" customHeight="1">
      <c r="A88" s="102" t="s">
        <v>25</v>
      </c>
      <c r="B88" s="38" t="s">
        <v>47</v>
      </c>
      <c r="C88" s="38" t="s">
        <v>9</v>
      </c>
      <c r="D88" s="38" t="s">
        <v>9</v>
      </c>
      <c r="E88" s="39" t="s">
        <v>27</v>
      </c>
      <c r="F88" s="40" t="s">
        <v>5</v>
      </c>
      <c r="G88" s="15"/>
      <c r="H88" s="15"/>
      <c r="I88" s="189">
        <f t="shared" si="4"/>
        <v>18</v>
      </c>
      <c r="J88" s="189">
        <f t="shared" si="4"/>
        <v>0</v>
      </c>
      <c r="K88" s="189">
        <f t="shared" si="3"/>
        <v>0</v>
      </c>
    </row>
    <row r="89" spans="1:11" ht="31.5" customHeight="1">
      <c r="A89" s="127" t="s">
        <v>221</v>
      </c>
      <c r="B89" s="38" t="s">
        <v>47</v>
      </c>
      <c r="C89" s="38" t="s">
        <v>9</v>
      </c>
      <c r="D89" s="38" t="s">
        <v>9</v>
      </c>
      <c r="E89" s="39" t="s">
        <v>157</v>
      </c>
      <c r="F89" s="40" t="s">
        <v>5</v>
      </c>
      <c r="G89" s="15"/>
      <c r="H89" s="15"/>
      <c r="I89" s="189">
        <f t="shared" si="4"/>
        <v>18</v>
      </c>
      <c r="J89" s="189">
        <f t="shared" si="4"/>
        <v>0</v>
      </c>
      <c r="K89" s="189">
        <f t="shared" si="3"/>
        <v>0</v>
      </c>
    </row>
    <row r="90" spans="1:11" ht="45" customHeight="1">
      <c r="A90" s="102" t="s">
        <v>207</v>
      </c>
      <c r="B90" s="38" t="s">
        <v>47</v>
      </c>
      <c r="C90" s="38" t="s">
        <v>9</v>
      </c>
      <c r="D90" s="38" t="s">
        <v>9</v>
      </c>
      <c r="E90" s="39" t="s">
        <v>157</v>
      </c>
      <c r="F90" s="40" t="s">
        <v>115</v>
      </c>
      <c r="G90" s="15"/>
      <c r="H90" s="15"/>
      <c r="I90" s="189">
        <v>18</v>
      </c>
      <c r="J90" s="189">
        <v>0</v>
      </c>
      <c r="K90" s="189">
        <f t="shared" si="3"/>
        <v>0</v>
      </c>
    </row>
    <row r="91" spans="1:11" ht="18.75" customHeight="1">
      <c r="A91" s="132" t="s">
        <v>106</v>
      </c>
      <c r="B91" s="175" t="s">
        <v>47</v>
      </c>
      <c r="C91" s="63" t="s">
        <v>20</v>
      </c>
      <c r="D91" s="63" t="s">
        <v>14</v>
      </c>
      <c r="E91" s="63" t="s">
        <v>27</v>
      </c>
      <c r="F91" s="63" t="s">
        <v>5</v>
      </c>
      <c r="G91" s="15"/>
      <c r="H91" s="15"/>
      <c r="I91" s="189">
        <f aca="true" t="shared" si="5" ref="I91:J93">I92</f>
        <v>185</v>
      </c>
      <c r="J91" s="189">
        <f t="shared" si="5"/>
        <v>0</v>
      </c>
      <c r="K91" s="189">
        <f t="shared" si="3"/>
        <v>0</v>
      </c>
    </row>
    <row r="92" spans="1:11" ht="24" customHeight="1">
      <c r="A92" s="127" t="s">
        <v>108</v>
      </c>
      <c r="B92" s="38" t="s">
        <v>47</v>
      </c>
      <c r="C92" s="38" t="s">
        <v>20</v>
      </c>
      <c r="D92" s="38" t="s">
        <v>20</v>
      </c>
      <c r="E92" s="39" t="s">
        <v>27</v>
      </c>
      <c r="F92" s="40" t="s">
        <v>5</v>
      </c>
      <c r="G92" s="15"/>
      <c r="H92" s="15"/>
      <c r="I92" s="189">
        <f t="shared" si="5"/>
        <v>185</v>
      </c>
      <c r="J92" s="189">
        <f t="shared" si="5"/>
        <v>0</v>
      </c>
      <c r="K92" s="189">
        <f t="shared" si="3"/>
        <v>0</v>
      </c>
    </row>
    <row r="93" spans="1:11" ht="35.25" customHeight="1">
      <c r="A93" s="127" t="s">
        <v>129</v>
      </c>
      <c r="B93" s="38" t="s">
        <v>128</v>
      </c>
      <c r="C93" s="38" t="s">
        <v>20</v>
      </c>
      <c r="D93" s="38" t="s">
        <v>20</v>
      </c>
      <c r="E93" s="39" t="s">
        <v>176</v>
      </c>
      <c r="F93" s="40" t="s">
        <v>5</v>
      </c>
      <c r="G93" s="15"/>
      <c r="H93" s="15"/>
      <c r="I93" s="189">
        <f t="shared" si="5"/>
        <v>185</v>
      </c>
      <c r="J93" s="189">
        <f t="shared" si="5"/>
        <v>0</v>
      </c>
      <c r="K93" s="189">
        <f t="shared" si="3"/>
        <v>0</v>
      </c>
    </row>
    <row r="94" spans="1:11" ht="43.5" customHeight="1">
      <c r="A94" s="102" t="s">
        <v>207</v>
      </c>
      <c r="B94" s="38" t="s">
        <v>128</v>
      </c>
      <c r="C94" s="38" t="s">
        <v>20</v>
      </c>
      <c r="D94" s="38" t="s">
        <v>20</v>
      </c>
      <c r="E94" s="39" t="s">
        <v>176</v>
      </c>
      <c r="F94" s="40" t="s">
        <v>115</v>
      </c>
      <c r="G94" s="15"/>
      <c r="H94" s="15"/>
      <c r="I94" s="189">
        <v>185</v>
      </c>
      <c r="J94" s="189">
        <v>0</v>
      </c>
      <c r="K94" s="189">
        <f t="shared" si="3"/>
        <v>0</v>
      </c>
    </row>
    <row r="95" spans="1:11" ht="21" customHeight="1">
      <c r="A95" s="131" t="s">
        <v>38</v>
      </c>
      <c r="B95" s="184" t="s">
        <v>47</v>
      </c>
      <c r="C95" s="185" t="s">
        <v>21</v>
      </c>
      <c r="D95" s="185" t="s">
        <v>14</v>
      </c>
      <c r="E95" s="185" t="s">
        <v>27</v>
      </c>
      <c r="F95" s="186" t="s">
        <v>5</v>
      </c>
      <c r="G95" s="122" t="e">
        <f>G96+G100</f>
        <v>#REF!</v>
      </c>
      <c r="H95" s="122" t="e">
        <f>H96+H100</f>
        <v>#REF!</v>
      </c>
      <c r="I95" s="189">
        <f>I96+I100</f>
        <v>3554.6</v>
      </c>
      <c r="J95" s="189">
        <f>J96+J100</f>
        <v>430.59999999999997</v>
      </c>
      <c r="K95" s="189">
        <f t="shared" si="3"/>
        <v>12.113880605412703</v>
      </c>
    </row>
    <row r="96" spans="1:11" ht="19.5" customHeight="1">
      <c r="A96" s="131" t="s">
        <v>41</v>
      </c>
      <c r="B96" s="176" t="s">
        <v>47</v>
      </c>
      <c r="C96" s="65" t="s">
        <v>21</v>
      </c>
      <c r="D96" s="65" t="s">
        <v>6</v>
      </c>
      <c r="E96" s="65" t="s">
        <v>27</v>
      </c>
      <c r="F96" s="177" t="s">
        <v>5</v>
      </c>
      <c r="G96" s="42">
        <f aca="true" t="shared" si="6" ref="G96:H98">G97</f>
        <v>0</v>
      </c>
      <c r="H96" s="42">
        <f t="shared" si="6"/>
        <v>60</v>
      </c>
      <c r="I96" s="189">
        <f aca="true" t="shared" si="7" ref="I96:J98">I97</f>
        <v>1000</v>
      </c>
      <c r="J96" s="189">
        <f t="shared" si="7"/>
        <v>405.9</v>
      </c>
      <c r="K96" s="189">
        <f t="shared" si="3"/>
        <v>40.589999999999996</v>
      </c>
    </row>
    <row r="97" spans="1:11" ht="33" customHeight="1">
      <c r="A97" s="127" t="s">
        <v>69</v>
      </c>
      <c r="B97" s="77" t="s">
        <v>47</v>
      </c>
      <c r="C97" s="43" t="s">
        <v>21</v>
      </c>
      <c r="D97" s="43" t="s">
        <v>6</v>
      </c>
      <c r="E97" s="43" t="s">
        <v>70</v>
      </c>
      <c r="F97" s="40" t="s">
        <v>5</v>
      </c>
      <c r="G97" s="44">
        <f t="shared" si="6"/>
        <v>0</v>
      </c>
      <c r="H97" s="44">
        <f t="shared" si="6"/>
        <v>60</v>
      </c>
      <c r="I97" s="189">
        <f t="shared" si="7"/>
        <v>1000</v>
      </c>
      <c r="J97" s="189">
        <f t="shared" si="7"/>
        <v>405.9</v>
      </c>
      <c r="K97" s="189">
        <f t="shared" si="3"/>
        <v>40.589999999999996</v>
      </c>
    </row>
    <row r="98" spans="1:11" ht="23.25" customHeight="1">
      <c r="A98" s="127" t="s">
        <v>71</v>
      </c>
      <c r="B98" s="77" t="s">
        <v>47</v>
      </c>
      <c r="C98" s="43" t="s">
        <v>21</v>
      </c>
      <c r="D98" s="43" t="s">
        <v>6</v>
      </c>
      <c r="E98" s="43" t="s">
        <v>72</v>
      </c>
      <c r="F98" s="40" t="s">
        <v>5</v>
      </c>
      <c r="G98" s="44">
        <f t="shared" si="6"/>
        <v>0</v>
      </c>
      <c r="H98" s="44">
        <f t="shared" si="6"/>
        <v>60</v>
      </c>
      <c r="I98" s="189">
        <f t="shared" si="7"/>
        <v>1000</v>
      </c>
      <c r="J98" s="189">
        <f t="shared" si="7"/>
        <v>405.9</v>
      </c>
      <c r="K98" s="189">
        <f t="shared" si="3"/>
        <v>40.589999999999996</v>
      </c>
    </row>
    <row r="99" spans="1:11" ht="21" customHeight="1">
      <c r="A99" s="129" t="s">
        <v>123</v>
      </c>
      <c r="B99" s="77" t="s">
        <v>47</v>
      </c>
      <c r="C99" s="43" t="s">
        <v>21</v>
      </c>
      <c r="D99" s="43" t="s">
        <v>6</v>
      </c>
      <c r="E99" s="43" t="s">
        <v>72</v>
      </c>
      <c r="F99" s="40" t="s">
        <v>122</v>
      </c>
      <c r="G99" s="44"/>
      <c r="H99" s="44">
        <v>60</v>
      </c>
      <c r="I99" s="189">
        <v>1000</v>
      </c>
      <c r="J99" s="189">
        <v>405.9</v>
      </c>
      <c r="K99" s="189">
        <f t="shared" si="3"/>
        <v>40.589999999999996</v>
      </c>
    </row>
    <row r="100" spans="1:11" ht="21" customHeight="1">
      <c r="A100" s="131" t="s">
        <v>39</v>
      </c>
      <c r="B100" s="176" t="s">
        <v>47</v>
      </c>
      <c r="C100" s="65" t="s">
        <v>21</v>
      </c>
      <c r="D100" s="65" t="s">
        <v>22</v>
      </c>
      <c r="E100" s="65" t="s">
        <v>27</v>
      </c>
      <c r="F100" s="177" t="s">
        <v>5</v>
      </c>
      <c r="G100" s="45" t="e">
        <f>G108</f>
        <v>#REF!</v>
      </c>
      <c r="H100" s="45" t="e">
        <f>H108</f>
        <v>#REF!</v>
      </c>
      <c r="I100" s="189">
        <f>I108+I101</f>
        <v>2554.6</v>
      </c>
      <c r="J100" s="189">
        <f>J108+J101</f>
        <v>24.7</v>
      </c>
      <c r="K100" s="189">
        <f t="shared" si="3"/>
        <v>0.9668832693963829</v>
      </c>
    </row>
    <row r="101" spans="1:11" ht="50.25" customHeight="1">
      <c r="A101" s="102" t="s">
        <v>220</v>
      </c>
      <c r="B101" s="77" t="s">
        <v>47</v>
      </c>
      <c r="C101" s="43" t="s">
        <v>21</v>
      </c>
      <c r="D101" s="43" t="s">
        <v>22</v>
      </c>
      <c r="E101" s="43" t="s">
        <v>177</v>
      </c>
      <c r="F101" s="40" t="s">
        <v>5</v>
      </c>
      <c r="G101" s="45"/>
      <c r="H101" s="45"/>
      <c r="I101" s="189">
        <f>I102+I105</f>
        <v>1850</v>
      </c>
      <c r="J101" s="189">
        <f>J102+J105</f>
        <v>0</v>
      </c>
      <c r="K101" s="189">
        <f t="shared" si="3"/>
        <v>0</v>
      </c>
    </row>
    <row r="102" spans="1:11" ht="73.5" customHeight="1">
      <c r="A102" s="127" t="s">
        <v>231</v>
      </c>
      <c r="B102" s="95">
        <v>503</v>
      </c>
      <c r="C102" s="96" t="s">
        <v>21</v>
      </c>
      <c r="D102" s="96" t="s">
        <v>22</v>
      </c>
      <c r="E102" s="96" t="s">
        <v>178</v>
      </c>
      <c r="F102" s="187" t="s">
        <v>5</v>
      </c>
      <c r="G102" s="45"/>
      <c r="H102" s="45"/>
      <c r="I102" s="189">
        <f>I103+I104</f>
        <v>825</v>
      </c>
      <c r="J102" s="189">
        <f>J103+J104</f>
        <v>0</v>
      </c>
      <c r="K102" s="189">
        <f t="shared" si="3"/>
        <v>0</v>
      </c>
    </row>
    <row r="103" spans="1:11" ht="44.25" customHeight="1">
      <c r="A103" s="131" t="s">
        <v>210</v>
      </c>
      <c r="B103" s="140">
        <v>503</v>
      </c>
      <c r="C103" s="141" t="s">
        <v>21</v>
      </c>
      <c r="D103" s="141" t="s">
        <v>22</v>
      </c>
      <c r="E103" s="141" t="s">
        <v>178</v>
      </c>
      <c r="F103" s="188" t="s">
        <v>161</v>
      </c>
      <c r="G103" s="45"/>
      <c r="H103" s="45"/>
      <c r="I103" s="189">
        <v>800</v>
      </c>
      <c r="J103" s="189">
        <v>0</v>
      </c>
      <c r="K103" s="189">
        <f t="shared" si="3"/>
        <v>0</v>
      </c>
    </row>
    <row r="104" spans="1:11" ht="70.5" customHeight="1">
      <c r="A104" s="127" t="s">
        <v>232</v>
      </c>
      <c r="B104" s="140">
        <v>503</v>
      </c>
      <c r="C104" s="141" t="s">
        <v>21</v>
      </c>
      <c r="D104" s="141" t="s">
        <v>22</v>
      </c>
      <c r="E104" s="141" t="s">
        <v>178</v>
      </c>
      <c r="F104" s="188" t="s">
        <v>161</v>
      </c>
      <c r="G104" s="45"/>
      <c r="H104" s="45"/>
      <c r="I104" s="189">
        <v>25</v>
      </c>
      <c r="J104" s="189">
        <v>0</v>
      </c>
      <c r="K104" s="189">
        <f t="shared" si="3"/>
        <v>0</v>
      </c>
    </row>
    <row r="105" spans="1:11" ht="58.5" customHeight="1">
      <c r="A105" s="127" t="s">
        <v>233</v>
      </c>
      <c r="B105" s="97">
        <v>503</v>
      </c>
      <c r="C105" s="96" t="s">
        <v>21</v>
      </c>
      <c r="D105" s="96" t="s">
        <v>22</v>
      </c>
      <c r="E105" s="96" t="s">
        <v>190</v>
      </c>
      <c r="F105" s="188" t="s">
        <v>5</v>
      </c>
      <c r="G105" s="45"/>
      <c r="H105" s="45"/>
      <c r="I105" s="189">
        <f>I106+I107</f>
        <v>1025</v>
      </c>
      <c r="J105" s="189">
        <f>J106+J107</f>
        <v>0</v>
      </c>
      <c r="K105" s="189">
        <f t="shared" si="3"/>
        <v>0</v>
      </c>
    </row>
    <row r="106" spans="1:11" ht="49.5" customHeight="1">
      <c r="A106" s="131" t="s">
        <v>210</v>
      </c>
      <c r="B106" s="97">
        <v>503</v>
      </c>
      <c r="C106" s="96" t="s">
        <v>21</v>
      </c>
      <c r="D106" s="96" t="s">
        <v>22</v>
      </c>
      <c r="E106" s="96" t="s">
        <v>190</v>
      </c>
      <c r="F106" s="188" t="s">
        <v>161</v>
      </c>
      <c r="G106" s="45"/>
      <c r="H106" s="45"/>
      <c r="I106" s="189">
        <v>1000</v>
      </c>
      <c r="J106" s="189">
        <v>0</v>
      </c>
      <c r="K106" s="189">
        <f t="shared" si="3"/>
        <v>0</v>
      </c>
    </row>
    <row r="107" spans="1:11" ht="71.25" customHeight="1">
      <c r="A107" s="127" t="s">
        <v>234</v>
      </c>
      <c r="B107" s="97">
        <v>503</v>
      </c>
      <c r="C107" s="96" t="s">
        <v>21</v>
      </c>
      <c r="D107" s="96" t="s">
        <v>22</v>
      </c>
      <c r="E107" s="96" t="s">
        <v>190</v>
      </c>
      <c r="F107" s="188" t="s">
        <v>161</v>
      </c>
      <c r="G107" s="45"/>
      <c r="H107" s="45"/>
      <c r="I107" s="189">
        <v>25</v>
      </c>
      <c r="J107" s="189">
        <v>0</v>
      </c>
      <c r="K107" s="189">
        <f t="shared" si="3"/>
        <v>0</v>
      </c>
    </row>
    <row r="108" spans="1:11" ht="21" customHeight="1">
      <c r="A108" s="127" t="s">
        <v>77</v>
      </c>
      <c r="B108" s="77" t="s">
        <v>47</v>
      </c>
      <c r="C108" s="43" t="s">
        <v>21</v>
      </c>
      <c r="D108" s="43" t="s">
        <v>22</v>
      </c>
      <c r="E108" s="43" t="s">
        <v>145</v>
      </c>
      <c r="F108" s="40" t="s">
        <v>5</v>
      </c>
      <c r="G108" s="44" t="e">
        <f>G109</f>
        <v>#REF!</v>
      </c>
      <c r="H108" s="44" t="e">
        <f>H109</f>
        <v>#REF!</v>
      </c>
      <c r="I108" s="189">
        <f>I109+I112</f>
        <v>704.6</v>
      </c>
      <c r="J108" s="189">
        <f>J109+J112</f>
        <v>24.7</v>
      </c>
      <c r="K108" s="189">
        <f t="shared" si="3"/>
        <v>3.505535055350553</v>
      </c>
    </row>
    <row r="109" spans="1:11" ht="24" customHeight="1">
      <c r="A109" s="127" t="s">
        <v>23</v>
      </c>
      <c r="B109" s="77" t="s">
        <v>47</v>
      </c>
      <c r="C109" s="43" t="s">
        <v>21</v>
      </c>
      <c r="D109" s="43" t="s">
        <v>22</v>
      </c>
      <c r="E109" s="43" t="s">
        <v>179</v>
      </c>
      <c r="F109" s="40" t="s">
        <v>5</v>
      </c>
      <c r="G109" s="44" t="e">
        <f>#REF!+#REF!</f>
        <v>#REF!</v>
      </c>
      <c r="H109" s="44" t="e">
        <f>#REF!</f>
        <v>#REF!</v>
      </c>
      <c r="I109" s="189">
        <f>I110+I111</f>
        <v>500</v>
      </c>
      <c r="J109" s="189">
        <f>J110+J111</f>
        <v>24.7</v>
      </c>
      <c r="K109" s="189">
        <f t="shared" si="3"/>
        <v>4.9399999999999995</v>
      </c>
    </row>
    <row r="110" spans="1:11" ht="45.75" customHeight="1">
      <c r="A110" s="102" t="s">
        <v>207</v>
      </c>
      <c r="B110" s="77" t="s">
        <v>47</v>
      </c>
      <c r="C110" s="43" t="s">
        <v>21</v>
      </c>
      <c r="D110" s="43" t="s">
        <v>22</v>
      </c>
      <c r="E110" s="43" t="s">
        <v>179</v>
      </c>
      <c r="F110" s="39" t="s">
        <v>115</v>
      </c>
      <c r="G110" s="44"/>
      <c r="H110" s="44"/>
      <c r="I110" s="189">
        <v>60</v>
      </c>
      <c r="J110" s="189">
        <v>15.7</v>
      </c>
      <c r="K110" s="189">
        <f t="shared" si="3"/>
        <v>26.166666666666664</v>
      </c>
    </row>
    <row r="111" spans="1:11" ht="48" customHeight="1">
      <c r="A111" s="127" t="s">
        <v>211</v>
      </c>
      <c r="B111" s="77" t="s">
        <v>47</v>
      </c>
      <c r="C111" s="43" t="s">
        <v>21</v>
      </c>
      <c r="D111" s="43" t="s">
        <v>22</v>
      </c>
      <c r="E111" s="43" t="s">
        <v>179</v>
      </c>
      <c r="F111" s="39" t="s">
        <v>212</v>
      </c>
      <c r="G111" s="44"/>
      <c r="H111" s="44"/>
      <c r="I111" s="189">
        <v>440</v>
      </c>
      <c r="J111" s="189">
        <v>9</v>
      </c>
      <c r="K111" s="189">
        <f t="shared" si="3"/>
        <v>2.0454545454545454</v>
      </c>
    </row>
    <row r="112" spans="1:11" ht="87.75" customHeight="1">
      <c r="A112" s="102" t="s">
        <v>235</v>
      </c>
      <c r="B112" s="76" t="s">
        <v>47</v>
      </c>
      <c r="C112" s="8" t="s">
        <v>21</v>
      </c>
      <c r="D112" s="8" t="s">
        <v>22</v>
      </c>
      <c r="E112" s="137" t="s">
        <v>205</v>
      </c>
      <c r="F112" s="39" t="s">
        <v>5</v>
      </c>
      <c r="G112" s="44"/>
      <c r="H112" s="44"/>
      <c r="I112" s="189">
        <f>I113</f>
        <v>204.6</v>
      </c>
      <c r="J112" s="189">
        <f>J113</f>
        <v>0</v>
      </c>
      <c r="K112" s="189">
        <f t="shared" si="3"/>
        <v>0</v>
      </c>
    </row>
    <row r="113" spans="1:11" ht="45" customHeight="1">
      <c r="A113" s="131" t="s">
        <v>210</v>
      </c>
      <c r="B113" s="76" t="s">
        <v>47</v>
      </c>
      <c r="C113" s="8" t="s">
        <v>21</v>
      </c>
      <c r="D113" s="8" t="s">
        <v>22</v>
      </c>
      <c r="E113" s="137" t="s">
        <v>146</v>
      </c>
      <c r="F113" s="39" t="s">
        <v>161</v>
      </c>
      <c r="G113" s="44"/>
      <c r="H113" s="44"/>
      <c r="I113" s="189">
        <v>204.6</v>
      </c>
      <c r="J113" s="189">
        <v>0</v>
      </c>
      <c r="K113" s="189">
        <f t="shared" si="3"/>
        <v>0</v>
      </c>
    </row>
    <row r="114" spans="1:11" ht="21.75" customHeight="1">
      <c r="A114" s="128" t="s">
        <v>104</v>
      </c>
      <c r="B114" s="176" t="s">
        <v>47</v>
      </c>
      <c r="C114" s="65" t="s">
        <v>51</v>
      </c>
      <c r="D114" s="65" t="s">
        <v>14</v>
      </c>
      <c r="E114" s="65" t="s">
        <v>27</v>
      </c>
      <c r="F114" s="177" t="s">
        <v>5</v>
      </c>
      <c r="G114" s="44"/>
      <c r="H114" s="44"/>
      <c r="I114" s="189">
        <f aca="true" t="shared" si="8" ref="I114:J116">I115</f>
        <v>95</v>
      </c>
      <c r="J114" s="189">
        <f t="shared" si="8"/>
        <v>46</v>
      </c>
      <c r="K114" s="189">
        <f t="shared" si="3"/>
        <v>48.421052631578945</v>
      </c>
    </row>
    <row r="115" spans="1:11" ht="24" customHeight="1">
      <c r="A115" s="127" t="s">
        <v>89</v>
      </c>
      <c r="B115" s="38" t="s">
        <v>47</v>
      </c>
      <c r="C115" s="65" t="s">
        <v>51</v>
      </c>
      <c r="D115" s="37" t="s">
        <v>8</v>
      </c>
      <c r="E115" s="37" t="s">
        <v>27</v>
      </c>
      <c r="F115" s="39" t="s">
        <v>5</v>
      </c>
      <c r="G115" s="44"/>
      <c r="H115" s="44"/>
      <c r="I115" s="189">
        <f t="shared" si="8"/>
        <v>95</v>
      </c>
      <c r="J115" s="189">
        <f t="shared" si="8"/>
        <v>46</v>
      </c>
      <c r="K115" s="189">
        <f t="shared" si="3"/>
        <v>48.421052631578945</v>
      </c>
    </row>
    <row r="116" spans="1:11" ht="45" customHeight="1">
      <c r="A116" s="127" t="s">
        <v>90</v>
      </c>
      <c r="B116" s="38" t="s">
        <v>47</v>
      </c>
      <c r="C116" s="65" t="s">
        <v>51</v>
      </c>
      <c r="D116" s="37" t="s">
        <v>8</v>
      </c>
      <c r="E116" s="37" t="s">
        <v>180</v>
      </c>
      <c r="F116" s="39" t="s">
        <v>5</v>
      </c>
      <c r="G116" s="44"/>
      <c r="H116" s="44"/>
      <c r="I116" s="189">
        <f t="shared" si="8"/>
        <v>95</v>
      </c>
      <c r="J116" s="189">
        <f t="shared" si="8"/>
        <v>46</v>
      </c>
      <c r="K116" s="189">
        <f t="shared" si="3"/>
        <v>48.421052631578945</v>
      </c>
    </row>
    <row r="117" spans="1:11" ht="43.5" customHeight="1">
      <c r="A117" s="102" t="s">
        <v>207</v>
      </c>
      <c r="B117" s="38" t="s">
        <v>47</v>
      </c>
      <c r="C117" s="65" t="s">
        <v>51</v>
      </c>
      <c r="D117" s="37" t="s">
        <v>8</v>
      </c>
      <c r="E117" s="37" t="s">
        <v>180</v>
      </c>
      <c r="F117" s="39" t="s">
        <v>115</v>
      </c>
      <c r="G117" s="44"/>
      <c r="H117" s="44"/>
      <c r="I117" s="189">
        <v>95</v>
      </c>
      <c r="J117" s="189">
        <v>46</v>
      </c>
      <c r="K117" s="189">
        <f t="shared" si="3"/>
        <v>48.421052631578945</v>
      </c>
    </row>
    <row r="118" spans="1:11" ht="42.75" customHeight="1">
      <c r="A118" s="202" t="s">
        <v>109</v>
      </c>
      <c r="B118" s="203" t="s">
        <v>83</v>
      </c>
      <c r="C118" s="204" t="s">
        <v>14</v>
      </c>
      <c r="D118" s="204" t="s">
        <v>14</v>
      </c>
      <c r="E118" s="204" t="s">
        <v>27</v>
      </c>
      <c r="F118" s="204" t="s">
        <v>5</v>
      </c>
      <c r="G118" s="86" t="e">
        <f>G120+G136+#REF!</f>
        <v>#REF!</v>
      </c>
      <c r="H118" s="86" t="e">
        <f>H120+H136+#REF!</f>
        <v>#REF!</v>
      </c>
      <c r="I118" s="205">
        <f>I120+I136+I125+I128+I132</f>
        <v>18683.7</v>
      </c>
      <c r="J118" s="205">
        <f>J120+J136+J125+J128+J132</f>
        <v>4156.6</v>
      </c>
      <c r="K118" s="189">
        <f t="shared" si="3"/>
        <v>22.24719943051965</v>
      </c>
    </row>
    <row r="119" spans="1:11" ht="25.5" customHeight="1">
      <c r="A119" s="153" t="s">
        <v>15</v>
      </c>
      <c r="B119" s="38" t="s">
        <v>47</v>
      </c>
      <c r="C119" s="37" t="s">
        <v>6</v>
      </c>
      <c r="D119" s="37" t="s">
        <v>14</v>
      </c>
      <c r="E119" s="37" t="s">
        <v>27</v>
      </c>
      <c r="F119" s="37" t="s">
        <v>5</v>
      </c>
      <c r="G119" s="86"/>
      <c r="H119" s="86"/>
      <c r="I119" s="190">
        <f>I120+I125</f>
        <v>2931.67</v>
      </c>
      <c r="J119" s="189">
        <f>J120+J125</f>
        <v>622.8</v>
      </c>
      <c r="K119" s="189">
        <f t="shared" si="3"/>
        <v>21.243864418573715</v>
      </c>
    </row>
    <row r="120" spans="1:11" ht="43.5" customHeight="1">
      <c r="A120" s="162" t="s">
        <v>93</v>
      </c>
      <c r="B120" s="75" t="s">
        <v>83</v>
      </c>
      <c r="C120" s="21" t="s">
        <v>6</v>
      </c>
      <c r="D120" s="21" t="s">
        <v>7</v>
      </c>
      <c r="E120" s="21" t="s">
        <v>27</v>
      </c>
      <c r="F120" s="21" t="s">
        <v>5</v>
      </c>
      <c r="G120" s="34" t="e">
        <f aca="true" t="shared" si="9" ref="G120:J121">G121</f>
        <v>#REF!</v>
      </c>
      <c r="H120" s="34" t="e">
        <f t="shared" si="9"/>
        <v>#REF!</v>
      </c>
      <c r="I120" s="190">
        <f t="shared" si="9"/>
        <v>2231.67</v>
      </c>
      <c r="J120" s="189">
        <f t="shared" si="9"/>
        <v>582.8</v>
      </c>
      <c r="K120" s="189">
        <f t="shared" si="3"/>
        <v>26.114972195709935</v>
      </c>
    </row>
    <row r="121" spans="1:11" ht="60" customHeight="1">
      <c r="A121" s="129" t="s">
        <v>56</v>
      </c>
      <c r="B121" s="72">
        <v>528</v>
      </c>
      <c r="C121" s="8" t="s">
        <v>6</v>
      </c>
      <c r="D121" s="8" t="s">
        <v>7</v>
      </c>
      <c r="E121" s="8" t="s">
        <v>61</v>
      </c>
      <c r="F121" s="8" t="s">
        <v>5</v>
      </c>
      <c r="G121" s="33" t="e">
        <f t="shared" si="9"/>
        <v>#REF!</v>
      </c>
      <c r="H121" s="33" t="e">
        <f t="shared" si="9"/>
        <v>#REF!</v>
      </c>
      <c r="I121" s="191">
        <f t="shared" si="9"/>
        <v>2231.67</v>
      </c>
      <c r="J121" s="192">
        <f t="shared" si="9"/>
        <v>582.8</v>
      </c>
      <c r="K121" s="189">
        <f t="shared" si="3"/>
        <v>26.114972195709935</v>
      </c>
    </row>
    <row r="122" spans="1:11" ht="19.5" customHeight="1">
      <c r="A122" s="129" t="s">
        <v>16</v>
      </c>
      <c r="B122" s="72">
        <v>528</v>
      </c>
      <c r="C122" s="8" t="s">
        <v>6</v>
      </c>
      <c r="D122" s="8" t="s">
        <v>7</v>
      </c>
      <c r="E122" s="8" t="s">
        <v>62</v>
      </c>
      <c r="F122" s="8" t="s">
        <v>5</v>
      </c>
      <c r="G122" s="33" t="e">
        <f>#REF!</f>
        <v>#REF!</v>
      </c>
      <c r="H122" s="33" t="e">
        <f>#REF!</f>
        <v>#REF!</v>
      </c>
      <c r="I122" s="191">
        <f>I123+I124</f>
        <v>2231.67</v>
      </c>
      <c r="J122" s="192">
        <f>J123+J124</f>
        <v>582.8</v>
      </c>
      <c r="K122" s="189">
        <f t="shared" si="3"/>
        <v>26.114972195709935</v>
      </c>
    </row>
    <row r="123" spans="1:11" ht="45" customHeight="1">
      <c r="A123" s="129" t="s">
        <v>206</v>
      </c>
      <c r="B123" s="72">
        <v>528</v>
      </c>
      <c r="C123" s="8" t="s">
        <v>6</v>
      </c>
      <c r="D123" s="8" t="s">
        <v>7</v>
      </c>
      <c r="E123" s="8" t="s">
        <v>62</v>
      </c>
      <c r="F123" s="8" t="s">
        <v>113</v>
      </c>
      <c r="G123" s="33"/>
      <c r="H123" s="33"/>
      <c r="I123" s="192">
        <v>1692.6</v>
      </c>
      <c r="J123" s="192">
        <v>513.4</v>
      </c>
      <c r="K123" s="189">
        <f t="shared" si="3"/>
        <v>30.33203355784001</v>
      </c>
    </row>
    <row r="124" spans="1:11" ht="45.75" customHeight="1">
      <c r="A124" s="102" t="s">
        <v>207</v>
      </c>
      <c r="B124" s="123">
        <v>528</v>
      </c>
      <c r="C124" s="126" t="s">
        <v>6</v>
      </c>
      <c r="D124" s="126" t="s">
        <v>7</v>
      </c>
      <c r="E124" s="126" t="s">
        <v>62</v>
      </c>
      <c r="F124" s="126" t="s">
        <v>115</v>
      </c>
      <c r="G124" s="124"/>
      <c r="H124" s="124"/>
      <c r="I124" s="190">
        <f>519.07+20</f>
        <v>539.07</v>
      </c>
      <c r="J124" s="189">
        <v>69.4</v>
      </c>
      <c r="K124" s="189">
        <f t="shared" si="3"/>
        <v>12.87402378169811</v>
      </c>
    </row>
    <row r="125" spans="1:11" ht="22.5" customHeight="1">
      <c r="A125" s="2" t="s">
        <v>17</v>
      </c>
      <c r="B125" s="26">
        <v>528</v>
      </c>
      <c r="C125" s="37" t="s">
        <v>6</v>
      </c>
      <c r="D125" s="37" t="s">
        <v>102</v>
      </c>
      <c r="E125" s="37" t="s">
        <v>27</v>
      </c>
      <c r="F125" s="37" t="s">
        <v>5</v>
      </c>
      <c r="G125" s="34"/>
      <c r="H125" s="34"/>
      <c r="I125" s="189">
        <f>I126</f>
        <v>700</v>
      </c>
      <c r="J125" s="189">
        <f>J126</f>
        <v>40</v>
      </c>
      <c r="K125" s="189">
        <f t="shared" si="3"/>
        <v>5.714285714285714</v>
      </c>
    </row>
    <row r="126" spans="1:16" ht="45" customHeight="1">
      <c r="A126" s="102" t="s">
        <v>249</v>
      </c>
      <c r="B126" s="123">
        <v>528</v>
      </c>
      <c r="C126" s="90" t="s">
        <v>6</v>
      </c>
      <c r="D126" s="90" t="s">
        <v>102</v>
      </c>
      <c r="E126" s="90" t="s">
        <v>157</v>
      </c>
      <c r="F126" s="90" t="s">
        <v>5</v>
      </c>
      <c r="G126" s="124"/>
      <c r="H126" s="124"/>
      <c r="I126" s="189">
        <f>I127</f>
        <v>700</v>
      </c>
      <c r="J126" s="189">
        <f>J127</f>
        <v>40</v>
      </c>
      <c r="K126" s="189">
        <f t="shared" si="3"/>
        <v>5.714285714285714</v>
      </c>
      <c r="N126" s="227"/>
      <c r="O126" s="227"/>
      <c r="P126" s="227"/>
    </row>
    <row r="127" spans="1:11" ht="45" customHeight="1">
      <c r="A127" s="102" t="s">
        <v>207</v>
      </c>
      <c r="B127" s="26">
        <v>528</v>
      </c>
      <c r="C127" s="37" t="s">
        <v>6</v>
      </c>
      <c r="D127" s="37" t="s">
        <v>102</v>
      </c>
      <c r="E127" s="90" t="s">
        <v>157</v>
      </c>
      <c r="F127" s="37" t="s">
        <v>115</v>
      </c>
      <c r="G127" s="35"/>
      <c r="H127" s="35"/>
      <c r="I127" s="189">
        <v>700</v>
      </c>
      <c r="J127" s="189">
        <v>40</v>
      </c>
      <c r="K127" s="189">
        <f t="shared" si="3"/>
        <v>5.714285714285714</v>
      </c>
    </row>
    <row r="128" spans="1:11" ht="18.75" customHeight="1">
      <c r="A128" s="128" t="s">
        <v>196</v>
      </c>
      <c r="B128" s="26">
        <v>528</v>
      </c>
      <c r="C128" s="98" t="s">
        <v>13</v>
      </c>
      <c r="D128" s="98" t="s">
        <v>20</v>
      </c>
      <c r="E128" s="98" t="s">
        <v>27</v>
      </c>
      <c r="F128" s="43" t="s">
        <v>5</v>
      </c>
      <c r="G128" s="35"/>
      <c r="H128" s="35"/>
      <c r="I128" s="189">
        <f aca="true" t="shared" si="10" ref="I128:J130">I129</f>
        <v>881.8</v>
      </c>
      <c r="J128" s="189">
        <f t="shared" si="10"/>
        <v>881.8</v>
      </c>
      <c r="K128" s="189">
        <f t="shared" si="3"/>
        <v>100</v>
      </c>
    </row>
    <row r="129" spans="1:11" ht="90.75" customHeight="1" thickBot="1">
      <c r="A129" s="199" t="s">
        <v>252</v>
      </c>
      <c r="B129" s="26">
        <v>528</v>
      </c>
      <c r="C129" s="98" t="s">
        <v>13</v>
      </c>
      <c r="D129" s="98" t="s">
        <v>20</v>
      </c>
      <c r="E129" s="98" t="s">
        <v>255</v>
      </c>
      <c r="F129" s="43" t="s">
        <v>5</v>
      </c>
      <c r="G129" s="35"/>
      <c r="H129" s="35"/>
      <c r="I129" s="189">
        <f t="shared" si="10"/>
        <v>881.8</v>
      </c>
      <c r="J129" s="189">
        <f t="shared" si="10"/>
        <v>881.8</v>
      </c>
      <c r="K129" s="189">
        <f t="shared" si="3"/>
        <v>100</v>
      </c>
    </row>
    <row r="130" spans="1:11" ht="36.75" customHeight="1" thickBot="1">
      <c r="A130" s="199" t="s">
        <v>253</v>
      </c>
      <c r="B130" s="26">
        <v>528</v>
      </c>
      <c r="C130" s="98" t="s">
        <v>13</v>
      </c>
      <c r="D130" s="98" t="s">
        <v>20</v>
      </c>
      <c r="E130" s="98" t="s">
        <v>256</v>
      </c>
      <c r="F130" s="43" t="s">
        <v>5</v>
      </c>
      <c r="G130" s="35"/>
      <c r="H130" s="35"/>
      <c r="I130" s="189">
        <f t="shared" si="10"/>
        <v>881.8</v>
      </c>
      <c r="J130" s="189">
        <f t="shared" si="10"/>
        <v>881.8</v>
      </c>
      <c r="K130" s="189">
        <f t="shared" si="3"/>
        <v>100</v>
      </c>
    </row>
    <row r="131" spans="1:11" ht="60.75" customHeight="1">
      <c r="A131" s="200" t="s">
        <v>254</v>
      </c>
      <c r="B131" s="26">
        <v>528</v>
      </c>
      <c r="C131" s="98" t="s">
        <v>13</v>
      </c>
      <c r="D131" s="98" t="s">
        <v>20</v>
      </c>
      <c r="E131" s="98" t="s">
        <v>256</v>
      </c>
      <c r="F131" s="43" t="s">
        <v>257</v>
      </c>
      <c r="G131" s="35"/>
      <c r="H131" s="35"/>
      <c r="I131" s="189">
        <v>881.8</v>
      </c>
      <c r="J131" s="189">
        <v>881.8</v>
      </c>
      <c r="K131" s="189">
        <f t="shared" si="3"/>
        <v>100</v>
      </c>
    </row>
    <row r="132" spans="1:11" ht="22.5" customHeight="1">
      <c r="A132" s="127" t="s">
        <v>84</v>
      </c>
      <c r="B132" s="66">
        <v>528</v>
      </c>
      <c r="C132" s="37" t="s">
        <v>43</v>
      </c>
      <c r="D132" s="37" t="s">
        <v>14</v>
      </c>
      <c r="E132" s="39" t="s">
        <v>27</v>
      </c>
      <c r="F132" s="37" t="s">
        <v>5</v>
      </c>
      <c r="G132" s="35"/>
      <c r="H132" s="35"/>
      <c r="I132" s="189">
        <f aca="true" t="shared" si="11" ref="I132:J134">I133</f>
        <v>300</v>
      </c>
      <c r="J132" s="189">
        <f t="shared" si="11"/>
        <v>50</v>
      </c>
      <c r="K132" s="189">
        <f t="shared" si="3"/>
        <v>16.666666666666664</v>
      </c>
    </row>
    <row r="133" spans="1:11" ht="24" customHeight="1">
      <c r="A133" s="127" t="s">
        <v>258</v>
      </c>
      <c r="B133" s="66">
        <v>528</v>
      </c>
      <c r="C133" s="37" t="s">
        <v>43</v>
      </c>
      <c r="D133" s="37" t="s">
        <v>8</v>
      </c>
      <c r="E133" s="39" t="s">
        <v>27</v>
      </c>
      <c r="F133" s="37" t="s">
        <v>5</v>
      </c>
      <c r="G133" s="35"/>
      <c r="H133" s="35"/>
      <c r="I133" s="189">
        <f t="shared" si="11"/>
        <v>300</v>
      </c>
      <c r="J133" s="189">
        <f t="shared" si="11"/>
        <v>50</v>
      </c>
      <c r="K133" s="189">
        <f t="shared" si="3"/>
        <v>16.666666666666664</v>
      </c>
    </row>
    <row r="134" spans="1:11" ht="30.75" customHeight="1">
      <c r="A134" s="127" t="s">
        <v>259</v>
      </c>
      <c r="B134" s="66">
        <v>528</v>
      </c>
      <c r="C134" s="37" t="s">
        <v>43</v>
      </c>
      <c r="D134" s="37" t="s">
        <v>8</v>
      </c>
      <c r="E134" s="39" t="s">
        <v>260</v>
      </c>
      <c r="F134" s="37" t="s">
        <v>5</v>
      </c>
      <c r="G134" s="35"/>
      <c r="H134" s="35"/>
      <c r="I134" s="189">
        <f t="shared" si="11"/>
        <v>300</v>
      </c>
      <c r="J134" s="189">
        <f t="shared" si="11"/>
        <v>50</v>
      </c>
      <c r="K134" s="189">
        <f t="shared" si="3"/>
        <v>16.666666666666664</v>
      </c>
    </row>
    <row r="135" spans="1:11" ht="21.75" customHeight="1">
      <c r="A135" s="162" t="s">
        <v>261</v>
      </c>
      <c r="B135" s="66">
        <v>528</v>
      </c>
      <c r="C135" s="37" t="s">
        <v>43</v>
      </c>
      <c r="D135" s="37" t="s">
        <v>8</v>
      </c>
      <c r="E135" s="39" t="s">
        <v>260</v>
      </c>
      <c r="F135" s="37" t="s">
        <v>262</v>
      </c>
      <c r="G135" s="35"/>
      <c r="H135" s="35"/>
      <c r="I135" s="189">
        <v>300</v>
      </c>
      <c r="J135" s="189">
        <v>50</v>
      </c>
      <c r="K135" s="189">
        <f t="shared" si="3"/>
        <v>16.666666666666664</v>
      </c>
    </row>
    <row r="136" spans="1:11" ht="47.25" customHeight="1">
      <c r="A136" s="11" t="s">
        <v>187</v>
      </c>
      <c r="B136" s="172" t="s">
        <v>83</v>
      </c>
      <c r="C136" s="90" t="s">
        <v>60</v>
      </c>
      <c r="D136" s="90" t="s">
        <v>14</v>
      </c>
      <c r="E136" s="90" t="s">
        <v>27</v>
      </c>
      <c r="F136" s="90" t="s">
        <v>5</v>
      </c>
      <c r="G136" s="86" t="e">
        <f>G137+#REF!+#REF!+#REF!</f>
        <v>#REF!</v>
      </c>
      <c r="H136" s="86" t="e">
        <f>H137+#REF!+#REF!+#REF!</f>
        <v>#REF!</v>
      </c>
      <c r="I136" s="190">
        <f>I137+I141</f>
        <v>14570.23</v>
      </c>
      <c r="J136" s="190">
        <f>J137+J141</f>
        <v>2602</v>
      </c>
      <c r="K136" s="189">
        <f t="shared" si="3"/>
        <v>17.858331680419596</v>
      </c>
    </row>
    <row r="137" spans="1:11" ht="48" customHeight="1">
      <c r="A137" s="10" t="s">
        <v>110</v>
      </c>
      <c r="B137" s="212" t="s">
        <v>83</v>
      </c>
      <c r="C137" s="213" t="s">
        <v>60</v>
      </c>
      <c r="D137" s="213" t="s">
        <v>6</v>
      </c>
      <c r="E137" s="213" t="s">
        <v>27</v>
      </c>
      <c r="F137" s="214" t="s">
        <v>5</v>
      </c>
      <c r="G137" s="215">
        <f aca="true" t="shared" si="12" ref="G137:H139">G138</f>
        <v>0</v>
      </c>
      <c r="H137" s="215">
        <f t="shared" si="12"/>
        <v>14013.15</v>
      </c>
      <c r="I137" s="193">
        <f aca="true" t="shared" si="13" ref="I137:J139">I138</f>
        <v>14550.23</v>
      </c>
      <c r="J137" s="193">
        <f t="shared" si="13"/>
        <v>2582</v>
      </c>
      <c r="K137" s="189">
        <f t="shared" si="3"/>
        <v>17.74542395549761</v>
      </c>
    </row>
    <row r="138" spans="1:11" ht="20.25" customHeight="1">
      <c r="A138" s="127" t="s">
        <v>80</v>
      </c>
      <c r="B138" s="212" t="s">
        <v>83</v>
      </c>
      <c r="C138" s="213" t="s">
        <v>60</v>
      </c>
      <c r="D138" s="213" t="s">
        <v>6</v>
      </c>
      <c r="E138" s="213" t="s">
        <v>181</v>
      </c>
      <c r="F138" s="214" t="s">
        <v>5</v>
      </c>
      <c r="G138" s="216">
        <f t="shared" si="12"/>
        <v>0</v>
      </c>
      <c r="H138" s="216">
        <f t="shared" si="12"/>
        <v>14013.15</v>
      </c>
      <c r="I138" s="193">
        <f t="shared" si="13"/>
        <v>14550.23</v>
      </c>
      <c r="J138" s="193">
        <f t="shared" si="13"/>
        <v>2582</v>
      </c>
      <c r="K138" s="189">
        <f t="shared" si="3"/>
        <v>17.74542395549761</v>
      </c>
    </row>
    <row r="139" spans="1:11" ht="42" customHeight="1">
      <c r="A139" s="127" t="s">
        <v>81</v>
      </c>
      <c r="B139" s="212" t="s">
        <v>83</v>
      </c>
      <c r="C139" s="213" t="s">
        <v>60</v>
      </c>
      <c r="D139" s="213" t="s">
        <v>6</v>
      </c>
      <c r="E139" s="213" t="s">
        <v>182</v>
      </c>
      <c r="F139" s="214" t="s">
        <v>5</v>
      </c>
      <c r="G139" s="216">
        <f t="shared" si="12"/>
        <v>0</v>
      </c>
      <c r="H139" s="216">
        <f t="shared" si="12"/>
        <v>14013.15</v>
      </c>
      <c r="I139" s="193">
        <f t="shared" si="13"/>
        <v>14550.23</v>
      </c>
      <c r="J139" s="193">
        <f t="shared" si="13"/>
        <v>2582</v>
      </c>
      <c r="K139" s="189">
        <f t="shared" si="3"/>
        <v>17.74542395549761</v>
      </c>
    </row>
    <row r="140" spans="1:11" ht="30.75" customHeight="1">
      <c r="A140" s="10" t="s">
        <v>214</v>
      </c>
      <c r="B140" s="212" t="s">
        <v>83</v>
      </c>
      <c r="C140" s="213" t="s">
        <v>60</v>
      </c>
      <c r="D140" s="213" t="s">
        <v>6</v>
      </c>
      <c r="E140" s="213" t="s">
        <v>182</v>
      </c>
      <c r="F140" s="214" t="s">
        <v>125</v>
      </c>
      <c r="G140" s="216"/>
      <c r="H140" s="216">
        <v>14013.15</v>
      </c>
      <c r="I140" s="193">
        <v>14550.23</v>
      </c>
      <c r="J140" s="193">
        <v>2582</v>
      </c>
      <c r="K140" s="189">
        <f t="shared" si="3"/>
        <v>17.74542395549761</v>
      </c>
    </row>
    <row r="141" spans="1:11" ht="48.75" customHeight="1">
      <c r="A141" s="162" t="s">
        <v>265</v>
      </c>
      <c r="B141" s="178" t="s">
        <v>83</v>
      </c>
      <c r="C141" s="126" t="s">
        <v>60</v>
      </c>
      <c r="D141" s="217" t="s">
        <v>22</v>
      </c>
      <c r="E141" s="217" t="s">
        <v>27</v>
      </c>
      <c r="F141" s="218" t="s">
        <v>5</v>
      </c>
      <c r="G141" s="216"/>
      <c r="H141" s="216"/>
      <c r="I141" s="193">
        <f>I142</f>
        <v>20</v>
      </c>
      <c r="J141" s="193">
        <f>J142</f>
        <v>20</v>
      </c>
      <c r="K141" s="189">
        <f t="shared" si="3"/>
        <v>100</v>
      </c>
    </row>
    <row r="142" spans="1:11" ht="57.75" customHeight="1">
      <c r="A142" s="162" t="s">
        <v>263</v>
      </c>
      <c r="B142" s="219" t="s">
        <v>83</v>
      </c>
      <c r="C142" s="217" t="s">
        <v>60</v>
      </c>
      <c r="D142" s="217" t="s">
        <v>22</v>
      </c>
      <c r="E142" s="217" t="s">
        <v>264</v>
      </c>
      <c r="F142" s="218" t="s">
        <v>5</v>
      </c>
      <c r="G142" s="216"/>
      <c r="H142" s="216"/>
      <c r="I142" s="193">
        <f>I143</f>
        <v>20</v>
      </c>
      <c r="J142" s="193">
        <f>J143</f>
        <v>20</v>
      </c>
      <c r="K142" s="189">
        <f t="shared" si="3"/>
        <v>100</v>
      </c>
    </row>
    <row r="143" spans="1:11" ht="23.25" customHeight="1">
      <c r="A143" s="162" t="s">
        <v>261</v>
      </c>
      <c r="B143" s="219" t="s">
        <v>83</v>
      </c>
      <c r="C143" s="217" t="s">
        <v>60</v>
      </c>
      <c r="D143" s="217" t="s">
        <v>22</v>
      </c>
      <c r="E143" s="217" t="s">
        <v>264</v>
      </c>
      <c r="F143" s="218" t="s">
        <v>262</v>
      </c>
      <c r="G143" s="216"/>
      <c r="H143" s="216"/>
      <c r="I143" s="193">
        <v>20</v>
      </c>
      <c r="J143" s="193">
        <v>20</v>
      </c>
      <c r="K143" s="189">
        <f t="shared" si="3"/>
        <v>100</v>
      </c>
    </row>
    <row r="144" spans="1:11" ht="62.25" customHeight="1">
      <c r="A144" s="130" t="s">
        <v>112</v>
      </c>
      <c r="B144" s="178" t="s">
        <v>59</v>
      </c>
      <c r="C144" s="126" t="s">
        <v>24</v>
      </c>
      <c r="D144" s="126" t="s">
        <v>24</v>
      </c>
      <c r="E144" s="126" t="s">
        <v>27</v>
      </c>
      <c r="F144" s="126" t="s">
        <v>5</v>
      </c>
      <c r="G144" s="86" t="e">
        <f aca="true" t="shared" si="14" ref="G144:J145">G145</f>
        <v>#REF!</v>
      </c>
      <c r="H144" s="86" t="e">
        <f t="shared" si="14"/>
        <v>#REF!</v>
      </c>
      <c r="I144" s="194">
        <f t="shared" si="14"/>
        <v>738</v>
      </c>
      <c r="J144" s="194">
        <f t="shared" si="14"/>
        <v>97.3</v>
      </c>
      <c r="K144" s="189">
        <f t="shared" si="3"/>
        <v>13.184281842818427</v>
      </c>
    </row>
    <row r="145" spans="1:11" ht="15" customHeight="1">
      <c r="A145" s="2" t="s">
        <v>15</v>
      </c>
      <c r="B145" s="117" t="s">
        <v>59</v>
      </c>
      <c r="C145" s="118" t="s">
        <v>6</v>
      </c>
      <c r="D145" s="118" t="s">
        <v>14</v>
      </c>
      <c r="E145" s="118" t="s">
        <v>27</v>
      </c>
      <c r="F145" s="118" t="s">
        <v>5</v>
      </c>
      <c r="G145" s="47" t="e">
        <f t="shared" si="14"/>
        <v>#REF!</v>
      </c>
      <c r="H145" s="47" t="e">
        <f t="shared" si="14"/>
        <v>#REF!</v>
      </c>
      <c r="I145" s="194">
        <f t="shared" si="14"/>
        <v>738</v>
      </c>
      <c r="J145" s="194">
        <f t="shared" si="14"/>
        <v>97.3</v>
      </c>
      <c r="K145" s="189">
        <f t="shared" si="3"/>
        <v>13.184281842818427</v>
      </c>
    </row>
    <row r="146" spans="1:11" ht="21.75" customHeight="1">
      <c r="A146" s="2" t="s">
        <v>17</v>
      </c>
      <c r="B146" s="117" t="s">
        <v>59</v>
      </c>
      <c r="C146" s="118" t="s">
        <v>6</v>
      </c>
      <c r="D146" s="118" t="s">
        <v>102</v>
      </c>
      <c r="E146" s="118" t="s">
        <v>27</v>
      </c>
      <c r="F146" s="118" t="s">
        <v>5</v>
      </c>
      <c r="G146" s="47" t="e">
        <f>G147+#REF!</f>
        <v>#REF!</v>
      </c>
      <c r="H146" s="47" t="e">
        <f aca="true" t="shared" si="15" ref="H146:J147">H147</f>
        <v>#REF!</v>
      </c>
      <c r="I146" s="194">
        <f t="shared" si="15"/>
        <v>738</v>
      </c>
      <c r="J146" s="194">
        <f t="shared" si="15"/>
        <v>97.3</v>
      </c>
      <c r="K146" s="189">
        <f t="shared" si="3"/>
        <v>13.184281842818427</v>
      </c>
    </row>
    <row r="147" spans="1:11" ht="60.75" customHeight="1">
      <c r="A147" s="2" t="s">
        <v>56</v>
      </c>
      <c r="B147" s="117" t="s">
        <v>59</v>
      </c>
      <c r="C147" s="118" t="s">
        <v>6</v>
      </c>
      <c r="D147" s="118" t="s">
        <v>102</v>
      </c>
      <c r="E147" s="118" t="s">
        <v>61</v>
      </c>
      <c r="F147" s="118" t="s">
        <v>5</v>
      </c>
      <c r="G147" s="47" t="e">
        <f>G148</f>
        <v>#REF!</v>
      </c>
      <c r="H147" s="47" t="e">
        <f t="shared" si="15"/>
        <v>#REF!</v>
      </c>
      <c r="I147" s="194">
        <f t="shared" si="15"/>
        <v>738</v>
      </c>
      <c r="J147" s="194">
        <f t="shared" si="15"/>
        <v>97.3</v>
      </c>
      <c r="K147" s="189">
        <f aca="true" t="shared" si="16" ref="K147:K210">J147/I147*100</f>
        <v>13.184281842818427</v>
      </c>
    </row>
    <row r="148" spans="1:11" ht="21" customHeight="1">
      <c r="A148" s="2" t="s">
        <v>16</v>
      </c>
      <c r="B148" s="117" t="s">
        <v>59</v>
      </c>
      <c r="C148" s="118" t="s">
        <v>6</v>
      </c>
      <c r="D148" s="118" t="s">
        <v>102</v>
      </c>
      <c r="E148" s="118" t="s">
        <v>62</v>
      </c>
      <c r="F148" s="118" t="s">
        <v>5</v>
      </c>
      <c r="G148" s="47" t="e">
        <f>#REF!</f>
        <v>#REF!</v>
      </c>
      <c r="H148" s="47" t="e">
        <f>#REF!</f>
        <v>#REF!</v>
      </c>
      <c r="I148" s="194">
        <f>I149+I150</f>
        <v>738</v>
      </c>
      <c r="J148" s="194">
        <f>J149+J150</f>
        <v>97.3</v>
      </c>
      <c r="K148" s="189">
        <f t="shared" si="16"/>
        <v>13.184281842818427</v>
      </c>
    </row>
    <row r="149" spans="1:11" ht="47.25" customHeight="1">
      <c r="A149" s="129" t="s">
        <v>206</v>
      </c>
      <c r="B149" s="117" t="s">
        <v>59</v>
      </c>
      <c r="C149" s="118" t="s">
        <v>6</v>
      </c>
      <c r="D149" s="118" t="s">
        <v>102</v>
      </c>
      <c r="E149" s="118" t="s">
        <v>62</v>
      </c>
      <c r="F149" s="118" t="s">
        <v>113</v>
      </c>
      <c r="G149" s="47"/>
      <c r="H149" s="47"/>
      <c r="I149" s="194">
        <v>515</v>
      </c>
      <c r="J149" s="194">
        <v>68</v>
      </c>
      <c r="K149" s="189">
        <f t="shared" si="16"/>
        <v>13.203883495145632</v>
      </c>
    </row>
    <row r="150" spans="1:14" ht="42.75" customHeight="1">
      <c r="A150" s="102" t="s">
        <v>207</v>
      </c>
      <c r="B150" s="117" t="s">
        <v>59</v>
      </c>
      <c r="C150" s="118" t="s">
        <v>6</v>
      </c>
      <c r="D150" s="118" t="s">
        <v>102</v>
      </c>
      <c r="E150" s="118" t="s">
        <v>62</v>
      </c>
      <c r="F150" s="118" t="s">
        <v>115</v>
      </c>
      <c r="G150" s="47"/>
      <c r="H150" s="47"/>
      <c r="I150" s="194">
        <f>150+73</f>
        <v>223</v>
      </c>
      <c r="J150" s="194">
        <v>29.3</v>
      </c>
      <c r="K150" s="189">
        <f t="shared" si="16"/>
        <v>13.1390134529148</v>
      </c>
      <c r="N150" s="139"/>
    </row>
    <row r="151" spans="1:11" ht="46.5" customHeight="1">
      <c r="A151" s="89" t="s">
        <v>130</v>
      </c>
      <c r="B151" s="172" t="s">
        <v>63</v>
      </c>
      <c r="C151" s="90" t="s">
        <v>14</v>
      </c>
      <c r="D151" s="90" t="s">
        <v>14</v>
      </c>
      <c r="E151" s="90" t="s">
        <v>27</v>
      </c>
      <c r="F151" s="90" t="s">
        <v>5</v>
      </c>
      <c r="G151" s="84" t="e">
        <f>G152+G159</f>
        <v>#REF!</v>
      </c>
      <c r="H151" s="84" t="e">
        <f>H152+H159</f>
        <v>#REF!</v>
      </c>
      <c r="I151" s="189">
        <f>I152+I159+I192</f>
        <v>7405.8</v>
      </c>
      <c r="J151" s="189">
        <f>J152+J159+J192</f>
        <v>1434.3</v>
      </c>
      <c r="K151" s="189">
        <f t="shared" si="16"/>
        <v>19.367252693834562</v>
      </c>
    </row>
    <row r="152" spans="1:11" ht="18" customHeight="1">
      <c r="A152" s="163" t="s">
        <v>54</v>
      </c>
      <c r="B152" s="175" t="s">
        <v>63</v>
      </c>
      <c r="C152" s="63" t="s">
        <v>9</v>
      </c>
      <c r="D152" s="63" t="s">
        <v>14</v>
      </c>
      <c r="E152" s="63" t="s">
        <v>27</v>
      </c>
      <c r="F152" s="63" t="s">
        <v>5</v>
      </c>
      <c r="G152" s="48">
        <f aca="true" t="shared" si="17" ref="G152:J155">G153</f>
        <v>0</v>
      </c>
      <c r="H152" s="48">
        <f t="shared" si="17"/>
        <v>2073</v>
      </c>
      <c r="I152" s="195">
        <f t="shared" si="17"/>
        <v>2212</v>
      </c>
      <c r="J152" s="195">
        <f t="shared" si="17"/>
        <v>530</v>
      </c>
      <c r="K152" s="189">
        <f t="shared" si="16"/>
        <v>23.960216998191683</v>
      </c>
    </row>
    <row r="153" spans="1:11" ht="22.5" customHeight="1">
      <c r="A153" s="102" t="s">
        <v>10</v>
      </c>
      <c r="B153" s="106" t="s">
        <v>63</v>
      </c>
      <c r="C153" s="104" t="s">
        <v>9</v>
      </c>
      <c r="D153" s="104" t="s">
        <v>14</v>
      </c>
      <c r="E153" s="104" t="s">
        <v>27</v>
      </c>
      <c r="F153" s="104" t="s">
        <v>5</v>
      </c>
      <c r="G153" s="49">
        <f t="shared" si="17"/>
        <v>0</v>
      </c>
      <c r="H153" s="49">
        <f t="shared" si="17"/>
        <v>2073</v>
      </c>
      <c r="I153" s="192">
        <f t="shared" si="17"/>
        <v>2212</v>
      </c>
      <c r="J153" s="192">
        <f t="shared" si="17"/>
        <v>530</v>
      </c>
      <c r="K153" s="189">
        <f t="shared" si="16"/>
        <v>23.960216998191683</v>
      </c>
    </row>
    <row r="154" spans="1:11" ht="21.75" customHeight="1">
      <c r="A154" s="102" t="s">
        <v>11</v>
      </c>
      <c r="B154" s="76" t="s">
        <v>63</v>
      </c>
      <c r="C154" s="8" t="s">
        <v>9</v>
      </c>
      <c r="D154" s="8" t="s">
        <v>8</v>
      </c>
      <c r="E154" s="8" t="s">
        <v>27</v>
      </c>
      <c r="F154" s="8" t="s">
        <v>5</v>
      </c>
      <c r="G154" s="32">
        <f t="shared" si="17"/>
        <v>0</v>
      </c>
      <c r="H154" s="32">
        <f t="shared" si="17"/>
        <v>2073</v>
      </c>
      <c r="I154" s="192">
        <f t="shared" si="17"/>
        <v>2212</v>
      </c>
      <c r="J154" s="192">
        <f t="shared" si="17"/>
        <v>530</v>
      </c>
      <c r="K154" s="189">
        <f t="shared" si="16"/>
        <v>23.960216998191683</v>
      </c>
    </row>
    <row r="155" spans="1:11" ht="19.5" customHeight="1">
      <c r="A155" s="129" t="s">
        <v>12</v>
      </c>
      <c r="B155" s="78" t="s">
        <v>63</v>
      </c>
      <c r="C155" s="50" t="s">
        <v>9</v>
      </c>
      <c r="D155" s="50" t="s">
        <v>8</v>
      </c>
      <c r="E155" s="7" t="s">
        <v>32</v>
      </c>
      <c r="F155" s="50" t="s">
        <v>5</v>
      </c>
      <c r="G155" s="41">
        <f t="shared" si="17"/>
        <v>0</v>
      </c>
      <c r="H155" s="41">
        <f t="shared" si="17"/>
        <v>2073</v>
      </c>
      <c r="I155" s="196">
        <f t="shared" si="17"/>
        <v>2212</v>
      </c>
      <c r="J155" s="196">
        <f t="shared" si="17"/>
        <v>530</v>
      </c>
      <c r="K155" s="189">
        <f t="shared" si="16"/>
        <v>23.960216998191683</v>
      </c>
    </row>
    <row r="156" spans="1:11" ht="30" customHeight="1">
      <c r="A156" s="129" t="s">
        <v>18</v>
      </c>
      <c r="B156" s="78" t="s">
        <v>63</v>
      </c>
      <c r="C156" s="50" t="s">
        <v>9</v>
      </c>
      <c r="D156" s="50" t="s">
        <v>8</v>
      </c>
      <c r="E156" s="7" t="s">
        <v>64</v>
      </c>
      <c r="F156" s="50" t="s">
        <v>5</v>
      </c>
      <c r="G156" s="41">
        <f>G157</f>
        <v>0</v>
      </c>
      <c r="H156" s="41">
        <f>H157</f>
        <v>2073</v>
      </c>
      <c r="I156" s="196">
        <f>I157+I158</f>
        <v>2212</v>
      </c>
      <c r="J156" s="196">
        <f>J157</f>
        <v>530</v>
      </c>
      <c r="K156" s="189">
        <f t="shared" si="16"/>
        <v>23.960216998191683</v>
      </c>
    </row>
    <row r="157" spans="1:11" ht="73.5" customHeight="1">
      <c r="A157" s="102" t="s">
        <v>215</v>
      </c>
      <c r="B157" s="78" t="s">
        <v>63</v>
      </c>
      <c r="C157" s="50" t="s">
        <v>9</v>
      </c>
      <c r="D157" s="50" t="s">
        <v>8</v>
      </c>
      <c r="E157" s="7" t="s">
        <v>64</v>
      </c>
      <c r="F157" s="50" t="s">
        <v>124</v>
      </c>
      <c r="G157" s="32"/>
      <c r="H157" s="32">
        <v>2073</v>
      </c>
      <c r="I157" s="192">
        <v>2200</v>
      </c>
      <c r="J157" s="192">
        <v>530</v>
      </c>
      <c r="K157" s="189">
        <f t="shared" si="16"/>
        <v>24.09090909090909</v>
      </c>
    </row>
    <row r="158" spans="1:11" ht="31.5" customHeight="1">
      <c r="A158" s="102" t="s">
        <v>194</v>
      </c>
      <c r="B158" s="78" t="s">
        <v>63</v>
      </c>
      <c r="C158" s="50" t="s">
        <v>9</v>
      </c>
      <c r="D158" s="50" t="s">
        <v>8</v>
      </c>
      <c r="E158" s="7" t="s">
        <v>64</v>
      </c>
      <c r="F158" s="50" t="s">
        <v>195</v>
      </c>
      <c r="G158" s="32"/>
      <c r="H158" s="32"/>
      <c r="I158" s="192">
        <v>12</v>
      </c>
      <c r="J158" s="192">
        <v>0</v>
      </c>
      <c r="K158" s="189">
        <f t="shared" si="16"/>
        <v>0</v>
      </c>
    </row>
    <row r="159" spans="1:11" ht="24" customHeight="1">
      <c r="A159" s="102" t="s">
        <v>105</v>
      </c>
      <c r="B159" s="76" t="s">
        <v>63</v>
      </c>
      <c r="C159" s="8" t="s">
        <v>44</v>
      </c>
      <c r="D159" s="8" t="s">
        <v>14</v>
      </c>
      <c r="E159" s="8" t="s">
        <v>27</v>
      </c>
      <c r="F159" s="8" t="s">
        <v>5</v>
      </c>
      <c r="G159" s="51" t="e">
        <f>G160+G186</f>
        <v>#REF!</v>
      </c>
      <c r="H159" s="51" t="e">
        <f>H160+H186+H170++H165</f>
        <v>#REF!</v>
      </c>
      <c r="I159" s="192">
        <f>I160+I186</f>
        <v>5178</v>
      </c>
      <c r="J159" s="192">
        <f>J160+J186</f>
        <v>904.3</v>
      </c>
      <c r="K159" s="189">
        <f t="shared" si="16"/>
        <v>17.4642719196601</v>
      </c>
    </row>
    <row r="160" spans="1:11" ht="18" customHeight="1">
      <c r="A160" s="2" t="s">
        <v>65</v>
      </c>
      <c r="B160" s="179" t="s">
        <v>63</v>
      </c>
      <c r="C160" s="69" t="s">
        <v>44</v>
      </c>
      <c r="D160" s="69" t="s">
        <v>6</v>
      </c>
      <c r="E160" s="69" t="s">
        <v>27</v>
      </c>
      <c r="F160" s="69" t="s">
        <v>5</v>
      </c>
      <c r="G160" s="52" t="e">
        <f>#REF!+G165+G170</f>
        <v>#REF!</v>
      </c>
      <c r="H160" s="53" t="e">
        <f>#REF!</f>
        <v>#REF!</v>
      </c>
      <c r="I160" s="195">
        <f>I161+I165+I170+I177+I181+I184</f>
        <v>4748</v>
      </c>
      <c r="J160" s="195">
        <f>J161+J165+J170+J177+J181+J184</f>
        <v>819.9</v>
      </c>
      <c r="K160" s="189">
        <f t="shared" si="16"/>
        <v>17.26832350463353</v>
      </c>
    </row>
    <row r="161" spans="1:11" ht="27.75" customHeight="1">
      <c r="A161" s="102" t="s">
        <v>198</v>
      </c>
      <c r="B161" s="179" t="s">
        <v>63</v>
      </c>
      <c r="C161" s="69" t="s">
        <v>44</v>
      </c>
      <c r="D161" s="69" t="s">
        <v>6</v>
      </c>
      <c r="E161" s="69" t="s">
        <v>45</v>
      </c>
      <c r="F161" s="69" t="s">
        <v>5</v>
      </c>
      <c r="G161" s="52"/>
      <c r="H161" s="53"/>
      <c r="I161" s="195">
        <f>I162</f>
        <v>2665</v>
      </c>
      <c r="J161" s="195">
        <f>J162</f>
        <v>351.2</v>
      </c>
      <c r="K161" s="189">
        <f t="shared" si="16"/>
        <v>13.178236397748591</v>
      </c>
    </row>
    <row r="162" spans="1:11" ht="33" customHeight="1">
      <c r="A162" s="2" t="s">
        <v>66</v>
      </c>
      <c r="B162" s="111" t="s">
        <v>63</v>
      </c>
      <c r="C162" s="112" t="s">
        <v>44</v>
      </c>
      <c r="D162" s="112" t="s">
        <v>6</v>
      </c>
      <c r="E162" s="112" t="s">
        <v>67</v>
      </c>
      <c r="F162" s="112" t="s">
        <v>5</v>
      </c>
      <c r="G162" s="54" t="e">
        <f>#REF!</f>
        <v>#REF!</v>
      </c>
      <c r="H162" s="54" t="e">
        <f>#REF!</f>
        <v>#REF!</v>
      </c>
      <c r="I162" s="189">
        <f>I163+I164</f>
        <v>2665</v>
      </c>
      <c r="J162" s="189">
        <f>J163+J164</f>
        <v>351.2</v>
      </c>
      <c r="K162" s="189">
        <f t="shared" si="16"/>
        <v>13.178236397748591</v>
      </c>
    </row>
    <row r="163" spans="1:11" ht="43.5" customHeight="1">
      <c r="A163" s="127" t="s">
        <v>211</v>
      </c>
      <c r="B163" s="111" t="s">
        <v>63</v>
      </c>
      <c r="C163" s="112" t="s">
        <v>44</v>
      </c>
      <c r="D163" s="112" t="s">
        <v>6</v>
      </c>
      <c r="E163" s="112" t="s">
        <v>67</v>
      </c>
      <c r="F163" s="112" t="s">
        <v>212</v>
      </c>
      <c r="G163" s="54"/>
      <c r="H163" s="54"/>
      <c r="I163" s="189">
        <v>13</v>
      </c>
      <c r="J163" s="189">
        <v>1.2</v>
      </c>
      <c r="K163" s="189">
        <f t="shared" si="16"/>
        <v>9.23076923076923</v>
      </c>
    </row>
    <row r="164" spans="1:11" ht="72.75" customHeight="1">
      <c r="A164" s="102" t="s">
        <v>215</v>
      </c>
      <c r="B164" s="111" t="s">
        <v>63</v>
      </c>
      <c r="C164" s="112" t="s">
        <v>44</v>
      </c>
      <c r="D164" s="112" t="s">
        <v>6</v>
      </c>
      <c r="E164" s="112" t="s">
        <v>67</v>
      </c>
      <c r="F164" s="112" t="s">
        <v>124</v>
      </c>
      <c r="G164" s="54"/>
      <c r="H164" s="54"/>
      <c r="I164" s="189">
        <f>2667-15</f>
        <v>2652</v>
      </c>
      <c r="J164" s="189">
        <v>350</v>
      </c>
      <c r="K164" s="189">
        <f t="shared" si="16"/>
        <v>13.197586726998493</v>
      </c>
    </row>
    <row r="165" spans="1:11" ht="21" customHeight="1">
      <c r="A165" s="2" t="s">
        <v>85</v>
      </c>
      <c r="B165" s="111" t="s">
        <v>63</v>
      </c>
      <c r="C165" s="112" t="s">
        <v>44</v>
      </c>
      <c r="D165" s="112" t="s">
        <v>6</v>
      </c>
      <c r="E165" s="112" t="s">
        <v>86</v>
      </c>
      <c r="F165" s="112" t="s">
        <v>5</v>
      </c>
      <c r="G165" s="54" t="e">
        <f>G166</f>
        <v>#REF!</v>
      </c>
      <c r="H165" s="55" t="e">
        <f>H166</f>
        <v>#REF!</v>
      </c>
      <c r="I165" s="189">
        <f>I166</f>
        <v>320</v>
      </c>
      <c r="J165" s="189">
        <f>J166</f>
        <v>84.19999999999999</v>
      </c>
      <c r="K165" s="189">
        <f t="shared" si="16"/>
        <v>26.312499999999993</v>
      </c>
    </row>
    <row r="166" spans="1:11" ht="37.5" customHeight="1">
      <c r="A166" s="2" t="s">
        <v>18</v>
      </c>
      <c r="B166" s="111" t="s">
        <v>63</v>
      </c>
      <c r="C166" s="112" t="s">
        <v>44</v>
      </c>
      <c r="D166" s="112" t="s">
        <v>6</v>
      </c>
      <c r="E166" s="112" t="s">
        <v>183</v>
      </c>
      <c r="F166" s="112" t="s">
        <v>5</v>
      </c>
      <c r="G166" s="54" t="e">
        <f>#REF!</f>
        <v>#REF!</v>
      </c>
      <c r="H166" s="54" t="e">
        <f>#REF!</f>
        <v>#REF!</v>
      </c>
      <c r="I166" s="189">
        <f>I167+I168+I169</f>
        <v>320</v>
      </c>
      <c r="J166" s="189">
        <f>J167+J168+J169</f>
        <v>84.19999999999999</v>
      </c>
      <c r="K166" s="189">
        <f t="shared" si="16"/>
        <v>26.312499999999993</v>
      </c>
    </row>
    <row r="167" spans="1:11" ht="42" customHeight="1">
      <c r="A167" s="129" t="s">
        <v>209</v>
      </c>
      <c r="B167" s="111" t="s">
        <v>63</v>
      </c>
      <c r="C167" s="112" t="s">
        <v>44</v>
      </c>
      <c r="D167" s="112" t="s">
        <v>6</v>
      </c>
      <c r="E167" s="112" t="s">
        <v>183</v>
      </c>
      <c r="F167" s="112" t="s">
        <v>119</v>
      </c>
      <c r="G167" s="54"/>
      <c r="H167" s="54"/>
      <c r="I167" s="189">
        <v>260.5</v>
      </c>
      <c r="J167" s="189">
        <v>82.8</v>
      </c>
      <c r="K167" s="189">
        <f t="shared" si="16"/>
        <v>31.785028790786946</v>
      </c>
    </row>
    <row r="168" spans="1:11" ht="42.75" customHeight="1">
      <c r="A168" s="102" t="s">
        <v>207</v>
      </c>
      <c r="B168" s="111" t="s">
        <v>63</v>
      </c>
      <c r="C168" s="112" t="s">
        <v>44</v>
      </c>
      <c r="D168" s="112" t="s">
        <v>6</v>
      </c>
      <c r="E168" s="112" t="s">
        <v>183</v>
      </c>
      <c r="F168" s="112" t="s">
        <v>115</v>
      </c>
      <c r="G168" s="54"/>
      <c r="H168" s="54"/>
      <c r="I168" s="189">
        <f>54.5+1</f>
        <v>55.5</v>
      </c>
      <c r="J168" s="189">
        <v>1.3</v>
      </c>
      <c r="K168" s="189">
        <f t="shared" si="16"/>
        <v>2.3423423423423424</v>
      </c>
    </row>
    <row r="169" spans="1:11" ht="32.25" customHeight="1">
      <c r="A169" s="129" t="s">
        <v>121</v>
      </c>
      <c r="B169" s="111" t="s">
        <v>63</v>
      </c>
      <c r="C169" s="112" t="s">
        <v>44</v>
      </c>
      <c r="D169" s="112" t="s">
        <v>6</v>
      </c>
      <c r="E169" s="112" t="s">
        <v>183</v>
      </c>
      <c r="F169" s="112" t="s">
        <v>120</v>
      </c>
      <c r="G169" s="54"/>
      <c r="H169" s="54"/>
      <c r="I169" s="189">
        <f>5-1</f>
        <v>4</v>
      </c>
      <c r="J169" s="189">
        <v>0.1</v>
      </c>
      <c r="K169" s="189">
        <f t="shared" si="16"/>
        <v>2.5</v>
      </c>
    </row>
    <row r="170" spans="1:11" ht="19.5" customHeight="1">
      <c r="A170" s="2" t="s">
        <v>46</v>
      </c>
      <c r="B170" s="111" t="s">
        <v>63</v>
      </c>
      <c r="C170" s="112" t="s">
        <v>44</v>
      </c>
      <c r="D170" s="112" t="s">
        <v>6</v>
      </c>
      <c r="E170" s="112" t="s">
        <v>199</v>
      </c>
      <c r="F170" s="112" t="s">
        <v>42</v>
      </c>
      <c r="G170" s="54">
        <f>G171+G179</f>
        <v>0</v>
      </c>
      <c r="H170" s="55">
        <f>H171</f>
        <v>0</v>
      </c>
      <c r="I170" s="189">
        <f>I171</f>
        <v>1530</v>
      </c>
      <c r="J170" s="189">
        <f>J171</f>
        <v>382.40000000000003</v>
      </c>
      <c r="K170" s="189">
        <f t="shared" si="16"/>
        <v>24.993464052287585</v>
      </c>
    </row>
    <row r="171" spans="1:11" ht="33.75" customHeight="1">
      <c r="A171" s="2" t="s">
        <v>66</v>
      </c>
      <c r="B171" s="111" t="s">
        <v>63</v>
      </c>
      <c r="C171" s="112" t="s">
        <v>44</v>
      </c>
      <c r="D171" s="112" t="s">
        <v>6</v>
      </c>
      <c r="E171" s="112" t="s">
        <v>68</v>
      </c>
      <c r="F171" s="112" t="s">
        <v>5</v>
      </c>
      <c r="G171" s="54">
        <f>G178</f>
        <v>0</v>
      </c>
      <c r="H171" s="54">
        <f>H178</f>
        <v>0</v>
      </c>
      <c r="I171" s="189">
        <f>I172+I173+I174+I175+I176</f>
        <v>1530</v>
      </c>
      <c r="J171" s="189">
        <f>J172+J173+J174+J175+J176</f>
        <v>382.40000000000003</v>
      </c>
      <c r="K171" s="189">
        <f t="shared" si="16"/>
        <v>24.993464052287585</v>
      </c>
    </row>
    <row r="172" spans="1:11" ht="41.25" customHeight="1">
      <c r="A172" s="129" t="s">
        <v>209</v>
      </c>
      <c r="B172" s="111" t="s">
        <v>63</v>
      </c>
      <c r="C172" s="112" t="s">
        <v>44</v>
      </c>
      <c r="D172" s="112" t="s">
        <v>6</v>
      </c>
      <c r="E172" s="112" t="s">
        <v>68</v>
      </c>
      <c r="F172" s="112" t="s">
        <v>119</v>
      </c>
      <c r="G172" s="54"/>
      <c r="H172" s="54"/>
      <c r="I172" s="189">
        <f>1302-115</f>
        <v>1187</v>
      </c>
      <c r="J172" s="189">
        <v>334.3</v>
      </c>
      <c r="K172" s="189">
        <f t="shared" si="16"/>
        <v>28.163437236731255</v>
      </c>
    </row>
    <row r="173" spans="1:11" ht="43.5" customHeight="1">
      <c r="A173" s="102" t="s">
        <v>207</v>
      </c>
      <c r="B173" s="111" t="s">
        <v>63</v>
      </c>
      <c r="C173" s="112" t="s">
        <v>44</v>
      </c>
      <c r="D173" s="112" t="s">
        <v>6</v>
      </c>
      <c r="E173" s="112" t="s">
        <v>68</v>
      </c>
      <c r="F173" s="112" t="s">
        <v>115</v>
      </c>
      <c r="G173" s="54"/>
      <c r="H173" s="54"/>
      <c r="I173" s="189">
        <f>289+10</f>
        <v>299</v>
      </c>
      <c r="J173" s="189">
        <v>44</v>
      </c>
      <c r="K173" s="189">
        <f t="shared" si="16"/>
        <v>14.715719063545151</v>
      </c>
    </row>
    <row r="174" spans="1:11" ht="42.75" customHeight="1">
      <c r="A174" s="127" t="s">
        <v>211</v>
      </c>
      <c r="B174" s="111" t="s">
        <v>63</v>
      </c>
      <c r="C174" s="112" t="s">
        <v>44</v>
      </c>
      <c r="D174" s="112" t="s">
        <v>6</v>
      </c>
      <c r="E174" s="112" t="s">
        <v>68</v>
      </c>
      <c r="F174" s="112" t="s">
        <v>212</v>
      </c>
      <c r="G174" s="54"/>
      <c r="H174" s="54"/>
      <c r="I174" s="189">
        <v>24</v>
      </c>
      <c r="J174" s="189">
        <v>4</v>
      </c>
      <c r="K174" s="189">
        <f t="shared" si="16"/>
        <v>16.666666666666664</v>
      </c>
    </row>
    <row r="175" spans="1:11" ht="29.25" customHeight="1">
      <c r="A175" s="129" t="s">
        <v>117</v>
      </c>
      <c r="B175" s="107" t="s">
        <v>63</v>
      </c>
      <c r="C175" s="73" t="s">
        <v>44</v>
      </c>
      <c r="D175" s="73" t="s">
        <v>6</v>
      </c>
      <c r="E175" s="73" t="s">
        <v>68</v>
      </c>
      <c r="F175" s="112" t="s">
        <v>116</v>
      </c>
      <c r="G175" s="54"/>
      <c r="H175" s="54"/>
      <c r="I175" s="189">
        <f>15-5</f>
        <v>10</v>
      </c>
      <c r="J175" s="189">
        <v>0</v>
      </c>
      <c r="K175" s="189">
        <f t="shared" si="16"/>
        <v>0</v>
      </c>
    </row>
    <row r="176" spans="1:11" ht="29.25" customHeight="1">
      <c r="A176" s="129" t="s">
        <v>121</v>
      </c>
      <c r="B176" s="107" t="s">
        <v>63</v>
      </c>
      <c r="C176" s="73" t="s">
        <v>44</v>
      </c>
      <c r="D176" s="73" t="s">
        <v>6</v>
      </c>
      <c r="E176" s="73" t="s">
        <v>68</v>
      </c>
      <c r="F176" s="112" t="s">
        <v>120</v>
      </c>
      <c r="G176" s="54"/>
      <c r="H176" s="54"/>
      <c r="I176" s="189">
        <f>15-5</f>
        <v>10</v>
      </c>
      <c r="J176" s="189">
        <v>0.1</v>
      </c>
      <c r="K176" s="189">
        <f t="shared" si="16"/>
        <v>1</v>
      </c>
    </row>
    <row r="177" spans="1:11" ht="58.5" customHeight="1">
      <c r="A177" s="166" t="s">
        <v>184</v>
      </c>
      <c r="B177" s="107" t="s">
        <v>63</v>
      </c>
      <c r="C177" s="73" t="s">
        <v>44</v>
      </c>
      <c r="D177" s="73" t="s">
        <v>6</v>
      </c>
      <c r="E177" s="73" t="s">
        <v>185</v>
      </c>
      <c r="F177" s="119" t="s">
        <v>5</v>
      </c>
      <c r="G177" s="54"/>
      <c r="H177" s="54"/>
      <c r="I177" s="189">
        <f>I178</f>
        <v>200</v>
      </c>
      <c r="J177" s="189">
        <f>J178</f>
        <v>2.1</v>
      </c>
      <c r="K177" s="189">
        <f t="shared" si="16"/>
        <v>1.05</v>
      </c>
    </row>
    <row r="178" spans="1:11" ht="44.25" customHeight="1">
      <c r="A178" s="102" t="s">
        <v>127</v>
      </c>
      <c r="B178" s="81" t="s">
        <v>63</v>
      </c>
      <c r="C178" s="3" t="s">
        <v>44</v>
      </c>
      <c r="D178" s="3" t="s">
        <v>6</v>
      </c>
      <c r="E178" s="198" t="s">
        <v>247</v>
      </c>
      <c r="F178" s="73" t="s">
        <v>5</v>
      </c>
      <c r="G178" s="82"/>
      <c r="H178" s="82"/>
      <c r="I178" s="189">
        <f>I179+I180</f>
        <v>200</v>
      </c>
      <c r="J178" s="189">
        <f>J179+J180</f>
        <v>2.1</v>
      </c>
      <c r="K178" s="189">
        <f t="shared" si="16"/>
        <v>1.05</v>
      </c>
    </row>
    <row r="179" spans="1:11" ht="44.25" customHeight="1">
      <c r="A179" s="129" t="s">
        <v>209</v>
      </c>
      <c r="B179" s="81" t="s">
        <v>63</v>
      </c>
      <c r="C179" s="3" t="s">
        <v>44</v>
      </c>
      <c r="D179" s="3" t="s">
        <v>6</v>
      </c>
      <c r="E179" s="198" t="s">
        <v>247</v>
      </c>
      <c r="F179" s="73" t="s">
        <v>119</v>
      </c>
      <c r="G179" s="83"/>
      <c r="H179" s="83"/>
      <c r="I179" s="197">
        <v>115</v>
      </c>
      <c r="J179" s="197">
        <v>0</v>
      </c>
      <c r="K179" s="189">
        <f t="shared" si="16"/>
        <v>0</v>
      </c>
    </row>
    <row r="180" spans="1:11" ht="43.5" customHeight="1">
      <c r="A180" s="102" t="s">
        <v>207</v>
      </c>
      <c r="B180" s="81" t="s">
        <v>63</v>
      </c>
      <c r="C180" s="3" t="s">
        <v>44</v>
      </c>
      <c r="D180" s="3" t="s">
        <v>6</v>
      </c>
      <c r="E180" s="198" t="s">
        <v>247</v>
      </c>
      <c r="F180" s="73" t="s">
        <v>115</v>
      </c>
      <c r="G180" s="83"/>
      <c r="H180" s="83"/>
      <c r="I180" s="197">
        <v>85</v>
      </c>
      <c r="J180" s="197">
        <v>2.1</v>
      </c>
      <c r="K180" s="189">
        <f t="shared" si="16"/>
        <v>2.4705882352941178</v>
      </c>
    </row>
    <row r="181" spans="1:11" ht="37.5" customHeight="1">
      <c r="A181" s="89" t="s">
        <v>143</v>
      </c>
      <c r="B181" s="142" t="s">
        <v>63</v>
      </c>
      <c r="C181" s="143" t="s">
        <v>44</v>
      </c>
      <c r="D181" s="143" t="s">
        <v>6</v>
      </c>
      <c r="E181" s="143" t="s">
        <v>163</v>
      </c>
      <c r="F181" s="144" t="s">
        <v>5</v>
      </c>
      <c r="G181" s="149"/>
      <c r="H181" s="149"/>
      <c r="I181" s="197">
        <f>I182</f>
        <v>18</v>
      </c>
      <c r="J181" s="197">
        <f>J182</f>
        <v>0</v>
      </c>
      <c r="K181" s="189">
        <f t="shared" si="16"/>
        <v>0</v>
      </c>
    </row>
    <row r="182" spans="1:14" ht="75" customHeight="1">
      <c r="A182" s="89" t="s">
        <v>236</v>
      </c>
      <c r="B182" s="142" t="s">
        <v>63</v>
      </c>
      <c r="C182" s="143" t="s">
        <v>44</v>
      </c>
      <c r="D182" s="143" t="s">
        <v>6</v>
      </c>
      <c r="E182" s="143" t="s">
        <v>164</v>
      </c>
      <c r="F182" s="144" t="s">
        <v>5</v>
      </c>
      <c r="G182" s="83"/>
      <c r="H182" s="83"/>
      <c r="I182" s="197">
        <f>I183</f>
        <v>18</v>
      </c>
      <c r="J182" s="197">
        <f>J183</f>
        <v>0</v>
      </c>
      <c r="K182" s="189">
        <f t="shared" si="16"/>
        <v>0</v>
      </c>
      <c r="N182" s="115"/>
    </row>
    <row r="183" spans="1:11" ht="43.5" customHeight="1">
      <c r="A183" s="102" t="s">
        <v>207</v>
      </c>
      <c r="B183" s="142" t="s">
        <v>63</v>
      </c>
      <c r="C183" s="143" t="s">
        <v>44</v>
      </c>
      <c r="D183" s="143" t="s">
        <v>6</v>
      </c>
      <c r="E183" s="143" t="s">
        <v>164</v>
      </c>
      <c r="F183" s="144" t="s">
        <v>115</v>
      </c>
      <c r="G183" s="83"/>
      <c r="H183" s="83"/>
      <c r="I183" s="197">
        <v>18</v>
      </c>
      <c r="J183" s="197">
        <v>0</v>
      </c>
      <c r="K183" s="189">
        <f t="shared" si="16"/>
        <v>0</v>
      </c>
    </row>
    <row r="184" spans="1:11" ht="60" customHeight="1">
      <c r="A184" s="127" t="s">
        <v>155</v>
      </c>
      <c r="B184" s="81" t="s">
        <v>63</v>
      </c>
      <c r="C184" s="3" t="s">
        <v>44</v>
      </c>
      <c r="D184" s="3" t="s">
        <v>6</v>
      </c>
      <c r="E184" s="3" t="s">
        <v>157</v>
      </c>
      <c r="F184" s="68" t="s">
        <v>5</v>
      </c>
      <c r="G184" s="83"/>
      <c r="H184" s="83"/>
      <c r="I184" s="197">
        <f>I185</f>
        <v>15</v>
      </c>
      <c r="J184" s="197">
        <f>J185</f>
        <v>0</v>
      </c>
      <c r="K184" s="189">
        <f t="shared" si="16"/>
        <v>0</v>
      </c>
    </row>
    <row r="185" spans="1:11" ht="45.75" customHeight="1">
      <c r="A185" s="102" t="s">
        <v>207</v>
      </c>
      <c r="B185" s="81" t="s">
        <v>63</v>
      </c>
      <c r="C185" s="3" t="s">
        <v>44</v>
      </c>
      <c r="D185" s="3" t="s">
        <v>6</v>
      </c>
      <c r="E185" s="3" t="s">
        <v>157</v>
      </c>
      <c r="F185" s="68" t="s">
        <v>115</v>
      </c>
      <c r="G185" s="83"/>
      <c r="H185" s="83"/>
      <c r="I185" s="197">
        <v>15</v>
      </c>
      <c r="J185" s="197">
        <v>0</v>
      </c>
      <c r="K185" s="189">
        <f t="shared" si="16"/>
        <v>0</v>
      </c>
    </row>
    <row r="186" spans="1:11" ht="28.5" customHeight="1">
      <c r="A186" s="11" t="s">
        <v>107</v>
      </c>
      <c r="B186" s="38" t="s">
        <v>63</v>
      </c>
      <c r="C186" s="37" t="s">
        <v>44</v>
      </c>
      <c r="D186" s="37" t="s">
        <v>13</v>
      </c>
      <c r="E186" s="37" t="s">
        <v>27</v>
      </c>
      <c r="F186" s="37" t="s">
        <v>5</v>
      </c>
      <c r="G186" s="56" t="e">
        <f aca="true" t="shared" si="18" ref="G186:J187">G187</f>
        <v>#REF!</v>
      </c>
      <c r="H186" s="56" t="e">
        <f t="shared" si="18"/>
        <v>#REF!</v>
      </c>
      <c r="I186" s="189">
        <f t="shared" si="18"/>
        <v>430</v>
      </c>
      <c r="J186" s="189">
        <f t="shared" si="18"/>
        <v>84.39999999999999</v>
      </c>
      <c r="K186" s="189">
        <f t="shared" si="16"/>
        <v>19.627906976744182</v>
      </c>
    </row>
    <row r="187" spans="1:11" ht="59.25" customHeight="1">
      <c r="A187" s="129" t="s">
        <v>56</v>
      </c>
      <c r="B187" s="79" t="s">
        <v>63</v>
      </c>
      <c r="C187" s="46" t="s">
        <v>44</v>
      </c>
      <c r="D187" s="46" t="s">
        <v>13</v>
      </c>
      <c r="E187" s="46" t="s">
        <v>61</v>
      </c>
      <c r="F187" s="46" t="s">
        <v>5</v>
      </c>
      <c r="G187" s="52" t="e">
        <f t="shared" si="18"/>
        <v>#REF!</v>
      </c>
      <c r="H187" s="52" t="e">
        <f t="shared" si="18"/>
        <v>#REF!</v>
      </c>
      <c r="I187" s="195">
        <f t="shared" si="18"/>
        <v>430</v>
      </c>
      <c r="J187" s="195">
        <f t="shared" si="18"/>
        <v>84.39999999999999</v>
      </c>
      <c r="K187" s="189">
        <f t="shared" si="16"/>
        <v>19.627906976744182</v>
      </c>
    </row>
    <row r="188" spans="1:11" ht="21.75" customHeight="1">
      <c r="A188" s="129" t="s">
        <v>16</v>
      </c>
      <c r="B188" s="79" t="s">
        <v>63</v>
      </c>
      <c r="C188" s="46" t="s">
        <v>44</v>
      </c>
      <c r="D188" s="46" t="s">
        <v>13</v>
      </c>
      <c r="E188" s="46" t="s">
        <v>62</v>
      </c>
      <c r="F188" s="46" t="s">
        <v>5</v>
      </c>
      <c r="G188" s="52" t="e">
        <f>#REF!</f>
        <v>#REF!</v>
      </c>
      <c r="H188" s="52" t="e">
        <f>#REF!</f>
        <v>#REF!</v>
      </c>
      <c r="I188" s="195">
        <f>I189+I190+I191</f>
        <v>430</v>
      </c>
      <c r="J188" s="195">
        <f>J189+J190+J191</f>
        <v>84.39999999999999</v>
      </c>
      <c r="K188" s="189">
        <f t="shared" si="16"/>
        <v>19.627906976744182</v>
      </c>
    </row>
    <row r="189" spans="1:11" ht="48" customHeight="1">
      <c r="A189" s="129" t="s">
        <v>206</v>
      </c>
      <c r="B189" s="79" t="s">
        <v>63</v>
      </c>
      <c r="C189" s="46" t="s">
        <v>44</v>
      </c>
      <c r="D189" s="46" t="s">
        <v>13</v>
      </c>
      <c r="E189" s="46" t="s">
        <v>62</v>
      </c>
      <c r="F189" s="46" t="s">
        <v>113</v>
      </c>
      <c r="G189" s="57"/>
      <c r="H189" s="57"/>
      <c r="I189" s="195">
        <v>366</v>
      </c>
      <c r="J189" s="195">
        <v>84.3</v>
      </c>
      <c r="K189" s="189">
        <f t="shared" si="16"/>
        <v>23.0327868852459</v>
      </c>
    </row>
    <row r="190" spans="1:11" ht="45" customHeight="1">
      <c r="A190" s="102" t="s">
        <v>207</v>
      </c>
      <c r="B190" s="79" t="s">
        <v>63</v>
      </c>
      <c r="C190" s="46" t="s">
        <v>44</v>
      </c>
      <c r="D190" s="46" t="s">
        <v>13</v>
      </c>
      <c r="E190" s="46" t="s">
        <v>62</v>
      </c>
      <c r="F190" s="46" t="s">
        <v>115</v>
      </c>
      <c r="G190" s="57"/>
      <c r="H190" s="57"/>
      <c r="I190" s="195">
        <v>59</v>
      </c>
      <c r="J190" s="195">
        <v>0</v>
      </c>
      <c r="K190" s="189">
        <f t="shared" si="16"/>
        <v>0</v>
      </c>
    </row>
    <row r="191" spans="1:11" ht="30" customHeight="1">
      <c r="A191" s="129" t="s">
        <v>121</v>
      </c>
      <c r="B191" s="79" t="s">
        <v>63</v>
      </c>
      <c r="C191" s="46" t="s">
        <v>44</v>
      </c>
      <c r="D191" s="46" t="s">
        <v>13</v>
      </c>
      <c r="E191" s="46" t="s">
        <v>62</v>
      </c>
      <c r="F191" s="46" t="s">
        <v>120</v>
      </c>
      <c r="G191" s="52"/>
      <c r="H191" s="52"/>
      <c r="I191" s="195">
        <v>5</v>
      </c>
      <c r="J191" s="189">
        <v>0.1</v>
      </c>
      <c r="K191" s="189">
        <f t="shared" si="16"/>
        <v>2</v>
      </c>
    </row>
    <row r="192" spans="1:11" ht="18.75" customHeight="1">
      <c r="A192" s="128" t="s">
        <v>38</v>
      </c>
      <c r="B192" s="79" t="s">
        <v>63</v>
      </c>
      <c r="C192" s="46" t="s">
        <v>21</v>
      </c>
      <c r="D192" s="46" t="s">
        <v>14</v>
      </c>
      <c r="E192" s="46" t="s">
        <v>27</v>
      </c>
      <c r="F192" s="46" t="s">
        <v>5</v>
      </c>
      <c r="G192" s="52"/>
      <c r="H192" s="52"/>
      <c r="I192" s="195">
        <f aca="true" t="shared" si="19" ref="I192:J194">I193</f>
        <v>15.8</v>
      </c>
      <c r="J192" s="195">
        <f t="shared" si="19"/>
        <v>0</v>
      </c>
      <c r="K192" s="189">
        <f t="shared" si="16"/>
        <v>0</v>
      </c>
    </row>
    <row r="193" spans="1:11" ht="18.75" customHeight="1">
      <c r="A193" s="167" t="s">
        <v>77</v>
      </c>
      <c r="B193" s="79" t="s">
        <v>63</v>
      </c>
      <c r="C193" s="46" t="s">
        <v>21</v>
      </c>
      <c r="D193" s="46" t="s">
        <v>22</v>
      </c>
      <c r="E193" s="46" t="s">
        <v>27</v>
      </c>
      <c r="F193" s="46" t="s">
        <v>5</v>
      </c>
      <c r="G193" s="52"/>
      <c r="H193" s="52"/>
      <c r="I193" s="195">
        <f t="shared" si="19"/>
        <v>15.8</v>
      </c>
      <c r="J193" s="195">
        <f t="shared" si="19"/>
        <v>0</v>
      </c>
      <c r="K193" s="189">
        <f t="shared" si="16"/>
        <v>0</v>
      </c>
    </row>
    <row r="194" spans="1:11" ht="91.5" customHeight="1">
      <c r="A194" s="167" t="s">
        <v>237</v>
      </c>
      <c r="B194" s="79" t="s">
        <v>63</v>
      </c>
      <c r="C194" s="46" t="s">
        <v>21</v>
      </c>
      <c r="D194" s="46" t="s">
        <v>22</v>
      </c>
      <c r="E194" s="46" t="s">
        <v>144</v>
      </c>
      <c r="F194" s="46" t="s">
        <v>5</v>
      </c>
      <c r="G194" s="52"/>
      <c r="H194" s="52"/>
      <c r="I194" s="195">
        <f t="shared" si="19"/>
        <v>15.8</v>
      </c>
      <c r="J194" s="195">
        <f t="shared" si="19"/>
        <v>0</v>
      </c>
      <c r="K194" s="189">
        <f t="shared" si="16"/>
        <v>0</v>
      </c>
    </row>
    <row r="195" spans="1:14" ht="31.5" customHeight="1">
      <c r="A195" s="102" t="s">
        <v>223</v>
      </c>
      <c r="B195" s="79" t="s">
        <v>63</v>
      </c>
      <c r="C195" s="46" t="s">
        <v>21</v>
      </c>
      <c r="D195" s="46" t="s">
        <v>22</v>
      </c>
      <c r="E195" s="46" t="s">
        <v>144</v>
      </c>
      <c r="F195" s="46" t="s">
        <v>222</v>
      </c>
      <c r="G195" s="52"/>
      <c r="H195" s="52"/>
      <c r="I195" s="195">
        <v>15.8</v>
      </c>
      <c r="J195" s="195">
        <v>0</v>
      </c>
      <c r="K195" s="189">
        <f t="shared" si="16"/>
        <v>0</v>
      </c>
      <c r="N195">
        <v>11111</v>
      </c>
    </row>
    <row r="196" spans="1:11" ht="46.5" customHeight="1">
      <c r="A196" s="202" t="s">
        <v>95</v>
      </c>
      <c r="B196" s="206" t="s">
        <v>73</v>
      </c>
      <c r="C196" s="207" t="s">
        <v>14</v>
      </c>
      <c r="D196" s="207" t="s">
        <v>14</v>
      </c>
      <c r="E196" s="207" t="s">
        <v>27</v>
      </c>
      <c r="F196" s="207" t="s">
        <v>5</v>
      </c>
      <c r="G196" s="87" t="e">
        <f>G197+#REF!+#REF!</f>
        <v>#REF!</v>
      </c>
      <c r="H196" s="87">
        <v>35429</v>
      </c>
      <c r="I196" s="208">
        <f>I197+I297</f>
        <v>112070.4</v>
      </c>
      <c r="J196" s="208">
        <f>J197+J297</f>
        <v>25925.800000000003</v>
      </c>
      <c r="K196" s="189">
        <f t="shared" si="16"/>
        <v>23.133494660499117</v>
      </c>
    </row>
    <row r="197" spans="1:11" ht="18.75" customHeight="1">
      <c r="A197" s="102" t="s">
        <v>10</v>
      </c>
      <c r="B197" s="106" t="s">
        <v>73</v>
      </c>
      <c r="C197" s="104" t="s">
        <v>9</v>
      </c>
      <c r="D197" s="104" t="s">
        <v>24</v>
      </c>
      <c r="E197" s="104" t="s">
        <v>27</v>
      </c>
      <c r="F197" s="104" t="s">
        <v>5</v>
      </c>
      <c r="G197" s="48" t="e">
        <f>G198+G222+G265+#REF!</f>
        <v>#REF!</v>
      </c>
      <c r="H197" s="48" t="e">
        <f>H198+H222+H265+#REF!</f>
        <v>#REF!</v>
      </c>
      <c r="I197" s="189">
        <f>I198+I222+I260+I265</f>
        <v>97676.79999999999</v>
      </c>
      <c r="J197" s="189">
        <f>J198+J222+J260+J265</f>
        <v>21794.4</v>
      </c>
      <c r="K197" s="189">
        <f t="shared" si="16"/>
        <v>22.312770279124628</v>
      </c>
    </row>
    <row r="198" spans="1:11" ht="22.5" customHeight="1">
      <c r="A198" s="102" t="s">
        <v>33</v>
      </c>
      <c r="B198" s="106" t="s">
        <v>73</v>
      </c>
      <c r="C198" s="104" t="s">
        <v>9</v>
      </c>
      <c r="D198" s="104" t="s">
        <v>6</v>
      </c>
      <c r="E198" s="104" t="s">
        <v>27</v>
      </c>
      <c r="F198" s="104" t="s">
        <v>5</v>
      </c>
      <c r="G198" s="56" t="e">
        <f>G199</f>
        <v>#REF!</v>
      </c>
      <c r="H198" s="56" t="e">
        <f>H199</f>
        <v>#REF!</v>
      </c>
      <c r="I198" s="189">
        <f>I199+I212+I216+I206</f>
        <v>16335.4</v>
      </c>
      <c r="J198" s="189">
        <f>J199+J212+J216+J206</f>
        <v>3501.5</v>
      </c>
      <c r="K198" s="189">
        <f t="shared" si="16"/>
        <v>21.435042912937547</v>
      </c>
    </row>
    <row r="199" spans="1:11" ht="24" customHeight="1">
      <c r="A199" s="102" t="s">
        <v>34</v>
      </c>
      <c r="B199" s="106" t="s">
        <v>73</v>
      </c>
      <c r="C199" s="104" t="s">
        <v>9</v>
      </c>
      <c r="D199" s="104" t="s">
        <v>6</v>
      </c>
      <c r="E199" s="104" t="s">
        <v>35</v>
      </c>
      <c r="F199" s="104" t="s">
        <v>5</v>
      </c>
      <c r="G199" s="32" t="e">
        <f>G200+#REF!</f>
        <v>#REF!</v>
      </c>
      <c r="H199" s="32" t="e">
        <f>H200+#REF!</f>
        <v>#REF!</v>
      </c>
      <c r="I199" s="189">
        <f>I200</f>
        <v>6108</v>
      </c>
      <c r="J199" s="189">
        <f>J200</f>
        <v>958.9</v>
      </c>
      <c r="K199" s="189">
        <f t="shared" si="16"/>
        <v>15.69908316961362</v>
      </c>
    </row>
    <row r="200" spans="1:11" ht="29.25" customHeight="1">
      <c r="A200" s="11" t="s">
        <v>18</v>
      </c>
      <c r="B200" s="75" t="s">
        <v>73</v>
      </c>
      <c r="C200" s="21" t="s">
        <v>9</v>
      </c>
      <c r="D200" s="21" t="s">
        <v>6</v>
      </c>
      <c r="E200" s="21" t="s">
        <v>74</v>
      </c>
      <c r="F200" s="21" t="s">
        <v>5</v>
      </c>
      <c r="G200" s="36">
        <f>G201</f>
        <v>0</v>
      </c>
      <c r="H200" s="36">
        <f>H201</f>
        <v>14355.6</v>
      </c>
      <c r="I200" s="189">
        <f>I201+I202+I203+I204+I205</f>
        <v>6108</v>
      </c>
      <c r="J200" s="189">
        <f>J201+J202+J203+J204+J205</f>
        <v>958.9</v>
      </c>
      <c r="K200" s="189">
        <f t="shared" si="16"/>
        <v>15.69908316961362</v>
      </c>
    </row>
    <row r="201" spans="1:11" ht="42" customHeight="1">
      <c r="A201" s="129" t="s">
        <v>209</v>
      </c>
      <c r="B201" s="75" t="s">
        <v>73</v>
      </c>
      <c r="C201" s="21" t="s">
        <v>9</v>
      </c>
      <c r="D201" s="21" t="s">
        <v>6</v>
      </c>
      <c r="E201" s="21" t="s">
        <v>74</v>
      </c>
      <c r="F201" s="69" t="s">
        <v>119</v>
      </c>
      <c r="G201" s="36"/>
      <c r="H201" s="36">
        <v>14355.6</v>
      </c>
      <c r="I201" s="189">
        <f>570+291.5</f>
        <v>861.5</v>
      </c>
      <c r="J201" s="189">
        <v>198.1</v>
      </c>
      <c r="K201" s="189">
        <f t="shared" si="16"/>
        <v>22.994776552524666</v>
      </c>
    </row>
    <row r="202" spans="1:11" ht="42.75" customHeight="1">
      <c r="A202" s="102" t="s">
        <v>207</v>
      </c>
      <c r="B202" s="75" t="s">
        <v>73</v>
      </c>
      <c r="C202" s="21" t="s">
        <v>9</v>
      </c>
      <c r="D202" s="21" t="s">
        <v>6</v>
      </c>
      <c r="E202" s="21" t="s">
        <v>74</v>
      </c>
      <c r="F202" s="69" t="s">
        <v>115</v>
      </c>
      <c r="G202" s="36"/>
      <c r="H202" s="36"/>
      <c r="I202" s="189">
        <f>1302.9-291.5</f>
        <v>1011.4000000000001</v>
      </c>
      <c r="J202" s="189">
        <v>291.8</v>
      </c>
      <c r="K202" s="189">
        <f t="shared" si="16"/>
        <v>28.851097488629623</v>
      </c>
    </row>
    <row r="203" spans="1:11" ht="73.5" customHeight="1">
      <c r="A203" s="102" t="s">
        <v>215</v>
      </c>
      <c r="B203" s="75" t="s">
        <v>73</v>
      </c>
      <c r="C203" s="21" t="s">
        <v>9</v>
      </c>
      <c r="D203" s="21" t="s">
        <v>6</v>
      </c>
      <c r="E203" s="21" t="s">
        <v>74</v>
      </c>
      <c r="F203" s="69" t="s">
        <v>124</v>
      </c>
      <c r="G203" s="36"/>
      <c r="H203" s="36"/>
      <c r="I203" s="189">
        <f>4644.8-574.7+50</f>
        <v>4120.1</v>
      </c>
      <c r="J203" s="189">
        <v>438</v>
      </c>
      <c r="K203" s="189">
        <f t="shared" si="16"/>
        <v>10.63080993179777</v>
      </c>
    </row>
    <row r="204" spans="1:11" ht="29.25" customHeight="1">
      <c r="A204" s="129" t="s">
        <v>117</v>
      </c>
      <c r="B204" s="75" t="s">
        <v>73</v>
      </c>
      <c r="C204" s="21" t="s">
        <v>9</v>
      </c>
      <c r="D204" s="21" t="s">
        <v>6</v>
      </c>
      <c r="E204" s="21" t="s">
        <v>74</v>
      </c>
      <c r="F204" s="46" t="s">
        <v>116</v>
      </c>
      <c r="G204" s="36"/>
      <c r="H204" s="36"/>
      <c r="I204" s="189">
        <v>100</v>
      </c>
      <c r="J204" s="189">
        <v>28.3</v>
      </c>
      <c r="K204" s="189">
        <f t="shared" si="16"/>
        <v>28.300000000000004</v>
      </c>
    </row>
    <row r="205" spans="1:11" ht="29.25" customHeight="1">
      <c r="A205" s="129" t="s">
        <v>121</v>
      </c>
      <c r="B205" s="75" t="s">
        <v>73</v>
      </c>
      <c r="C205" s="21" t="s">
        <v>9</v>
      </c>
      <c r="D205" s="21" t="s">
        <v>6</v>
      </c>
      <c r="E205" s="21" t="s">
        <v>74</v>
      </c>
      <c r="F205" s="46" t="s">
        <v>120</v>
      </c>
      <c r="G205" s="36"/>
      <c r="H205" s="36"/>
      <c r="I205" s="189">
        <v>15</v>
      </c>
      <c r="J205" s="189">
        <v>2.7</v>
      </c>
      <c r="K205" s="189">
        <f t="shared" si="16"/>
        <v>18.000000000000004</v>
      </c>
    </row>
    <row r="206" spans="1:11" ht="24.75" customHeight="1">
      <c r="A206" s="129" t="s">
        <v>201</v>
      </c>
      <c r="B206" s="75" t="s">
        <v>73</v>
      </c>
      <c r="C206" s="21" t="s">
        <v>9</v>
      </c>
      <c r="D206" s="21" t="s">
        <v>6</v>
      </c>
      <c r="E206" s="21" t="s">
        <v>200</v>
      </c>
      <c r="F206" s="46" t="s">
        <v>5</v>
      </c>
      <c r="G206" s="36"/>
      <c r="H206" s="36"/>
      <c r="I206" s="189">
        <f>I207</f>
        <v>7504.4</v>
      </c>
      <c r="J206" s="189">
        <f>J207</f>
        <v>2283.8</v>
      </c>
      <c r="K206" s="189">
        <f t="shared" si="16"/>
        <v>30.432812749853422</v>
      </c>
    </row>
    <row r="207" spans="1:11" ht="92.25" customHeight="1">
      <c r="A207" s="129" t="s">
        <v>273</v>
      </c>
      <c r="B207" s="75" t="s">
        <v>73</v>
      </c>
      <c r="C207" s="21" t="s">
        <v>9</v>
      </c>
      <c r="D207" s="21" t="s">
        <v>6</v>
      </c>
      <c r="E207" s="21" t="s">
        <v>202</v>
      </c>
      <c r="F207" s="46" t="s">
        <v>5</v>
      </c>
      <c r="G207" s="36"/>
      <c r="H207" s="36"/>
      <c r="I207" s="189">
        <f>I208+I209+I210</f>
        <v>7504.4</v>
      </c>
      <c r="J207" s="189">
        <f>J208+J209+J210</f>
        <v>2283.8</v>
      </c>
      <c r="K207" s="189">
        <f t="shared" si="16"/>
        <v>30.432812749853422</v>
      </c>
    </row>
    <row r="208" spans="1:11" ht="41.25" customHeight="1">
      <c r="A208" s="129" t="s">
        <v>209</v>
      </c>
      <c r="B208" s="75" t="s">
        <v>73</v>
      </c>
      <c r="C208" s="21" t="s">
        <v>9</v>
      </c>
      <c r="D208" s="21" t="s">
        <v>6</v>
      </c>
      <c r="E208" s="21" t="s">
        <v>202</v>
      </c>
      <c r="F208" s="112" t="s">
        <v>119</v>
      </c>
      <c r="G208" s="36"/>
      <c r="H208" s="36"/>
      <c r="I208" s="189">
        <v>1569.6</v>
      </c>
      <c r="J208" s="189">
        <v>497.1</v>
      </c>
      <c r="K208" s="189">
        <f t="shared" si="16"/>
        <v>31.670489296636088</v>
      </c>
    </row>
    <row r="209" spans="1:11" ht="47.25" customHeight="1">
      <c r="A209" s="102" t="s">
        <v>207</v>
      </c>
      <c r="B209" s="75" t="s">
        <v>73</v>
      </c>
      <c r="C209" s="21" t="s">
        <v>9</v>
      </c>
      <c r="D209" s="21" t="s">
        <v>6</v>
      </c>
      <c r="E209" s="21" t="s">
        <v>202</v>
      </c>
      <c r="F209" s="112" t="s">
        <v>115</v>
      </c>
      <c r="G209" s="36"/>
      <c r="H209" s="36"/>
      <c r="I209" s="189">
        <v>28.8</v>
      </c>
      <c r="J209" s="189">
        <v>16.1</v>
      </c>
      <c r="K209" s="189">
        <f t="shared" si="16"/>
        <v>55.90277777777778</v>
      </c>
    </row>
    <row r="210" spans="1:11" ht="73.5" customHeight="1">
      <c r="A210" s="102" t="s">
        <v>215</v>
      </c>
      <c r="B210" s="75" t="s">
        <v>73</v>
      </c>
      <c r="C210" s="21" t="s">
        <v>9</v>
      </c>
      <c r="D210" s="21" t="s">
        <v>6</v>
      </c>
      <c r="E210" s="21" t="s">
        <v>202</v>
      </c>
      <c r="F210" s="112" t="s">
        <v>124</v>
      </c>
      <c r="G210" s="36"/>
      <c r="H210" s="36"/>
      <c r="I210" s="189">
        <v>5906</v>
      </c>
      <c r="J210" s="189">
        <v>1770.6</v>
      </c>
      <c r="K210" s="189">
        <f t="shared" si="16"/>
        <v>29.97968167964781</v>
      </c>
    </row>
    <row r="211" spans="1:11" ht="63.75" customHeight="1">
      <c r="A211" s="129" t="s">
        <v>184</v>
      </c>
      <c r="B211" s="75" t="s">
        <v>73</v>
      </c>
      <c r="C211" s="21" t="s">
        <v>9</v>
      </c>
      <c r="D211" s="21" t="s">
        <v>6</v>
      </c>
      <c r="E211" s="21" t="s">
        <v>185</v>
      </c>
      <c r="F211" s="46" t="s">
        <v>5</v>
      </c>
      <c r="G211" s="36"/>
      <c r="H211" s="36"/>
      <c r="I211" s="189">
        <f>I212</f>
        <v>2500</v>
      </c>
      <c r="J211" s="189">
        <f>J212</f>
        <v>220.2</v>
      </c>
      <c r="K211" s="189">
        <f aca="true" t="shared" si="20" ref="K211:K274">J211/I211*100</f>
        <v>8.808</v>
      </c>
    </row>
    <row r="212" spans="1:11" ht="44.25" customHeight="1">
      <c r="A212" s="102" t="s">
        <v>127</v>
      </c>
      <c r="B212" s="26">
        <v>574</v>
      </c>
      <c r="C212" s="21" t="s">
        <v>9</v>
      </c>
      <c r="D212" s="21" t="s">
        <v>6</v>
      </c>
      <c r="E212" s="198" t="s">
        <v>247</v>
      </c>
      <c r="F212" s="21" t="s">
        <v>5</v>
      </c>
      <c r="G212" s="36"/>
      <c r="H212" s="36"/>
      <c r="I212" s="189">
        <f>I213+I214+I215</f>
        <v>2500</v>
      </c>
      <c r="J212" s="189">
        <f>J213+J214+J215</f>
        <v>220.2</v>
      </c>
      <c r="K212" s="189">
        <f t="shared" si="20"/>
        <v>8.808</v>
      </c>
    </row>
    <row r="213" spans="1:11" ht="45" customHeight="1">
      <c r="A213" s="129" t="s">
        <v>209</v>
      </c>
      <c r="B213" s="26">
        <v>574</v>
      </c>
      <c r="C213" s="21" t="s">
        <v>9</v>
      </c>
      <c r="D213" s="21" t="s">
        <v>6</v>
      </c>
      <c r="E213" s="198" t="s">
        <v>247</v>
      </c>
      <c r="F213" s="21" t="s">
        <v>119</v>
      </c>
      <c r="G213" s="36"/>
      <c r="H213" s="36"/>
      <c r="I213" s="189">
        <v>400</v>
      </c>
      <c r="J213" s="189">
        <v>51.6</v>
      </c>
      <c r="K213" s="189">
        <f t="shared" si="20"/>
        <v>12.9</v>
      </c>
    </row>
    <row r="214" spans="1:11" ht="45" customHeight="1">
      <c r="A214" s="102" t="s">
        <v>207</v>
      </c>
      <c r="B214" s="26">
        <v>574</v>
      </c>
      <c r="C214" s="21" t="s">
        <v>9</v>
      </c>
      <c r="D214" s="21" t="s">
        <v>6</v>
      </c>
      <c r="E214" s="198" t="s">
        <v>247</v>
      </c>
      <c r="F214" s="21" t="s">
        <v>115</v>
      </c>
      <c r="G214" s="36"/>
      <c r="H214" s="36"/>
      <c r="I214" s="189">
        <v>100</v>
      </c>
      <c r="J214" s="189">
        <v>3.6</v>
      </c>
      <c r="K214" s="189">
        <f t="shared" si="20"/>
        <v>3.6000000000000005</v>
      </c>
    </row>
    <row r="215" spans="1:11" ht="84" customHeight="1">
      <c r="A215" s="102" t="s">
        <v>215</v>
      </c>
      <c r="B215" s="26">
        <v>574</v>
      </c>
      <c r="C215" s="21" t="s">
        <v>9</v>
      </c>
      <c r="D215" s="21" t="s">
        <v>6</v>
      </c>
      <c r="E215" s="198" t="s">
        <v>247</v>
      </c>
      <c r="F215" s="21" t="s">
        <v>124</v>
      </c>
      <c r="G215" s="36"/>
      <c r="H215" s="36"/>
      <c r="I215" s="189">
        <v>2000</v>
      </c>
      <c r="J215" s="189">
        <v>165</v>
      </c>
      <c r="K215" s="189">
        <f t="shared" si="20"/>
        <v>8.25</v>
      </c>
    </row>
    <row r="216" spans="1:11" ht="105" customHeight="1">
      <c r="A216" s="129" t="s">
        <v>131</v>
      </c>
      <c r="B216" s="75" t="s">
        <v>73</v>
      </c>
      <c r="C216" s="21" t="s">
        <v>9</v>
      </c>
      <c r="D216" s="21" t="s">
        <v>6</v>
      </c>
      <c r="E216" s="21" t="s">
        <v>132</v>
      </c>
      <c r="F216" s="46" t="s">
        <v>5</v>
      </c>
      <c r="G216" s="36"/>
      <c r="H216" s="36"/>
      <c r="I216" s="189">
        <f>I217+I219</f>
        <v>223</v>
      </c>
      <c r="J216" s="189">
        <f>J217+J219</f>
        <v>38.6</v>
      </c>
      <c r="K216" s="189">
        <f t="shared" si="20"/>
        <v>17.309417040358746</v>
      </c>
    </row>
    <row r="217" spans="1:11" ht="86.25" customHeight="1">
      <c r="A217" s="129" t="s">
        <v>238</v>
      </c>
      <c r="B217" s="75" t="s">
        <v>73</v>
      </c>
      <c r="C217" s="21" t="s">
        <v>9</v>
      </c>
      <c r="D217" s="21" t="s">
        <v>6</v>
      </c>
      <c r="E217" s="21" t="s">
        <v>138</v>
      </c>
      <c r="F217" s="46" t="s">
        <v>5</v>
      </c>
      <c r="G217" s="36"/>
      <c r="H217" s="36"/>
      <c r="I217" s="189">
        <f>I218</f>
        <v>166.9</v>
      </c>
      <c r="J217" s="189">
        <f>J218</f>
        <v>0</v>
      </c>
      <c r="K217" s="189">
        <f t="shared" si="20"/>
        <v>0</v>
      </c>
    </row>
    <row r="218" spans="1:11" ht="76.5" customHeight="1">
      <c r="A218" s="102" t="s">
        <v>215</v>
      </c>
      <c r="B218" s="75" t="s">
        <v>73</v>
      </c>
      <c r="C218" s="21" t="s">
        <v>9</v>
      </c>
      <c r="D218" s="21" t="s">
        <v>6</v>
      </c>
      <c r="E218" s="21" t="s">
        <v>138</v>
      </c>
      <c r="F218" s="46" t="s">
        <v>124</v>
      </c>
      <c r="G218" s="36"/>
      <c r="H218" s="36"/>
      <c r="I218" s="189">
        <v>166.9</v>
      </c>
      <c r="J218" s="189">
        <v>0</v>
      </c>
      <c r="K218" s="189">
        <f t="shared" si="20"/>
        <v>0</v>
      </c>
    </row>
    <row r="219" spans="1:11" ht="135" customHeight="1">
      <c r="A219" s="170" t="s">
        <v>241</v>
      </c>
      <c r="B219" s="75" t="s">
        <v>73</v>
      </c>
      <c r="C219" s="21" t="s">
        <v>9</v>
      </c>
      <c r="D219" s="198" t="s">
        <v>6</v>
      </c>
      <c r="E219" s="21" t="s">
        <v>154</v>
      </c>
      <c r="F219" s="46" t="s">
        <v>5</v>
      </c>
      <c r="G219" s="36"/>
      <c r="H219" s="36"/>
      <c r="I219" s="189">
        <f>I220+I221</f>
        <v>56.1</v>
      </c>
      <c r="J219" s="189">
        <f>J220+J221</f>
        <v>38.6</v>
      </c>
      <c r="K219" s="189">
        <f t="shared" si="20"/>
        <v>68.80570409982175</v>
      </c>
    </row>
    <row r="220" spans="1:11" ht="42.75" customHeight="1">
      <c r="A220" s="102" t="s">
        <v>248</v>
      </c>
      <c r="B220" s="75" t="s">
        <v>73</v>
      </c>
      <c r="C220" s="21" t="s">
        <v>9</v>
      </c>
      <c r="D220" s="198" t="s">
        <v>6</v>
      </c>
      <c r="E220" s="21" t="s">
        <v>154</v>
      </c>
      <c r="F220" s="46" t="s">
        <v>115</v>
      </c>
      <c r="G220" s="36"/>
      <c r="H220" s="36"/>
      <c r="I220" s="189">
        <v>17.5</v>
      </c>
      <c r="J220" s="189">
        <v>17.5</v>
      </c>
      <c r="K220" s="189">
        <f t="shared" si="20"/>
        <v>100</v>
      </c>
    </row>
    <row r="221" spans="1:11" ht="27.75" customHeight="1">
      <c r="A221" s="102" t="s">
        <v>194</v>
      </c>
      <c r="B221" s="75" t="s">
        <v>73</v>
      </c>
      <c r="C221" s="21" t="s">
        <v>9</v>
      </c>
      <c r="D221" s="198" t="s">
        <v>6</v>
      </c>
      <c r="E221" s="21" t="s">
        <v>154</v>
      </c>
      <c r="F221" s="46" t="s">
        <v>195</v>
      </c>
      <c r="G221" s="36"/>
      <c r="H221" s="36"/>
      <c r="I221" s="189">
        <v>38.6</v>
      </c>
      <c r="J221" s="189">
        <v>21.1</v>
      </c>
      <c r="K221" s="189">
        <f t="shared" si="20"/>
        <v>54.66321243523316</v>
      </c>
    </row>
    <row r="222" spans="1:12" ht="27" customHeight="1">
      <c r="A222" s="153" t="s">
        <v>11</v>
      </c>
      <c r="B222" s="75" t="s">
        <v>73</v>
      </c>
      <c r="C222" s="21" t="s">
        <v>9</v>
      </c>
      <c r="D222" s="21" t="s">
        <v>8</v>
      </c>
      <c r="E222" s="21" t="s">
        <v>27</v>
      </c>
      <c r="F222" s="21" t="s">
        <v>5</v>
      </c>
      <c r="G222" s="34" t="e">
        <f>G223+G230+#REF!+#REF!+#REF!+#REF!</f>
        <v>#REF!</v>
      </c>
      <c r="H222" s="34" t="e">
        <f>H223+H230+#REF!+#REF!+#REF!+#REF!</f>
        <v>#REF!</v>
      </c>
      <c r="I222" s="189">
        <f>I223+I230+I233+I239+I244+I251</f>
        <v>78488.09999999999</v>
      </c>
      <c r="J222" s="189">
        <f>J223+J230+J233+J239+J244+J251</f>
        <v>17947.5</v>
      </c>
      <c r="K222" s="189">
        <f t="shared" si="20"/>
        <v>22.86652371505999</v>
      </c>
      <c r="L222" s="9"/>
    </row>
    <row r="223" spans="1:11" ht="28.5" customHeight="1">
      <c r="A223" s="11" t="s">
        <v>191</v>
      </c>
      <c r="B223" s="75" t="s">
        <v>73</v>
      </c>
      <c r="C223" s="21" t="s">
        <v>9</v>
      </c>
      <c r="D223" s="21" t="s">
        <v>8</v>
      </c>
      <c r="E223" s="21" t="s">
        <v>36</v>
      </c>
      <c r="F223" s="21" t="s">
        <v>5</v>
      </c>
      <c r="G223" s="36">
        <f>G224</f>
        <v>0</v>
      </c>
      <c r="H223" s="36">
        <f>H224</f>
        <v>16672.2</v>
      </c>
      <c r="I223" s="189">
        <f>I224</f>
        <v>13332.5</v>
      </c>
      <c r="J223" s="189">
        <f>J224</f>
        <v>5298</v>
      </c>
      <c r="K223" s="189">
        <f t="shared" si="20"/>
        <v>39.737483592724544</v>
      </c>
    </row>
    <row r="224" spans="1:11" ht="32.25" customHeight="1">
      <c r="A224" s="10" t="s">
        <v>18</v>
      </c>
      <c r="B224" s="107" t="s">
        <v>73</v>
      </c>
      <c r="C224" s="73" t="s">
        <v>9</v>
      </c>
      <c r="D224" s="73" t="s">
        <v>8</v>
      </c>
      <c r="E224" s="73" t="s">
        <v>75</v>
      </c>
      <c r="F224" s="73" t="s">
        <v>5</v>
      </c>
      <c r="G224" s="54">
        <f>G229</f>
        <v>0</v>
      </c>
      <c r="H224" s="54">
        <f>H229</f>
        <v>16672.2</v>
      </c>
      <c r="I224" s="189">
        <f>I225+I226+I227+I228+I229</f>
        <v>13332.5</v>
      </c>
      <c r="J224" s="189">
        <f>J225+J226+J227+J228+J229</f>
        <v>5298</v>
      </c>
      <c r="K224" s="189">
        <f t="shared" si="20"/>
        <v>39.737483592724544</v>
      </c>
    </row>
    <row r="225" spans="1:11" ht="48.75" customHeight="1">
      <c r="A225" s="129" t="s">
        <v>209</v>
      </c>
      <c r="B225" s="107" t="s">
        <v>73</v>
      </c>
      <c r="C225" s="73" t="s">
        <v>9</v>
      </c>
      <c r="D225" s="73" t="s">
        <v>8</v>
      </c>
      <c r="E225" s="73" t="s">
        <v>75</v>
      </c>
      <c r="F225" s="112" t="s">
        <v>119</v>
      </c>
      <c r="G225" s="54"/>
      <c r="H225" s="54"/>
      <c r="I225" s="189">
        <f>3465-1020+115+300</f>
        <v>2860</v>
      </c>
      <c r="J225" s="189">
        <v>1742.5</v>
      </c>
      <c r="K225" s="189">
        <f t="shared" si="20"/>
        <v>60.92657342657343</v>
      </c>
    </row>
    <row r="226" spans="1:11" ht="51" customHeight="1">
      <c r="A226" s="102" t="s">
        <v>207</v>
      </c>
      <c r="B226" s="107" t="s">
        <v>73</v>
      </c>
      <c r="C226" s="73" t="s">
        <v>9</v>
      </c>
      <c r="D226" s="73" t="s">
        <v>8</v>
      </c>
      <c r="E226" s="73" t="s">
        <v>75</v>
      </c>
      <c r="F226" s="112" t="s">
        <v>115</v>
      </c>
      <c r="G226" s="54"/>
      <c r="H226" s="54"/>
      <c r="I226" s="189">
        <f>5229.9-10+1010+130</f>
        <v>6359.9</v>
      </c>
      <c r="J226" s="189">
        <f>1661.8</f>
        <v>1661.8</v>
      </c>
      <c r="K226" s="189">
        <f t="shared" si="20"/>
        <v>26.129341656315354</v>
      </c>
    </row>
    <row r="227" spans="1:11" ht="77.25" customHeight="1">
      <c r="A227" s="102" t="s">
        <v>215</v>
      </c>
      <c r="B227" s="107" t="s">
        <v>73</v>
      </c>
      <c r="C227" s="73" t="s">
        <v>9</v>
      </c>
      <c r="D227" s="73" t="s">
        <v>8</v>
      </c>
      <c r="E227" s="73" t="s">
        <v>75</v>
      </c>
      <c r="F227" s="112" t="s">
        <v>124</v>
      </c>
      <c r="G227" s="54"/>
      <c r="H227" s="54"/>
      <c r="I227" s="189">
        <f>3284-55+10+54+135</f>
        <v>3428</v>
      </c>
      <c r="J227" s="189">
        <v>1704.5</v>
      </c>
      <c r="K227" s="189">
        <f t="shared" si="20"/>
        <v>49.722870478413064</v>
      </c>
    </row>
    <row r="228" spans="1:11" ht="27.75" customHeight="1">
      <c r="A228" s="129" t="s">
        <v>117</v>
      </c>
      <c r="B228" s="107" t="s">
        <v>73</v>
      </c>
      <c r="C228" s="73" t="s">
        <v>9</v>
      </c>
      <c r="D228" s="73" t="s">
        <v>8</v>
      </c>
      <c r="E228" s="73" t="s">
        <v>75</v>
      </c>
      <c r="F228" s="119" t="s">
        <v>116</v>
      </c>
      <c r="G228" s="54"/>
      <c r="H228" s="54"/>
      <c r="I228" s="189">
        <v>656.6</v>
      </c>
      <c r="J228" s="189">
        <v>177.3</v>
      </c>
      <c r="K228" s="189">
        <f t="shared" si="20"/>
        <v>27.002741395065488</v>
      </c>
    </row>
    <row r="229" spans="1:11" ht="27.75" customHeight="1">
      <c r="A229" s="129" t="s">
        <v>216</v>
      </c>
      <c r="B229" s="107" t="s">
        <v>73</v>
      </c>
      <c r="C229" s="73" t="s">
        <v>9</v>
      </c>
      <c r="D229" s="73" t="s">
        <v>8</v>
      </c>
      <c r="E229" s="73" t="s">
        <v>75</v>
      </c>
      <c r="F229" s="119" t="s">
        <v>120</v>
      </c>
      <c r="G229" s="54"/>
      <c r="H229" s="54">
        <v>16672.2</v>
      </c>
      <c r="I229" s="189">
        <v>28</v>
      </c>
      <c r="J229" s="189">
        <v>11.9</v>
      </c>
      <c r="K229" s="189">
        <f t="shared" si="20"/>
        <v>42.5</v>
      </c>
    </row>
    <row r="230" spans="1:11" ht="22.5" customHeight="1">
      <c r="A230" s="102" t="s">
        <v>12</v>
      </c>
      <c r="B230" s="76" t="s">
        <v>73</v>
      </c>
      <c r="C230" s="8" t="s">
        <v>9</v>
      </c>
      <c r="D230" s="8" t="s">
        <v>8</v>
      </c>
      <c r="E230" s="8" t="s">
        <v>32</v>
      </c>
      <c r="F230" s="8" t="s">
        <v>5</v>
      </c>
      <c r="G230" s="51" t="e">
        <f>G231</f>
        <v>#REF!</v>
      </c>
      <c r="H230" s="51" t="e">
        <f>H231</f>
        <v>#REF!</v>
      </c>
      <c r="I230" s="189">
        <f>I231</f>
        <v>2930</v>
      </c>
      <c r="J230" s="189">
        <f>J231</f>
        <v>320</v>
      </c>
      <c r="K230" s="189">
        <f t="shared" si="20"/>
        <v>10.921501706484642</v>
      </c>
    </row>
    <row r="231" spans="1:11" ht="29.25" customHeight="1">
      <c r="A231" s="102" t="s">
        <v>18</v>
      </c>
      <c r="B231" s="76" t="s">
        <v>73</v>
      </c>
      <c r="C231" s="8" t="s">
        <v>9</v>
      </c>
      <c r="D231" s="8" t="s">
        <v>8</v>
      </c>
      <c r="E231" s="8" t="s">
        <v>64</v>
      </c>
      <c r="F231" s="8" t="s">
        <v>5</v>
      </c>
      <c r="G231" s="58" t="e">
        <f>#REF!</f>
        <v>#REF!</v>
      </c>
      <c r="H231" s="58" t="e">
        <f>#REF!</f>
        <v>#REF!</v>
      </c>
      <c r="I231" s="189">
        <f>I232</f>
        <v>2930</v>
      </c>
      <c r="J231" s="189">
        <f>J232</f>
        <v>320</v>
      </c>
      <c r="K231" s="189">
        <f t="shared" si="20"/>
        <v>10.921501706484642</v>
      </c>
    </row>
    <row r="232" spans="1:11" ht="72" customHeight="1">
      <c r="A232" s="102" t="s">
        <v>215</v>
      </c>
      <c r="B232" s="76" t="s">
        <v>73</v>
      </c>
      <c r="C232" s="8" t="s">
        <v>9</v>
      </c>
      <c r="D232" s="8" t="s">
        <v>8</v>
      </c>
      <c r="E232" s="8" t="s">
        <v>64</v>
      </c>
      <c r="F232" s="69" t="s">
        <v>124</v>
      </c>
      <c r="G232" s="58"/>
      <c r="H232" s="58"/>
      <c r="I232" s="189">
        <v>2930</v>
      </c>
      <c r="J232" s="189">
        <v>320</v>
      </c>
      <c r="K232" s="189">
        <f t="shared" si="20"/>
        <v>10.921501706484642</v>
      </c>
    </row>
    <row r="233" spans="1:11" ht="22.5" customHeight="1">
      <c r="A233" s="168" t="s">
        <v>201</v>
      </c>
      <c r="B233" s="76" t="s">
        <v>73</v>
      </c>
      <c r="C233" s="8" t="s">
        <v>9</v>
      </c>
      <c r="D233" s="8" t="s">
        <v>8</v>
      </c>
      <c r="E233" s="8" t="s">
        <v>200</v>
      </c>
      <c r="F233" s="69" t="s">
        <v>5</v>
      </c>
      <c r="G233" s="58"/>
      <c r="H233" s="58"/>
      <c r="I233" s="189">
        <f>I234</f>
        <v>55799.5</v>
      </c>
      <c r="J233" s="189">
        <f>J234</f>
        <v>10187.6</v>
      </c>
      <c r="K233" s="189">
        <f t="shared" si="20"/>
        <v>18.257511268022117</v>
      </c>
    </row>
    <row r="234" spans="1:11" ht="132.75" customHeight="1">
      <c r="A234" s="169" t="s">
        <v>239</v>
      </c>
      <c r="B234" s="160">
        <v>574</v>
      </c>
      <c r="C234" s="8" t="s">
        <v>9</v>
      </c>
      <c r="D234" s="8" t="s">
        <v>8</v>
      </c>
      <c r="E234" s="8" t="s">
        <v>217</v>
      </c>
      <c r="F234" s="69" t="s">
        <v>5</v>
      </c>
      <c r="G234" s="58"/>
      <c r="H234" s="58"/>
      <c r="I234" s="189">
        <f>I235+I236+I237</f>
        <v>55799.5</v>
      </c>
      <c r="J234" s="189">
        <f>J235+J236+J237</f>
        <v>10187.6</v>
      </c>
      <c r="K234" s="189">
        <f t="shared" si="20"/>
        <v>18.257511268022117</v>
      </c>
    </row>
    <row r="235" spans="1:11" ht="46.5" customHeight="1">
      <c r="A235" s="129" t="s">
        <v>209</v>
      </c>
      <c r="B235" s="160">
        <v>574</v>
      </c>
      <c r="C235" s="8" t="s">
        <v>9</v>
      </c>
      <c r="D235" s="8" t="s">
        <v>8</v>
      </c>
      <c r="E235" s="8" t="s">
        <v>217</v>
      </c>
      <c r="F235" s="101" t="s">
        <v>119</v>
      </c>
      <c r="G235" s="58"/>
      <c r="H235" s="58"/>
      <c r="I235" s="189">
        <f>38511.4-2137.4</f>
        <v>36374</v>
      </c>
      <c r="J235" s="189">
        <v>6276</v>
      </c>
      <c r="K235" s="189">
        <f t="shared" si="20"/>
        <v>17.254082586462857</v>
      </c>
    </row>
    <row r="236" spans="1:11" ht="40.5" customHeight="1">
      <c r="A236" s="102" t="s">
        <v>207</v>
      </c>
      <c r="B236" s="160">
        <v>574</v>
      </c>
      <c r="C236" s="8" t="s">
        <v>9</v>
      </c>
      <c r="D236" s="8" t="s">
        <v>8</v>
      </c>
      <c r="E236" s="8" t="s">
        <v>217</v>
      </c>
      <c r="F236" s="101" t="s">
        <v>115</v>
      </c>
      <c r="G236" s="58"/>
      <c r="H236" s="58"/>
      <c r="I236" s="189">
        <v>331.5</v>
      </c>
      <c r="J236" s="189">
        <v>102.8</v>
      </c>
      <c r="K236" s="189">
        <f t="shared" si="20"/>
        <v>31.0105580693816</v>
      </c>
    </row>
    <row r="237" spans="1:11" ht="79.5" customHeight="1">
      <c r="A237" s="102" t="s">
        <v>215</v>
      </c>
      <c r="B237" s="160">
        <v>574</v>
      </c>
      <c r="C237" s="8" t="s">
        <v>9</v>
      </c>
      <c r="D237" s="8" t="s">
        <v>8</v>
      </c>
      <c r="E237" s="8" t="s">
        <v>217</v>
      </c>
      <c r="F237" s="68" t="s">
        <v>124</v>
      </c>
      <c r="G237" s="58"/>
      <c r="H237" s="58"/>
      <c r="I237" s="189">
        <f>16956.6+2137.4</f>
        <v>19094</v>
      </c>
      <c r="J237" s="189">
        <v>3808.8</v>
      </c>
      <c r="K237" s="189">
        <f t="shared" si="20"/>
        <v>19.947627526971825</v>
      </c>
    </row>
    <row r="238" spans="1:11" ht="64.5" customHeight="1">
      <c r="A238" s="10" t="s">
        <v>184</v>
      </c>
      <c r="B238" s="120" t="s">
        <v>73</v>
      </c>
      <c r="C238" s="100" t="s">
        <v>9</v>
      </c>
      <c r="D238" s="100" t="s">
        <v>8</v>
      </c>
      <c r="E238" s="100" t="s">
        <v>185</v>
      </c>
      <c r="F238" s="100" t="s">
        <v>42</v>
      </c>
      <c r="G238" s="60"/>
      <c r="H238" s="60"/>
      <c r="I238" s="189">
        <f>I239</f>
        <v>5661.7</v>
      </c>
      <c r="J238" s="189">
        <f>J239</f>
        <v>1986.7</v>
      </c>
      <c r="K238" s="189">
        <f t="shared" si="20"/>
        <v>35.09016726424925</v>
      </c>
    </row>
    <row r="239" spans="1:11" ht="50.25" customHeight="1">
      <c r="A239" s="102" t="s">
        <v>127</v>
      </c>
      <c r="B239" s="120" t="s">
        <v>73</v>
      </c>
      <c r="C239" s="100" t="s">
        <v>9</v>
      </c>
      <c r="D239" s="100" t="s">
        <v>8</v>
      </c>
      <c r="E239" s="198" t="s">
        <v>247</v>
      </c>
      <c r="F239" s="100" t="s">
        <v>5</v>
      </c>
      <c r="G239" s="60"/>
      <c r="H239" s="60"/>
      <c r="I239" s="189">
        <f>I240+I241+I242</f>
        <v>5661.7</v>
      </c>
      <c r="J239" s="189">
        <f>J240+J241+J242</f>
        <v>1986.7</v>
      </c>
      <c r="K239" s="189">
        <f t="shared" si="20"/>
        <v>35.09016726424925</v>
      </c>
    </row>
    <row r="240" spans="1:11" ht="43.5" customHeight="1">
      <c r="A240" s="129" t="s">
        <v>209</v>
      </c>
      <c r="B240" s="120" t="s">
        <v>73</v>
      </c>
      <c r="C240" s="100" t="s">
        <v>9</v>
      </c>
      <c r="D240" s="100" t="s">
        <v>8</v>
      </c>
      <c r="E240" s="198" t="s">
        <v>247</v>
      </c>
      <c r="F240" s="100" t="s">
        <v>119</v>
      </c>
      <c r="G240" s="60"/>
      <c r="H240" s="60"/>
      <c r="I240" s="189">
        <v>1000</v>
      </c>
      <c r="J240" s="189">
        <v>462.9</v>
      </c>
      <c r="K240" s="189">
        <f t="shared" si="20"/>
        <v>46.29</v>
      </c>
    </row>
    <row r="241" spans="1:11" ht="49.5" customHeight="1">
      <c r="A241" s="102" t="s">
        <v>207</v>
      </c>
      <c r="B241" s="120" t="s">
        <v>73</v>
      </c>
      <c r="C241" s="100" t="s">
        <v>9</v>
      </c>
      <c r="D241" s="100" t="s">
        <v>8</v>
      </c>
      <c r="E241" s="198" t="s">
        <v>247</v>
      </c>
      <c r="F241" s="100" t="s">
        <v>115</v>
      </c>
      <c r="G241" s="60"/>
      <c r="H241" s="60"/>
      <c r="I241" s="189">
        <v>1661.7</v>
      </c>
      <c r="J241" s="189">
        <v>423.8</v>
      </c>
      <c r="K241" s="189">
        <f t="shared" si="20"/>
        <v>25.504001925738702</v>
      </c>
    </row>
    <row r="242" spans="1:11" ht="81.75" customHeight="1">
      <c r="A242" s="102" t="s">
        <v>215</v>
      </c>
      <c r="B242" s="120" t="s">
        <v>73</v>
      </c>
      <c r="C242" s="100" t="s">
        <v>9</v>
      </c>
      <c r="D242" s="100" t="s">
        <v>8</v>
      </c>
      <c r="E242" s="198" t="s">
        <v>247</v>
      </c>
      <c r="F242" s="100" t="s">
        <v>124</v>
      </c>
      <c r="G242" s="60"/>
      <c r="H242" s="60"/>
      <c r="I242" s="189">
        <v>3000</v>
      </c>
      <c r="J242" s="189">
        <v>1100</v>
      </c>
      <c r="K242" s="189">
        <f t="shared" si="20"/>
        <v>36.666666666666664</v>
      </c>
    </row>
    <row r="243" spans="1:11" ht="32.25" customHeight="1">
      <c r="A243" s="2" t="s">
        <v>50</v>
      </c>
      <c r="B243" s="179" t="s">
        <v>73</v>
      </c>
      <c r="C243" s="69" t="s">
        <v>9</v>
      </c>
      <c r="D243" s="69" t="s">
        <v>8</v>
      </c>
      <c r="E243" s="69" t="s">
        <v>49</v>
      </c>
      <c r="F243" s="69" t="s">
        <v>5</v>
      </c>
      <c r="G243" s="52" t="e">
        <f>#REF!</f>
        <v>#REF!</v>
      </c>
      <c r="H243" s="52"/>
      <c r="I243" s="189">
        <f>I244</f>
        <v>699.4</v>
      </c>
      <c r="J243" s="189">
        <f>J244</f>
        <v>155.2</v>
      </c>
      <c r="K243" s="189">
        <f t="shared" si="20"/>
        <v>22.19044895624821</v>
      </c>
    </row>
    <row r="244" spans="1:11" ht="107.25" customHeight="1">
      <c r="A244" s="129" t="s">
        <v>131</v>
      </c>
      <c r="B244" s="99" t="s">
        <v>73</v>
      </c>
      <c r="C244" s="100" t="s">
        <v>9</v>
      </c>
      <c r="D244" s="100" t="s">
        <v>8</v>
      </c>
      <c r="E244" s="100" t="s">
        <v>132</v>
      </c>
      <c r="F244" s="101" t="s">
        <v>5</v>
      </c>
      <c r="G244" s="60"/>
      <c r="H244" s="60"/>
      <c r="I244" s="189">
        <f>I245+I248</f>
        <v>699.4</v>
      </c>
      <c r="J244" s="189">
        <f>J245+J248</f>
        <v>155.2</v>
      </c>
      <c r="K244" s="189">
        <f t="shared" si="20"/>
        <v>22.19044895624821</v>
      </c>
    </row>
    <row r="245" spans="1:11" ht="91.5" customHeight="1">
      <c r="A245" s="102" t="s">
        <v>240</v>
      </c>
      <c r="B245" s="38" t="s">
        <v>73</v>
      </c>
      <c r="C245" s="100" t="s">
        <v>9</v>
      </c>
      <c r="D245" s="100" t="s">
        <v>8</v>
      </c>
      <c r="E245" s="100" t="s">
        <v>140</v>
      </c>
      <c r="F245" s="100" t="s">
        <v>5</v>
      </c>
      <c r="G245" s="60"/>
      <c r="H245" s="60"/>
      <c r="I245" s="189">
        <f>I246+I247</f>
        <v>356</v>
      </c>
      <c r="J245" s="189">
        <f>J246+J247</f>
        <v>108.4</v>
      </c>
      <c r="K245" s="189">
        <f t="shared" si="20"/>
        <v>30.449438202247194</v>
      </c>
    </row>
    <row r="246" spans="1:11" ht="19.5" customHeight="1">
      <c r="A246" s="102" t="s">
        <v>141</v>
      </c>
      <c r="B246" s="38" t="s">
        <v>73</v>
      </c>
      <c r="C246" s="100" t="s">
        <v>9</v>
      </c>
      <c r="D246" s="100" t="s">
        <v>8</v>
      </c>
      <c r="E246" s="100" t="s">
        <v>140</v>
      </c>
      <c r="F246" s="100" t="s">
        <v>142</v>
      </c>
      <c r="G246" s="60"/>
      <c r="H246" s="60"/>
      <c r="I246" s="189">
        <v>200</v>
      </c>
      <c r="J246" s="189">
        <v>30.4</v>
      </c>
      <c r="K246" s="189">
        <f t="shared" si="20"/>
        <v>15.2</v>
      </c>
    </row>
    <row r="247" spans="1:11" ht="29.25" customHeight="1">
      <c r="A247" s="102" t="s">
        <v>194</v>
      </c>
      <c r="B247" s="38" t="s">
        <v>73</v>
      </c>
      <c r="C247" s="100" t="s">
        <v>9</v>
      </c>
      <c r="D247" s="100" t="s">
        <v>8</v>
      </c>
      <c r="E247" s="100" t="s">
        <v>140</v>
      </c>
      <c r="F247" s="100" t="s">
        <v>195</v>
      </c>
      <c r="G247" s="60"/>
      <c r="H247" s="60"/>
      <c r="I247" s="189">
        <v>156</v>
      </c>
      <c r="J247" s="189">
        <v>78</v>
      </c>
      <c r="K247" s="189">
        <f t="shared" si="20"/>
        <v>50</v>
      </c>
    </row>
    <row r="248" spans="1:11" ht="140.25" customHeight="1">
      <c r="A248" s="170" t="s">
        <v>241</v>
      </c>
      <c r="B248" s="75" t="s">
        <v>73</v>
      </c>
      <c r="C248" s="21" t="s">
        <v>9</v>
      </c>
      <c r="D248" s="21" t="s">
        <v>8</v>
      </c>
      <c r="E248" s="21" t="s">
        <v>154</v>
      </c>
      <c r="F248" s="46" t="s">
        <v>5</v>
      </c>
      <c r="G248" s="114"/>
      <c r="H248" s="114"/>
      <c r="I248" s="189">
        <f>I249+I250</f>
        <v>343.4</v>
      </c>
      <c r="J248" s="189">
        <f>J249+J250</f>
        <v>46.8</v>
      </c>
      <c r="K248" s="189">
        <f t="shared" si="20"/>
        <v>13.628421665695981</v>
      </c>
    </row>
    <row r="249" spans="1:11" ht="43.5" customHeight="1">
      <c r="A249" s="102" t="s">
        <v>207</v>
      </c>
      <c r="B249" s="75" t="s">
        <v>73</v>
      </c>
      <c r="C249" s="21" t="s">
        <v>9</v>
      </c>
      <c r="D249" s="21" t="s">
        <v>8</v>
      </c>
      <c r="E249" s="21" t="s">
        <v>154</v>
      </c>
      <c r="F249" s="46" t="s">
        <v>115</v>
      </c>
      <c r="G249" s="114"/>
      <c r="H249" s="114"/>
      <c r="I249" s="189">
        <v>243.4</v>
      </c>
      <c r="J249" s="189">
        <v>23.4</v>
      </c>
      <c r="K249" s="189">
        <f t="shared" si="20"/>
        <v>9.613804437140509</v>
      </c>
    </row>
    <row r="250" spans="1:11" ht="30" customHeight="1">
      <c r="A250" s="102" t="s">
        <v>194</v>
      </c>
      <c r="B250" s="75" t="s">
        <v>73</v>
      </c>
      <c r="C250" s="21" t="s">
        <v>9</v>
      </c>
      <c r="D250" s="21" t="s">
        <v>8</v>
      </c>
      <c r="E250" s="21" t="s">
        <v>154</v>
      </c>
      <c r="F250" s="46" t="s">
        <v>195</v>
      </c>
      <c r="G250" s="114"/>
      <c r="H250" s="114"/>
      <c r="I250" s="189">
        <f>100</f>
        <v>100</v>
      </c>
      <c r="J250" s="189">
        <v>23.4</v>
      </c>
      <c r="K250" s="189">
        <f t="shared" si="20"/>
        <v>23.4</v>
      </c>
    </row>
    <row r="251" spans="1:11" ht="23.25" customHeight="1">
      <c r="A251" s="102" t="s">
        <v>224</v>
      </c>
      <c r="B251" s="75" t="s">
        <v>73</v>
      </c>
      <c r="C251" s="21" t="s">
        <v>9</v>
      </c>
      <c r="D251" s="21" t="s">
        <v>8</v>
      </c>
      <c r="E251" s="21" t="s">
        <v>157</v>
      </c>
      <c r="F251" s="46" t="s">
        <v>5</v>
      </c>
      <c r="G251" s="114"/>
      <c r="H251" s="114"/>
      <c r="I251" s="189">
        <f>I252+I255+I257</f>
        <v>65</v>
      </c>
      <c r="J251" s="189">
        <f>J252+J255+J257</f>
        <v>0</v>
      </c>
      <c r="K251" s="189">
        <f t="shared" si="20"/>
        <v>0</v>
      </c>
    </row>
    <row r="252" spans="1:11" ht="61.5" customHeight="1">
      <c r="A252" s="127" t="s">
        <v>155</v>
      </c>
      <c r="B252" s="75" t="s">
        <v>73</v>
      </c>
      <c r="C252" s="21" t="s">
        <v>9</v>
      </c>
      <c r="D252" s="21" t="s">
        <v>8</v>
      </c>
      <c r="E252" s="21" t="s">
        <v>157</v>
      </c>
      <c r="F252" s="46" t="s">
        <v>5</v>
      </c>
      <c r="G252" s="114"/>
      <c r="H252" s="114"/>
      <c r="I252" s="189">
        <f>I253+I254</f>
        <v>15</v>
      </c>
      <c r="J252" s="189">
        <f>J253+J254</f>
        <v>0</v>
      </c>
      <c r="K252" s="189">
        <f t="shared" si="20"/>
        <v>0</v>
      </c>
    </row>
    <row r="253" spans="1:11" ht="42" customHeight="1">
      <c r="A253" s="102" t="s">
        <v>207</v>
      </c>
      <c r="B253" s="75" t="s">
        <v>73</v>
      </c>
      <c r="C253" s="21" t="s">
        <v>9</v>
      </c>
      <c r="D253" s="21" t="s">
        <v>8</v>
      </c>
      <c r="E253" s="21" t="s">
        <v>157</v>
      </c>
      <c r="F253" s="46" t="s">
        <v>115</v>
      </c>
      <c r="G253" s="114"/>
      <c r="H253" s="114"/>
      <c r="I253" s="189">
        <v>10</v>
      </c>
      <c r="J253" s="189">
        <v>0</v>
      </c>
      <c r="K253" s="189">
        <f t="shared" si="20"/>
        <v>0</v>
      </c>
    </row>
    <row r="254" spans="1:11" ht="31.5" customHeight="1">
      <c r="A254" s="102" t="s">
        <v>194</v>
      </c>
      <c r="B254" s="75" t="s">
        <v>73</v>
      </c>
      <c r="C254" s="21" t="s">
        <v>9</v>
      </c>
      <c r="D254" s="21" t="s">
        <v>8</v>
      </c>
      <c r="E254" s="21" t="s">
        <v>157</v>
      </c>
      <c r="F254" s="46" t="s">
        <v>195</v>
      </c>
      <c r="G254" s="114"/>
      <c r="H254" s="114"/>
      <c r="I254" s="189">
        <v>5</v>
      </c>
      <c r="J254" s="189">
        <v>0</v>
      </c>
      <c r="K254" s="189">
        <f t="shared" si="20"/>
        <v>0</v>
      </c>
    </row>
    <row r="255" spans="1:11" ht="73.5" customHeight="1">
      <c r="A255" s="127" t="s">
        <v>156</v>
      </c>
      <c r="B255" s="75" t="s">
        <v>73</v>
      </c>
      <c r="C255" s="21" t="s">
        <v>9</v>
      </c>
      <c r="D255" s="21" t="s">
        <v>8</v>
      </c>
      <c r="E255" s="21" t="s">
        <v>157</v>
      </c>
      <c r="F255" s="46" t="s">
        <v>5</v>
      </c>
      <c r="G255" s="114"/>
      <c r="H255" s="114"/>
      <c r="I255" s="189">
        <f>I256</f>
        <v>30</v>
      </c>
      <c r="J255" s="189">
        <f>J256</f>
        <v>0</v>
      </c>
      <c r="K255" s="189">
        <f t="shared" si="20"/>
        <v>0</v>
      </c>
    </row>
    <row r="256" spans="1:11" ht="33" customHeight="1">
      <c r="A256" s="102" t="s">
        <v>194</v>
      </c>
      <c r="B256" s="75" t="s">
        <v>73</v>
      </c>
      <c r="C256" s="21" t="s">
        <v>9</v>
      </c>
      <c r="D256" s="21" t="s">
        <v>8</v>
      </c>
      <c r="E256" s="21" t="s">
        <v>157</v>
      </c>
      <c r="F256" s="46" t="s">
        <v>195</v>
      </c>
      <c r="G256" s="114"/>
      <c r="H256" s="114"/>
      <c r="I256" s="189">
        <v>30</v>
      </c>
      <c r="J256" s="189">
        <v>0</v>
      </c>
      <c r="K256" s="189">
        <f t="shared" si="20"/>
        <v>0</v>
      </c>
    </row>
    <row r="257" spans="1:11" ht="48.75" customHeight="1">
      <c r="A257" s="102" t="s">
        <v>158</v>
      </c>
      <c r="B257" s="75" t="s">
        <v>73</v>
      </c>
      <c r="C257" s="21" t="s">
        <v>9</v>
      </c>
      <c r="D257" s="21" t="s">
        <v>8</v>
      </c>
      <c r="E257" s="21" t="s">
        <v>157</v>
      </c>
      <c r="F257" s="46" t="s">
        <v>5</v>
      </c>
      <c r="G257" s="114"/>
      <c r="H257" s="114"/>
      <c r="I257" s="189">
        <f>I258+I259</f>
        <v>20</v>
      </c>
      <c r="J257" s="189">
        <f>J258+J259</f>
        <v>0</v>
      </c>
      <c r="K257" s="189">
        <f t="shared" si="20"/>
        <v>0</v>
      </c>
    </row>
    <row r="258" spans="1:11" ht="48.75" customHeight="1">
      <c r="A258" s="102" t="s">
        <v>207</v>
      </c>
      <c r="B258" s="75" t="s">
        <v>73</v>
      </c>
      <c r="C258" s="21" t="s">
        <v>9</v>
      </c>
      <c r="D258" s="21" t="s">
        <v>8</v>
      </c>
      <c r="E258" s="21" t="s">
        <v>157</v>
      </c>
      <c r="F258" s="46" t="s">
        <v>115</v>
      </c>
      <c r="G258" s="114"/>
      <c r="H258" s="114"/>
      <c r="I258" s="189">
        <v>10</v>
      </c>
      <c r="J258" s="189">
        <v>0</v>
      </c>
      <c r="K258" s="189">
        <f t="shared" si="20"/>
        <v>0</v>
      </c>
    </row>
    <row r="259" spans="1:11" ht="27.75" customHeight="1">
      <c r="A259" s="102" t="s">
        <v>194</v>
      </c>
      <c r="B259" s="75" t="s">
        <v>73</v>
      </c>
      <c r="C259" s="21" t="s">
        <v>9</v>
      </c>
      <c r="D259" s="21" t="s">
        <v>8</v>
      </c>
      <c r="E259" s="21" t="s">
        <v>157</v>
      </c>
      <c r="F259" s="46" t="s">
        <v>195</v>
      </c>
      <c r="G259" s="114"/>
      <c r="H259" s="114"/>
      <c r="I259" s="189">
        <v>10</v>
      </c>
      <c r="J259" s="189">
        <v>0</v>
      </c>
      <c r="K259" s="189">
        <f t="shared" si="20"/>
        <v>0</v>
      </c>
    </row>
    <row r="260" spans="1:11" ht="30" customHeight="1">
      <c r="A260" s="102" t="s">
        <v>25</v>
      </c>
      <c r="B260" s="76" t="s">
        <v>73</v>
      </c>
      <c r="C260" s="118" t="s">
        <v>9</v>
      </c>
      <c r="D260" s="104" t="s">
        <v>9</v>
      </c>
      <c r="E260" s="104" t="s">
        <v>52</v>
      </c>
      <c r="F260" s="104" t="s">
        <v>5</v>
      </c>
      <c r="G260" s="53" t="e">
        <f>G261+#REF!+G263</f>
        <v>#REF!</v>
      </c>
      <c r="H260" s="53"/>
      <c r="I260" s="189">
        <f>I261</f>
        <v>1028.3</v>
      </c>
      <c r="J260" s="189">
        <f>J261</f>
        <v>0</v>
      </c>
      <c r="K260" s="189">
        <f t="shared" si="20"/>
        <v>0</v>
      </c>
    </row>
    <row r="261" spans="1:11" ht="34.5" customHeight="1">
      <c r="A261" s="162" t="s">
        <v>153</v>
      </c>
      <c r="B261" s="180" t="s">
        <v>73</v>
      </c>
      <c r="C261" s="46" t="s">
        <v>9</v>
      </c>
      <c r="D261" s="46" t="s">
        <v>9</v>
      </c>
      <c r="E261" s="46" t="s">
        <v>166</v>
      </c>
      <c r="F261" s="46" t="s">
        <v>5</v>
      </c>
      <c r="G261" s="109" t="e">
        <f>#REF!+G262+G263</f>
        <v>#REF!</v>
      </c>
      <c r="H261" s="109"/>
      <c r="I261" s="189">
        <f>I262</f>
        <v>1028.3</v>
      </c>
      <c r="J261" s="189">
        <f>J262</f>
        <v>0</v>
      </c>
      <c r="K261" s="189">
        <f t="shared" si="20"/>
        <v>0</v>
      </c>
    </row>
    <row r="262" spans="1:11" ht="148.5" customHeight="1">
      <c r="A262" s="93" t="s">
        <v>242</v>
      </c>
      <c r="B262" s="38" t="s">
        <v>73</v>
      </c>
      <c r="C262" s="37" t="s">
        <v>9</v>
      </c>
      <c r="D262" s="37" t="s">
        <v>9</v>
      </c>
      <c r="E262" s="43" t="s">
        <v>162</v>
      </c>
      <c r="F262" s="43" t="s">
        <v>5</v>
      </c>
      <c r="G262" s="110">
        <v>850.8</v>
      </c>
      <c r="H262" s="110"/>
      <c r="I262" s="189">
        <f>I263+I264</f>
        <v>1028.3</v>
      </c>
      <c r="J262" s="189">
        <f>J263+J264</f>
        <v>0</v>
      </c>
      <c r="K262" s="189">
        <f t="shared" si="20"/>
        <v>0</v>
      </c>
    </row>
    <row r="263" spans="1:11" ht="33.75" customHeight="1">
      <c r="A263" s="102" t="s">
        <v>223</v>
      </c>
      <c r="B263" s="38" t="s">
        <v>73</v>
      </c>
      <c r="C263" s="37" t="s">
        <v>9</v>
      </c>
      <c r="D263" s="37" t="s">
        <v>9</v>
      </c>
      <c r="E263" s="43" t="s">
        <v>162</v>
      </c>
      <c r="F263" s="43" t="s">
        <v>222</v>
      </c>
      <c r="G263" s="110"/>
      <c r="H263" s="110"/>
      <c r="I263" s="189">
        <v>572.3</v>
      </c>
      <c r="J263" s="189">
        <v>0</v>
      </c>
      <c r="K263" s="189">
        <f t="shared" si="20"/>
        <v>0</v>
      </c>
    </row>
    <row r="264" spans="1:11" ht="31.5" customHeight="1">
      <c r="A264" s="102" t="s">
        <v>194</v>
      </c>
      <c r="B264" s="38" t="s">
        <v>73</v>
      </c>
      <c r="C264" s="37" t="s">
        <v>9</v>
      </c>
      <c r="D264" s="37" t="s">
        <v>9</v>
      </c>
      <c r="E264" s="43" t="s">
        <v>162</v>
      </c>
      <c r="F264" s="43" t="s">
        <v>195</v>
      </c>
      <c r="G264" s="110"/>
      <c r="H264" s="110"/>
      <c r="I264" s="189">
        <v>456</v>
      </c>
      <c r="J264" s="189">
        <v>0</v>
      </c>
      <c r="K264" s="189">
        <f t="shared" si="20"/>
        <v>0</v>
      </c>
    </row>
    <row r="265" spans="1:13" ht="22.5" customHeight="1">
      <c r="A265" s="102" t="s">
        <v>37</v>
      </c>
      <c r="B265" s="76" t="s">
        <v>73</v>
      </c>
      <c r="C265" s="8" t="s">
        <v>9</v>
      </c>
      <c r="D265" s="8" t="s">
        <v>20</v>
      </c>
      <c r="E265" s="8" t="s">
        <v>27</v>
      </c>
      <c r="F265" s="8" t="s">
        <v>5</v>
      </c>
      <c r="G265" s="61" t="e">
        <f>G266+G275+#REF!+#REF!+#REF!+#REF!+#REF!+#REF!+#REF!+#REF!+#REF!+#REF!+#REF!+#REF!</f>
        <v>#REF!</v>
      </c>
      <c r="H265" s="61" t="e">
        <f>H266+H276</f>
        <v>#REF!</v>
      </c>
      <c r="I265" s="189">
        <f>I266+I275+I272+I282+I284</f>
        <v>1824.9999999999998</v>
      </c>
      <c r="J265" s="189">
        <f>J266+J275+J272+J282+J284</f>
        <v>345.4</v>
      </c>
      <c r="K265" s="189">
        <f t="shared" si="20"/>
        <v>18.926027397260274</v>
      </c>
      <c r="L265" s="6"/>
      <c r="M265" s="6"/>
    </row>
    <row r="266" spans="1:13" ht="65.25" customHeight="1">
      <c r="A266" s="129" t="s">
        <v>56</v>
      </c>
      <c r="B266" s="76" t="s">
        <v>73</v>
      </c>
      <c r="C266" s="8" t="s">
        <v>9</v>
      </c>
      <c r="D266" s="8" t="s">
        <v>20</v>
      </c>
      <c r="E266" s="8" t="s">
        <v>61</v>
      </c>
      <c r="F266" s="8" t="s">
        <v>5</v>
      </c>
      <c r="G266" s="58" t="e">
        <f>G267</f>
        <v>#REF!</v>
      </c>
      <c r="H266" s="58" t="e">
        <f>H267</f>
        <v>#REF!</v>
      </c>
      <c r="I266" s="189">
        <f>I267</f>
        <v>809.6</v>
      </c>
      <c r="J266" s="189">
        <f>J267</f>
        <v>128.6</v>
      </c>
      <c r="K266" s="189">
        <f t="shared" si="20"/>
        <v>15.884387351778656</v>
      </c>
      <c r="L266" s="5"/>
      <c r="M266" s="5"/>
    </row>
    <row r="267" spans="1:13" ht="18.75" customHeight="1">
      <c r="A267" s="132" t="s">
        <v>16</v>
      </c>
      <c r="B267" s="76" t="s">
        <v>73</v>
      </c>
      <c r="C267" s="8" t="s">
        <v>9</v>
      </c>
      <c r="D267" s="8" t="s">
        <v>20</v>
      </c>
      <c r="E267" s="8" t="s">
        <v>62</v>
      </c>
      <c r="F267" s="8" t="s">
        <v>5</v>
      </c>
      <c r="G267" s="58" t="e">
        <f>#REF!</f>
        <v>#REF!</v>
      </c>
      <c r="H267" s="58" t="e">
        <f>#REF!</f>
        <v>#REF!</v>
      </c>
      <c r="I267" s="189">
        <f>I268+I269+I271+I270</f>
        <v>809.6</v>
      </c>
      <c r="J267" s="189">
        <f>J268+J269+J271</f>
        <v>128.6</v>
      </c>
      <c r="K267" s="189">
        <f t="shared" si="20"/>
        <v>15.884387351778656</v>
      </c>
      <c r="L267" s="5"/>
      <c r="M267" s="5"/>
    </row>
    <row r="268" spans="1:13" ht="42.75" customHeight="1">
      <c r="A268" s="129" t="s">
        <v>206</v>
      </c>
      <c r="B268" s="76" t="s">
        <v>73</v>
      </c>
      <c r="C268" s="8" t="s">
        <v>9</v>
      </c>
      <c r="D268" s="8" t="s">
        <v>20</v>
      </c>
      <c r="E268" s="8" t="s">
        <v>62</v>
      </c>
      <c r="F268" s="46" t="s">
        <v>113</v>
      </c>
      <c r="G268" s="58"/>
      <c r="H268" s="58"/>
      <c r="I268" s="189">
        <v>546</v>
      </c>
      <c r="J268" s="189">
        <v>109.5</v>
      </c>
      <c r="K268" s="189">
        <f t="shared" si="20"/>
        <v>20.054945054945055</v>
      </c>
      <c r="L268" s="5"/>
      <c r="M268" s="5"/>
    </row>
    <row r="269" spans="1:13" ht="42.75" customHeight="1">
      <c r="A269" s="102" t="s">
        <v>207</v>
      </c>
      <c r="B269" s="76" t="s">
        <v>73</v>
      </c>
      <c r="C269" s="8" t="s">
        <v>9</v>
      </c>
      <c r="D269" s="8" t="s">
        <v>20</v>
      </c>
      <c r="E269" s="8" t="s">
        <v>62</v>
      </c>
      <c r="F269" s="46" t="s">
        <v>115</v>
      </c>
      <c r="G269" s="58"/>
      <c r="H269" s="58"/>
      <c r="I269" s="189">
        <v>177</v>
      </c>
      <c r="J269" s="189">
        <v>19.1</v>
      </c>
      <c r="K269" s="189">
        <f t="shared" si="20"/>
        <v>10.790960451977401</v>
      </c>
      <c r="L269" s="5"/>
      <c r="M269" s="5"/>
    </row>
    <row r="270" spans="1:13" ht="46.5" customHeight="1">
      <c r="A270" s="131" t="s">
        <v>210</v>
      </c>
      <c r="B270" s="209" t="s">
        <v>73</v>
      </c>
      <c r="C270" s="210" t="s">
        <v>9</v>
      </c>
      <c r="D270" s="210" t="s">
        <v>20</v>
      </c>
      <c r="E270" s="210" t="s">
        <v>62</v>
      </c>
      <c r="F270" s="211" t="s">
        <v>161</v>
      </c>
      <c r="G270" s="58"/>
      <c r="H270" s="58"/>
      <c r="I270" s="189">
        <v>70.6</v>
      </c>
      <c r="J270" s="189">
        <v>0</v>
      </c>
      <c r="K270" s="189">
        <f t="shared" si="20"/>
        <v>0</v>
      </c>
      <c r="L270" s="5"/>
      <c r="M270" s="5"/>
    </row>
    <row r="271" spans="1:13" ht="29.25" customHeight="1">
      <c r="A271" s="129" t="s">
        <v>121</v>
      </c>
      <c r="B271" s="76" t="s">
        <v>73</v>
      </c>
      <c r="C271" s="8" t="s">
        <v>9</v>
      </c>
      <c r="D271" s="8" t="s">
        <v>20</v>
      </c>
      <c r="E271" s="8" t="s">
        <v>62</v>
      </c>
      <c r="F271" s="46" t="s">
        <v>120</v>
      </c>
      <c r="G271" s="58"/>
      <c r="H271" s="58"/>
      <c r="I271" s="189">
        <v>16</v>
      </c>
      <c r="J271" s="189">
        <v>0</v>
      </c>
      <c r="K271" s="189">
        <f t="shared" si="20"/>
        <v>0</v>
      </c>
      <c r="L271" s="5"/>
      <c r="M271" s="5"/>
    </row>
    <row r="272" spans="1:13" ht="39" customHeight="1">
      <c r="A272" s="131" t="s">
        <v>165</v>
      </c>
      <c r="B272" s="178" t="s">
        <v>73</v>
      </c>
      <c r="C272" s="126" t="s">
        <v>9</v>
      </c>
      <c r="D272" s="126" t="s">
        <v>20</v>
      </c>
      <c r="E272" s="126" t="s">
        <v>166</v>
      </c>
      <c r="F272" s="126" t="s">
        <v>5</v>
      </c>
      <c r="G272" s="150"/>
      <c r="H272" s="150"/>
      <c r="I272" s="189">
        <f>I274</f>
        <v>10.3</v>
      </c>
      <c r="J272" s="189">
        <f>J274</f>
        <v>0</v>
      </c>
      <c r="K272" s="189">
        <f t="shared" si="20"/>
        <v>0</v>
      </c>
      <c r="L272" s="5"/>
      <c r="M272" s="5"/>
    </row>
    <row r="273" spans="1:13" ht="39.75" customHeight="1">
      <c r="A273" s="131" t="s">
        <v>167</v>
      </c>
      <c r="B273" s="178" t="s">
        <v>73</v>
      </c>
      <c r="C273" s="126" t="s">
        <v>9</v>
      </c>
      <c r="D273" s="126" t="s">
        <v>20</v>
      </c>
      <c r="E273" s="126" t="s">
        <v>162</v>
      </c>
      <c r="F273" s="126" t="s">
        <v>5</v>
      </c>
      <c r="G273" s="125"/>
      <c r="H273" s="125"/>
      <c r="I273" s="189">
        <f>I274</f>
        <v>10.3</v>
      </c>
      <c r="J273" s="189">
        <f>J274</f>
        <v>0</v>
      </c>
      <c r="K273" s="189">
        <f t="shared" si="20"/>
        <v>0</v>
      </c>
      <c r="L273" s="5"/>
      <c r="M273" s="5"/>
    </row>
    <row r="274" spans="1:13" ht="45" customHeight="1">
      <c r="A274" s="102" t="s">
        <v>207</v>
      </c>
      <c r="B274" s="178" t="s">
        <v>73</v>
      </c>
      <c r="C274" s="126" t="s">
        <v>9</v>
      </c>
      <c r="D274" s="126" t="s">
        <v>20</v>
      </c>
      <c r="E274" s="126" t="s">
        <v>162</v>
      </c>
      <c r="F274" s="126" t="s">
        <v>115</v>
      </c>
      <c r="G274" s="125"/>
      <c r="H274" s="125"/>
      <c r="I274" s="189">
        <v>10.3</v>
      </c>
      <c r="J274" s="189">
        <v>0</v>
      </c>
      <c r="K274" s="189">
        <f t="shared" si="20"/>
        <v>0</v>
      </c>
      <c r="L274" s="5"/>
      <c r="M274" s="5"/>
    </row>
    <row r="275" spans="1:11" ht="88.5" customHeight="1">
      <c r="A275" s="102" t="s">
        <v>19</v>
      </c>
      <c r="B275" s="76" t="s">
        <v>73</v>
      </c>
      <c r="C275" s="8" t="s">
        <v>9</v>
      </c>
      <c r="D275" s="8" t="s">
        <v>20</v>
      </c>
      <c r="E275" s="8" t="s">
        <v>28</v>
      </c>
      <c r="F275" s="8" t="s">
        <v>5</v>
      </c>
      <c r="G275" s="58" t="e">
        <f>G276</f>
        <v>#REF!</v>
      </c>
      <c r="H275" s="58"/>
      <c r="I275" s="189">
        <f>I276</f>
        <v>931</v>
      </c>
      <c r="J275" s="189">
        <f>J276</f>
        <v>207.4</v>
      </c>
      <c r="K275" s="189">
        <f aca="true" t="shared" si="21" ref="K275:K313">J275/I275*100</f>
        <v>22.277121374865736</v>
      </c>
    </row>
    <row r="276" spans="1:11" ht="29.25" customHeight="1">
      <c r="A276" s="102" t="s">
        <v>18</v>
      </c>
      <c r="B276" s="76" t="s">
        <v>73</v>
      </c>
      <c r="C276" s="8" t="s">
        <v>9</v>
      </c>
      <c r="D276" s="8" t="s">
        <v>20</v>
      </c>
      <c r="E276" s="8" t="s">
        <v>76</v>
      </c>
      <c r="F276" s="8" t="s">
        <v>5</v>
      </c>
      <c r="G276" s="58" t="e">
        <f>#REF!</f>
        <v>#REF!</v>
      </c>
      <c r="H276" s="58">
        <v>860</v>
      </c>
      <c r="I276" s="189">
        <f>I277+I278+I279+I280</f>
        <v>931</v>
      </c>
      <c r="J276" s="189">
        <f>J277+J278+J279+J280</f>
        <v>207.4</v>
      </c>
      <c r="K276" s="189">
        <f t="shared" si="21"/>
        <v>22.277121374865736</v>
      </c>
    </row>
    <row r="277" spans="1:11" ht="43.5" customHeight="1">
      <c r="A277" s="129" t="s">
        <v>209</v>
      </c>
      <c r="B277" s="76" t="s">
        <v>73</v>
      </c>
      <c r="C277" s="8" t="s">
        <v>9</v>
      </c>
      <c r="D277" s="8" t="s">
        <v>20</v>
      </c>
      <c r="E277" s="8" t="s">
        <v>76</v>
      </c>
      <c r="F277" s="69" t="s">
        <v>119</v>
      </c>
      <c r="G277" s="58"/>
      <c r="H277" s="58"/>
      <c r="I277" s="189">
        <v>635</v>
      </c>
      <c r="J277" s="189">
        <v>127.3</v>
      </c>
      <c r="K277" s="189">
        <f t="shared" si="21"/>
        <v>20.04724409448819</v>
      </c>
    </row>
    <row r="278" spans="1:11" ht="42.75" customHeight="1">
      <c r="A278" s="102" t="s">
        <v>207</v>
      </c>
      <c r="B278" s="76" t="s">
        <v>73</v>
      </c>
      <c r="C278" s="8" t="s">
        <v>9</v>
      </c>
      <c r="D278" s="8" t="s">
        <v>20</v>
      </c>
      <c r="E278" s="8" t="s">
        <v>76</v>
      </c>
      <c r="F278" s="69" t="s">
        <v>115</v>
      </c>
      <c r="G278" s="58"/>
      <c r="H278" s="58"/>
      <c r="I278" s="189">
        <v>280</v>
      </c>
      <c r="J278" s="189">
        <v>80</v>
      </c>
      <c r="K278" s="189">
        <f t="shared" si="21"/>
        <v>28.57142857142857</v>
      </c>
    </row>
    <row r="279" spans="1:11" ht="31.5" customHeight="1">
      <c r="A279" s="129" t="s">
        <v>117</v>
      </c>
      <c r="B279" s="76" t="s">
        <v>73</v>
      </c>
      <c r="C279" s="8" t="s">
        <v>9</v>
      </c>
      <c r="D279" s="8" t="s">
        <v>20</v>
      </c>
      <c r="E279" s="8" t="s">
        <v>76</v>
      </c>
      <c r="F279" s="46" t="s">
        <v>116</v>
      </c>
      <c r="G279" s="58"/>
      <c r="H279" s="58"/>
      <c r="I279" s="189">
        <v>11</v>
      </c>
      <c r="J279" s="189">
        <v>0</v>
      </c>
      <c r="K279" s="189">
        <f t="shared" si="21"/>
        <v>0</v>
      </c>
    </row>
    <row r="280" spans="1:11" ht="37.5" customHeight="1">
      <c r="A280" s="129" t="s">
        <v>121</v>
      </c>
      <c r="B280" s="76" t="s">
        <v>73</v>
      </c>
      <c r="C280" s="8" t="s">
        <v>9</v>
      </c>
      <c r="D280" s="8" t="s">
        <v>20</v>
      </c>
      <c r="E280" s="8" t="s">
        <v>76</v>
      </c>
      <c r="F280" s="46" t="s">
        <v>120</v>
      </c>
      <c r="G280" s="58"/>
      <c r="H280" s="58"/>
      <c r="I280" s="189">
        <v>5</v>
      </c>
      <c r="J280" s="189">
        <v>0.1</v>
      </c>
      <c r="K280" s="189">
        <f t="shared" si="21"/>
        <v>2</v>
      </c>
    </row>
    <row r="281" spans="1:11" ht="25.5" customHeight="1">
      <c r="A281" s="129" t="s">
        <v>77</v>
      </c>
      <c r="B281" s="117" t="s">
        <v>73</v>
      </c>
      <c r="C281" s="118" t="s">
        <v>9</v>
      </c>
      <c r="D281" s="118" t="s">
        <v>20</v>
      </c>
      <c r="E281" s="121" t="s">
        <v>145</v>
      </c>
      <c r="F281" s="118" t="s">
        <v>5</v>
      </c>
      <c r="G281" s="58"/>
      <c r="H281" s="58"/>
      <c r="I281" s="189">
        <f>I282</f>
        <v>1.5</v>
      </c>
      <c r="J281" s="189">
        <f>J282</f>
        <v>0</v>
      </c>
      <c r="K281" s="189">
        <f t="shared" si="21"/>
        <v>0</v>
      </c>
    </row>
    <row r="282" spans="1:11" ht="93" customHeight="1">
      <c r="A282" s="167" t="s">
        <v>237</v>
      </c>
      <c r="B282" s="117" t="s">
        <v>73</v>
      </c>
      <c r="C282" s="118" t="s">
        <v>9</v>
      </c>
      <c r="D282" s="118" t="s">
        <v>20</v>
      </c>
      <c r="E282" s="121" t="s">
        <v>144</v>
      </c>
      <c r="F282" s="118" t="s">
        <v>5</v>
      </c>
      <c r="G282" s="31"/>
      <c r="H282" s="31"/>
      <c r="I282" s="189">
        <f>I283</f>
        <v>1.5</v>
      </c>
      <c r="J282" s="189">
        <f>J283</f>
        <v>0</v>
      </c>
      <c r="K282" s="189">
        <f t="shared" si="21"/>
        <v>0</v>
      </c>
    </row>
    <row r="283" spans="1:11" ht="43.5" customHeight="1">
      <c r="A283" s="129" t="s">
        <v>209</v>
      </c>
      <c r="B283" s="117" t="s">
        <v>73</v>
      </c>
      <c r="C283" s="118" t="s">
        <v>9</v>
      </c>
      <c r="D283" s="118" t="s">
        <v>20</v>
      </c>
      <c r="E283" s="121" t="s">
        <v>144</v>
      </c>
      <c r="F283" s="118" t="s">
        <v>119</v>
      </c>
      <c r="G283" s="31"/>
      <c r="H283" s="31"/>
      <c r="I283" s="189">
        <v>1.5</v>
      </c>
      <c r="J283" s="189">
        <v>0</v>
      </c>
      <c r="K283" s="189">
        <f t="shared" si="21"/>
        <v>0</v>
      </c>
    </row>
    <row r="284" spans="1:11" ht="102.75" customHeight="1">
      <c r="A284" s="102" t="s">
        <v>131</v>
      </c>
      <c r="B284" s="117" t="s">
        <v>73</v>
      </c>
      <c r="C284" s="118" t="s">
        <v>9</v>
      </c>
      <c r="D284" s="118" t="s">
        <v>20</v>
      </c>
      <c r="E284" s="121" t="s">
        <v>132</v>
      </c>
      <c r="F284" s="118" t="s">
        <v>5</v>
      </c>
      <c r="G284" s="31"/>
      <c r="H284" s="31"/>
      <c r="I284" s="189">
        <f>I286+I288+I289+I291+I293+I295</f>
        <v>72.6</v>
      </c>
      <c r="J284" s="189">
        <f>J286+J288+J289+J291+J293+J295</f>
        <v>9.4</v>
      </c>
      <c r="K284" s="189">
        <f t="shared" si="21"/>
        <v>12.947658402203857</v>
      </c>
    </row>
    <row r="285" spans="1:11" ht="77.25" customHeight="1">
      <c r="A285" s="129" t="s">
        <v>238</v>
      </c>
      <c r="B285" s="117" t="s">
        <v>73</v>
      </c>
      <c r="C285" s="118" t="s">
        <v>9</v>
      </c>
      <c r="D285" s="118" t="s">
        <v>20</v>
      </c>
      <c r="E285" s="121" t="s">
        <v>138</v>
      </c>
      <c r="F285" s="118" t="s">
        <v>5</v>
      </c>
      <c r="G285" s="31"/>
      <c r="H285" s="31"/>
      <c r="I285" s="189">
        <f>I286</f>
        <v>0.8</v>
      </c>
      <c r="J285" s="189">
        <f>J286</f>
        <v>0</v>
      </c>
      <c r="K285" s="189">
        <f t="shared" si="21"/>
        <v>0</v>
      </c>
    </row>
    <row r="286" spans="1:11" ht="46.5" customHeight="1">
      <c r="A286" s="129" t="s">
        <v>209</v>
      </c>
      <c r="B286" s="117" t="s">
        <v>73</v>
      </c>
      <c r="C286" s="118" t="s">
        <v>9</v>
      </c>
      <c r="D286" s="118" t="s">
        <v>20</v>
      </c>
      <c r="E286" s="121" t="s">
        <v>138</v>
      </c>
      <c r="F286" s="118" t="s">
        <v>119</v>
      </c>
      <c r="G286" s="31"/>
      <c r="H286" s="31"/>
      <c r="I286" s="189">
        <v>0.8</v>
      </c>
      <c r="J286" s="189">
        <v>0</v>
      </c>
      <c r="K286" s="189">
        <f t="shared" si="21"/>
        <v>0</v>
      </c>
    </row>
    <row r="287" spans="1:11" ht="21.75" customHeight="1">
      <c r="A287" s="164" t="s">
        <v>168</v>
      </c>
      <c r="B287" s="117" t="s">
        <v>73</v>
      </c>
      <c r="C287" s="118" t="s">
        <v>9</v>
      </c>
      <c r="D287" s="118" t="s">
        <v>20</v>
      </c>
      <c r="E287" s="121" t="s">
        <v>78</v>
      </c>
      <c r="F287" s="118" t="s">
        <v>5</v>
      </c>
      <c r="G287" s="31"/>
      <c r="H287" s="31"/>
      <c r="I287" s="189">
        <f>I288</f>
        <v>1.9</v>
      </c>
      <c r="J287" s="189">
        <f>J288</f>
        <v>0</v>
      </c>
      <c r="K287" s="189">
        <f t="shared" si="21"/>
        <v>0</v>
      </c>
    </row>
    <row r="288" spans="1:11" ht="41.25" customHeight="1">
      <c r="A288" s="129" t="s">
        <v>209</v>
      </c>
      <c r="B288" s="117" t="s">
        <v>73</v>
      </c>
      <c r="C288" s="118" t="s">
        <v>9</v>
      </c>
      <c r="D288" s="118" t="s">
        <v>20</v>
      </c>
      <c r="E288" s="121" t="s">
        <v>78</v>
      </c>
      <c r="F288" s="118" t="s">
        <v>119</v>
      </c>
      <c r="G288" s="31"/>
      <c r="H288" s="31"/>
      <c r="I288" s="189">
        <v>1.9</v>
      </c>
      <c r="J288" s="189">
        <v>0</v>
      </c>
      <c r="K288" s="189">
        <f t="shared" si="21"/>
        <v>0</v>
      </c>
    </row>
    <row r="289" spans="1:11" ht="24" customHeight="1">
      <c r="A289" s="171" t="s">
        <v>192</v>
      </c>
      <c r="B289" s="113" t="s">
        <v>73</v>
      </c>
      <c r="C289" s="101" t="s">
        <v>9</v>
      </c>
      <c r="D289" s="101" t="s">
        <v>20</v>
      </c>
      <c r="E289" s="100" t="s">
        <v>150</v>
      </c>
      <c r="F289" s="63" t="s">
        <v>5</v>
      </c>
      <c r="G289" s="31"/>
      <c r="H289" s="31"/>
      <c r="I289" s="189">
        <f>I290</f>
        <v>61.6</v>
      </c>
      <c r="J289" s="189">
        <f>J290</f>
        <v>9.4</v>
      </c>
      <c r="K289" s="189">
        <f t="shared" si="21"/>
        <v>15.259740259740258</v>
      </c>
    </row>
    <row r="290" spans="1:11" ht="47.25" customHeight="1">
      <c r="A290" s="129" t="s">
        <v>209</v>
      </c>
      <c r="B290" s="113" t="s">
        <v>73</v>
      </c>
      <c r="C290" s="101" t="s">
        <v>9</v>
      </c>
      <c r="D290" s="101" t="s">
        <v>20</v>
      </c>
      <c r="E290" s="100" t="s">
        <v>150</v>
      </c>
      <c r="F290" s="63" t="s">
        <v>119</v>
      </c>
      <c r="G290" s="31"/>
      <c r="H290" s="31"/>
      <c r="I290" s="189">
        <v>61.6</v>
      </c>
      <c r="J290" s="189">
        <v>9.4</v>
      </c>
      <c r="K290" s="189">
        <f t="shared" si="21"/>
        <v>15.259740259740258</v>
      </c>
    </row>
    <row r="291" spans="1:11" ht="111" customHeight="1">
      <c r="A291" s="127" t="s">
        <v>243</v>
      </c>
      <c r="B291" s="106" t="s">
        <v>73</v>
      </c>
      <c r="C291" s="37" t="s">
        <v>9</v>
      </c>
      <c r="D291" s="37" t="s">
        <v>20</v>
      </c>
      <c r="E291" s="62" t="s">
        <v>152</v>
      </c>
      <c r="F291" s="37" t="s">
        <v>5</v>
      </c>
      <c r="G291" s="31"/>
      <c r="H291" s="31"/>
      <c r="I291" s="189">
        <f>I292</f>
        <v>4.5</v>
      </c>
      <c r="J291" s="189">
        <f>J292</f>
        <v>0</v>
      </c>
      <c r="K291" s="189">
        <f t="shared" si="21"/>
        <v>0</v>
      </c>
    </row>
    <row r="292" spans="1:11" ht="44.25" customHeight="1">
      <c r="A292" s="129" t="s">
        <v>209</v>
      </c>
      <c r="B292" s="76" t="s">
        <v>73</v>
      </c>
      <c r="C292" s="104" t="s">
        <v>9</v>
      </c>
      <c r="D292" s="104" t="s">
        <v>20</v>
      </c>
      <c r="E292" s="62" t="s">
        <v>152</v>
      </c>
      <c r="F292" s="37" t="s">
        <v>119</v>
      </c>
      <c r="G292" s="31"/>
      <c r="H292" s="31"/>
      <c r="I292" s="189">
        <v>4.5</v>
      </c>
      <c r="J292" s="189">
        <v>0</v>
      </c>
      <c r="K292" s="189">
        <f t="shared" si="21"/>
        <v>0</v>
      </c>
    </row>
    <row r="293" spans="1:11" ht="95.25" customHeight="1">
      <c r="A293" s="102" t="s">
        <v>240</v>
      </c>
      <c r="B293" s="38" t="s">
        <v>73</v>
      </c>
      <c r="C293" s="100" t="s">
        <v>9</v>
      </c>
      <c r="D293" s="100" t="s">
        <v>20</v>
      </c>
      <c r="E293" s="100" t="s">
        <v>140</v>
      </c>
      <c r="F293" s="100" t="s">
        <v>5</v>
      </c>
      <c r="G293" s="31"/>
      <c r="H293" s="31"/>
      <c r="I293" s="189">
        <f>I294</f>
        <v>1.8</v>
      </c>
      <c r="J293" s="189">
        <f>J294</f>
        <v>0</v>
      </c>
      <c r="K293" s="189">
        <f t="shared" si="21"/>
        <v>0</v>
      </c>
    </row>
    <row r="294" spans="1:11" ht="45.75" customHeight="1">
      <c r="A294" s="129" t="s">
        <v>209</v>
      </c>
      <c r="B294" s="38" t="s">
        <v>73</v>
      </c>
      <c r="C294" s="100" t="s">
        <v>9</v>
      </c>
      <c r="D294" s="100" t="s">
        <v>20</v>
      </c>
      <c r="E294" s="100" t="s">
        <v>140</v>
      </c>
      <c r="F294" s="100" t="s">
        <v>119</v>
      </c>
      <c r="G294" s="31"/>
      <c r="H294" s="31"/>
      <c r="I294" s="189">
        <v>1.8</v>
      </c>
      <c r="J294" s="189">
        <v>0</v>
      </c>
      <c r="K294" s="189">
        <f t="shared" si="21"/>
        <v>0</v>
      </c>
    </row>
    <row r="295" spans="1:11" ht="138" customHeight="1">
      <c r="A295" s="170" t="s">
        <v>244</v>
      </c>
      <c r="B295" s="76" t="s">
        <v>73</v>
      </c>
      <c r="C295" s="104" t="s">
        <v>9</v>
      </c>
      <c r="D295" s="104" t="s">
        <v>20</v>
      </c>
      <c r="E295" s="136" t="s">
        <v>154</v>
      </c>
      <c r="F295" s="37" t="s">
        <v>5</v>
      </c>
      <c r="G295" s="31"/>
      <c r="H295" s="31"/>
      <c r="I295" s="189">
        <f>I296</f>
        <v>2</v>
      </c>
      <c r="J295" s="189">
        <f>J296</f>
        <v>0</v>
      </c>
      <c r="K295" s="189">
        <f t="shared" si="21"/>
        <v>0</v>
      </c>
    </row>
    <row r="296" spans="1:11" ht="48" customHeight="1">
      <c r="A296" s="129" t="s">
        <v>209</v>
      </c>
      <c r="B296" s="76" t="s">
        <v>73</v>
      </c>
      <c r="C296" s="104" t="s">
        <v>9</v>
      </c>
      <c r="D296" s="104" t="s">
        <v>20</v>
      </c>
      <c r="E296" s="136" t="s">
        <v>154</v>
      </c>
      <c r="F296" s="37" t="s">
        <v>119</v>
      </c>
      <c r="G296" s="31"/>
      <c r="H296" s="31"/>
      <c r="I296" s="189">
        <v>2</v>
      </c>
      <c r="J296" s="189">
        <v>0</v>
      </c>
      <c r="K296" s="189">
        <f t="shared" si="21"/>
        <v>0</v>
      </c>
    </row>
    <row r="297" spans="1:11" ht="23.25" customHeight="1">
      <c r="A297" s="164" t="s">
        <v>38</v>
      </c>
      <c r="B297" s="181" t="s">
        <v>73</v>
      </c>
      <c r="C297" s="182" t="s">
        <v>21</v>
      </c>
      <c r="D297" s="182" t="s">
        <v>14</v>
      </c>
      <c r="E297" s="182" t="s">
        <v>27</v>
      </c>
      <c r="F297" s="182" t="s">
        <v>5</v>
      </c>
      <c r="G297" s="134" t="e">
        <f>G302+#REF!+#REF!</f>
        <v>#REF!</v>
      </c>
      <c r="H297" s="134"/>
      <c r="I297" s="189">
        <f>I302+I298</f>
        <v>14393.6</v>
      </c>
      <c r="J297" s="189">
        <f>J302+J298</f>
        <v>4131.400000000001</v>
      </c>
      <c r="K297" s="189">
        <f t="shared" si="21"/>
        <v>28.70303468208093</v>
      </c>
    </row>
    <row r="298" spans="1:11" ht="23.25" customHeight="1">
      <c r="A298" s="131" t="s">
        <v>39</v>
      </c>
      <c r="B298" s="154" t="s">
        <v>73</v>
      </c>
      <c r="C298" s="155" t="s">
        <v>21</v>
      </c>
      <c r="D298" s="155" t="s">
        <v>22</v>
      </c>
      <c r="E298" s="155" t="s">
        <v>27</v>
      </c>
      <c r="F298" s="155" t="s">
        <v>5</v>
      </c>
      <c r="G298" s="135"/>
      <c r="H298" s="135"/>
      <c r="I298" s="189">
        <f aca="true" t="shared" si="22" ref="I298:J300">I299</f>
        <v>295.4</v>
      </c>
      <c r="J298" s="189">
        <f t="shared" si="22"/>
        <v>9</v>
      </c>
      <c r="K298" s="189">
        <f t="shared" si="21"/>
        <v>3.046716316858497</v>
      </c>
    </row>
    <row r="299" spans="1:11" ht="21" customHeight="1">
      <c r="A299" s="128" t="s">
        <v>77</v>
      </c>
      <c r="B299" s="154" t="s">
        <v>73</v>
      </c>
      <c r="C299" s="155" t="s">
        <v>21</v>
      </c>
      <c r="D299" s="155" t="s">
        <v>22</v>
      </c>
      <c r="E299" s="155" t="s">
        <v>145</v>
      </c>
      <c r="F299" s="155" t="s">
        <v>5</v>
      </c>
      <c r="G299" s="156"/>
      <c r="H299" s="156"/>
      <c r="I299" s="189">
        <f t="shared" si="22"/>
        <v>295.4</v>
      </c>
      <c r="J299" s="189">
        <f t="shared" si="22"/>
        <v>9</v>
      </c>
      <c r="K299" s="189">
        <f t="shared" si="21"/>
        <v>3.046716316858497</v>
      </c>
    </row>
    <row r="300" spans="1:11" ht="96" customHeight="1">
      <c r="A300" s="167" t="s">
        <v>237</v>
      </c>
      <c r="B300" s="76" t="s">
        <v>73</v>
      </c>
      <c r="C300" s="8" t="s">
        <v>21</v>
      </c>
      <c r="D300" s="8" t="s">
        <v>22</v>
      </c>
      <c r="E300" s="137" t="s">
        <v>144</v>
      </c>
      <c r="F300" s="8" t="s">
        <v>5</v>
      </c>
      <c r="G300" s="103"/>
      <c r="H300" s="103"/>
      <c r="I300" s="189">
        <f t="shared" si="22"/>
        <v>295.4</v>
      </c>
      <c r="J300" s="189">
        <f t="shared" si="22"/>
        <v>9</v>
      </c>
      <c r="K300" s="189">
        <f t="shared" si="21"/>
        <v>3.046716316858497</v>
      </c>
    </row>
    <row r="301" spans="1:11" ht="51.75" customHeight="1">
      <c r="A301" s="102" t="s">
        <v>223</v>
      </c>
      <c r="B301" s="76" t="s">
        <v>73</v>
      </c>
      <c r="C301" s="8" t="s">
        <v>21</v>
      </c>
      <c r="D301" s="8" t="s">
        <v>22</v>
      </c>
      <c r="E301" s="137" t="s">
        <v>144</v>
      </c>
      <c r="F301" s="8" t="s">
        <v>222</v>
      </c>
      <c r="G301" s="103"/>
      <c r="H301" s="103"/>
      <c r="I301" s="189">
        <v>295.4</v>
      </c>
      <c r="J301" s="189">
        <v>9</v>
      </c>
      <c r="K301" s="189">
        <f t="shared" si="21"/>
        <v>3.046716316858497</v>
      </c>
    </row>
    <row r="302" spans="1:11" ht="17.25" customHeight="1">
      <c r="A302" s="128" t="s">
        <v>147</v>
      </c>
      <c r="B302" s="76" t="s">
        <v>73</v>
      </c>
      <c r="C302" s="8" t="s">
        <v>21</v>
      </c>
      <c r="D302" s="8" t="s">
        <v>13</v>
      </c>
      <c r="E302" s="8" t="s">
        <v>27</v>
      </c>
      <c r="F302" s="8" t="s">
        <v>5</v>
      </c>
      <c r="G302" s="32" t="e">
        <f>#REF!</f>
        <v>#REF!</v>
      </c>
      <c r="H302" s="32"/>
      <c r="I302" s="189">
        <f>I303</f>
        <v>14098.2</v>
      </c>
      <c r="J302" s="189">
        <f>J303</f>
        <v>4122.400000000001</v>
      </c>
      <c r="K302" s="189">
        <f t="shared" si="21"/>
        <v>29.24061227674455</v>
      </c>
    </row>
    <row r="303" spans="1:11" ht="120.75" customHeight="1">
      <c r="A303" s="170" t="s">
        <v>131</v>
      </c>
      <c r="B303" s="106" t="s">
        <v>73</v>
      </c>
      <c r="C303" s="104" t="s">
        <v>21</v>
      </c>
      <c r="D303" s="104" t="s">
        <v>13</v>
      </c>
      <c r="E303" s="137" t="s">
        <v>132</v>
      </c>
      <c r="F303" s="104" t="s">
        <v>5</v>
      </c>
      <c r="G303" s="49" t="e">
        <f>#REF!+#REF!</f>
        <v>#REF!</v>
      </c>
      <c r="H303" s="49"/>
      <c r="I303" s="189">
        <f>I304+I307+I309+I311</f>
        <v>14098.2</v>
      </c>
      <c r="J303" s="189">
        <f>J304+J307+J309+J311</f>
        <v>4122.400000000001</v>
      </c>
      <c r="K303" s="189">
        <f t="shared" si="21"/>
        <v>29.24061227674455</v>
      </c>
    </row>
    <row r="304" spans="1:11" ht="93" customHeight="1">
      <c r="A304" s="10" t="s">
        <v>139</v>
      </c>
      <c r="B304" s="99" t="s">
        <v>73</v>
      </c>
      <c r="C304" s="100" t="s">
        <v>21</v>
      </c>
      <c r="D304" s="100" t="s">
        <v>13</v>
      </c>
      <c r="E304" s="100" t="s">
        <v>148</v>
      </c>
      <c r="F304" s="101" t="s">
        <v>5</v>
      </c>
      <c r="G304" s="105"/>
      <c r="H304" s="105"/>
      <c r="I304" s="195">
        <f>I305</f>
        <v>371.8</v>
      </c>
      <c r="J304" s="195">
        <f>J305</f>
        <v>75.9</v>
      </c>
      <c r="K304" s="189">
        <f t="shared" si="21"/>
        <v>20.414201183431953</v>
      </c>
    </row>
    <row r="305" spans="1:11" ht="134.25" customHeight="1">
      <c r="A305" s="11" t="s">
        <v>245</v>
      </c>
      <c r="B305" s="107" t="s">
        <v>73</v>
      </c>
      <c r="C305" s="100" t="s">
        <v>21</v>
      </c>
      <c r="D305" s="73" t="s">
        <v>13</v>
      </c>
      <c r="E305" s="73" t="s">
        <v>78</v>
      </c>
      <c r="F305" s="73" t="s">
        <v>5</v>
      </c>
      <c r="G305" s="105"/>
      <c r="H305" s="105"/>
      <c r="I305" s="195">
        <f>I306</f>
        <v>371.8</v>
      </c>
      <c r="J305" s="195">
        <f>J306</f>
        <v>75.9</v>
      </c>
      <c r="K305" s="189">
        <f t="shared" si="21"/>
        <v>20.414201183431953</v>
      </c>
    </row>
    <row r="306" spans="1:11" ht="41.25" customHeight="1">
      <c r="A306" s="102" t="s">
        <v>186</v>
      </c>
      <c r="B306" s="107" t="s">
        <v>73</v>
      </c>
      <c r="C306" s="100" t="s">
        <v>21</v>
      </c>
      <c r="D306" s="73" t="s">
        <v>13</v>
      </c>
      <c r="E306" s="73" t="s">
        <v>78</v>
      </c>
      <c r="F306" s="73" t="s">
        <v>161</v>
      </c>
      <c r="G306" s="105"/>
      <c r="H306" s="105"/>
      <c r="I306" s="189">
        <v>371.8</v>
      </c>
      <c r="J306" s="189">
        <v>75.9</v>
      </c>
      <c r="K306" s="189">
        <f t="shared" si="21"/>
        <v>20.414201183431953</v>
      </c>
    </row>
    <row r="307" spans="1:11" ht="45" customHeight="1">
      <c r="A307" s="127" t="s">
        <v>149</v>
      </c>
      <c r="B307" s="76" t="s">
        <v>73</v>
      </c>
      <c r="C307" s="37" t="s">
        <v>21</v>
      </c>
      <c r="D307" s="37" t="s">
        <v>13</v>
      </c>
      <c r="E307" s="62" t="s">
        <v>150</v>
      </c>
      <c r="F307" s="37" t="s">
        <v>5</v>
      </c>
      <c r="G307" s="49"/>
      <c r="H307" s="49"/>
      <c r="I307" s="189">
        <f>I308</f>
        <v>12332.7</v>
      </c>
      <c r="J307" s="189">
        <f>J308</f>
        <v>3581.4</v>
      </c>
      <c r="K307" s="189">
        <f t="shared" si="21"/>
        <v>29.03986961492617</v>
      </c>
    </row>
    <row r="308" spans="1:11" ht="43.5" customHeight="1">
      <c r="A308" s="131" t="s">
        <v>210</v>
      </c>
      <c r="B308" s="38" t="s">
        <v>73</v>
      </c>
      <c r="C308" s="37" t="s">
        <v>21</v>
      </c>
      <c r="D308" s="37" t="s">
        <v>13</v>
      </c>
      <c r="E308" s="62" t="s">
        <v>150</v>
      </c>
      <c r="F308" s="37" t="s">
        <v>161</v>
      </c>
      <c r="G308" s="105"/>
      <c r="H308" s="105"/>
      <c r="I308" s="189">
        <v>12332.7</v>
      </c>
      <c r="J308" s="189">
        <v>3581.4</v>
      </c>
      <c r="K308" s="189">
        <f t="shared" si="21"/>
        <v>29.03986961492617</v>
      </c>
    </row>
    <row r="309" spans="1:11" ht="62.25" customHeight="1">
      <c r="A309" s="2" t="s">
        <v>246</v>
      </c>
      <c r="B309" s="38" t="s">
        <v>73</v>
      </c>
      <c r="C309" s="70" t="s">
        <v>21</v>
      </c>
      <c r="D309" s="104" t="s">
        <v>13</v>
      </c>
      <c r="E309" s="100" t="s">
        <v>151</v>
      </c>
      <c r="F309" s="70" t="s">
        <v>5</v>
      </c>
      <c r="G309" s="59" t="e">
        <f>#REF!</f>
        <v>#REF!</v>
      </c>
      <c r="H309" s="59"/>
      <c r="I309" s="189">
        <f>I310</f>
        <v>499.6</v>
      </c>
      <c r="J309" s="189">
        <f>J310</f>
        <v>111.4</v>
      </c>
      <c r="K309" s="189">
        <f t="shared" si="21"/>
        <v>22.297838270616495</v>
      </c>
    </row>
    <row r="310" spans="1:11" ht="43.5" customHeight="1">
      <c r="A310" s="129" t="s">
        <v>209</v>
      </c>
      <c r="B310" s="80" t="s">
        <v>73</v>
      </c>
      <c r="C310" s="70" t="s">
        <v>21</v>
      </c>
      <c r="D310" s="104" t="s">
        <v>13</v>
      </c>
      <c r="E310" s="100" t="s">
        <v>151</v>
      </c>
      <c r="F310" s="63" t="s">
        <v>119</v>
      </c>
      <c r="G310" s="31"/>
      <c r="H310" s="31"/>
      <c r="I310" s="189">
        <v>499.6</v>
      </c>
      <c r="J310" s="189">
        <v>111.4</v>
      </c>
      <c r="K310" s="189">
        <f t="shared" si="21"/>
        <v>22.297838270616495</v>
      </c>
    </row>
    <row r="311" spans="1:11" ht="106.5" customHeight="1">
      <c r="A311" s="127" t="s">
        <v>243</v>
      </c>
      <c r="B311" s="106" t="s">
        <v>73</v>
      </c>
      <c r="C311" s="37" t="s">
        <v>21</v>
      </c>
      <c r="D311" s="37" t="s">
        <v>13</v>
      </c>
      <c r="E311" s="133" t="s">
        <v>152</v>
      </c>
      <c r="F311" s="37" t="s">
        <v>5</v>
      </c>
      <c r="G311" s="108" t="e">
        <f>#REF!</f>
        <v>#REF!</v>
      </c>
      <c r="H311" s="108"/>
      <c r="I311" s="189">
        <f>I312</f>
        <v>894.1</v>
      </c>
      <c r="J311" s="189">
        <f>J312</f>
        <v>353.7</v>
      </c>
      <c r="K311" s="189">
        <f t="shared" si="21"/>
        <v>39.559333407896204</v>
      </c>
    </row>
    <row r="312" spans="1:11" ht="41.25" customHeight="1">
      <c r="A312" s="131" t="s">
        <v>210</v>
      </c>
      <c r="B312" s="76" t="s">
        <v>73</v>
      </c>
      <c r="C312" s="104" t="s">
        <v>21</v>
      </c>
      <c r="D312" s="104" t="s">
        <v>13</v>
      </c>
      <c r="E312" s="133" t="s">
        <v>152</v>
      </c>
      <c r="F312" s="37" t="s">
        <v>161</v>
      </c>
      <c r="G312" s="105"/>
      <c r="H312" s="105"/>
      <c r="I312" s="189">
        <v>894.1</v>
      </c>
      <c r="J312" s="189">
        <v>353.7</v>
      </c>
      <c r="K312" s="189">
        <f t="shared" si="21"/>
        <v>39.559333407896204</v>
      </c>
    </row>
    <row r="313" spans="1:14" ht="25.5" customHeight="1">
      <c r="A313" s="201" t="s">
        <v>53</v>
      </c>
      <c r="B313" s="183"/>
      <c r="C313" s="145"/>
      <c r="D313" s="145"/>
      <c r="E313" s="145"/>
      <c r="F313" s="145"/>
      <c r="G313" s="146" t="e">
        <f>G15+G118+G144+G151+#REF!+G196</f>
        <v>#REF!</v>
      </c>
      <c r="H313" s="146" t="e">
        <f>H15+H118+H144+H151+#REF!+H196</f>
        <v>#REF!</v>
      </c>
      <c r="I313" s="221">
        <f>I15+I118+I144+I196+I151</f>
        <v>156693.65999999997</v>
      </c>
      <c r="J313" s="221">
        <f>J15+J118+J144+J196+J151</f>
        <v>35524.90000000001</v>
      </c>
      <c r="K313" s="208">
        <f t="shared" si="21"/>
        <v>22.67156182324161</v>
      </c>
      <c r="N313" s="138"/>
    </row>
  </sheetData>
  <sheetProtection/>
  <mergeCells count="17">
    <mergeCell ref="A2:K2"/>
    <mergeCell ref="A3:K3"/>
    <mergeCell ref="H12:H13"/>
    <mergeCell ref="C1:K1"/>
    <mergeCell ref="B4:K7"/>
    <mergeCell ref="A12:A14"/>
    <mergeCell ref="B12:B14"/>
    <mergeCell ref="A9:M11"/>
    <mergeCell ref="J12:J13"/>
    <mergeCell ref="G12:G13"/>
    <mergeCell ref="D12:D14"/>
    <mergeCell ref="F12:F14"/>
    <mergeCell ref="I12:I13"/>
    <mergeCell ref="N126:P126"/>
    <mergeCell ref="E12:E14"/>
    <mergeCell ref="C12:C14"/>
    <mergeCell ref="K12:K13"/>
  </mergeCells>
  <printOptions horizontalCentered="1"/>
  <pageMargins left="0.1968503937007874" right="0"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USER</cp:lastModifiedBy>
  <cp:lastPrinted>2014-05-08T07:23:33Z</cp:lastPrinted>
  <dcterms:created xsi:type="dcterms:W3CDTF">2005-02-21T06:34:52Z</dcterms:created>
  <dcterms:modified xsi:type="dcterms:W3CDTF">2014-05-14T06:44:51Z</dcterms:modified>
  <cp:category/>
  <cp:version/>
  <cp:contentType/>
  <cp:contentStatus/>
</cp:coreProperties>
</file>