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2"/>
  </bookViews>
  <sheets>
    <sheet name="2013 год (4)" sheetId="1" r:id="rId1"/>
    <sheet name="2013 год (5)" sheetId="2" r:id="rId2"/>
    <sheet name="2013 год (6)" sheetId="3" r:id="rId3"/>
  </sheets>
  <definedNames>
    <definedName name="_xlnm.Print_Area" localSheetId="0">'2013 год (4)'!$A$1:$J$377</definedName>
    <definedName name="_xlnm.Print_Area" localSheetId="1">'2013 год (5)'!$A$1:$M$345</definedName>
    <definedName name="_xlnm.Print_Area" localSheetId="2">'2013 год (6)'!$A$1:$M$343</definedName>
  </definedNames>
  <calcPr fullCalcOnLoad="1"/>
</workbook>
</file>

<file path=xl/sharedStrings.xml><?xml version="1.0" encoding="utf-8"?>
<sst xmlns="http://schemas.openxmlformats.org/spreadsheetml/2006/main" count="6061" uniqueCount="489">
  <si>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</si>
  <si>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</si>
  <si>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</si>
  <si>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</si>
  <si>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</si>
  <si>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</si>
  <si>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</si>
  <si>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</si>
  <si>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</si>
  <si>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</si>
  <si>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</si>
  <si>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</si>
  <si>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</si>
  <si>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</si>
  <si>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</si>
  <si>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</si>
  <si>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</si>
  <si>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</si>
  <si>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</si>
  <si>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</si>
  <si>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</si>
  <si>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</si>
  <si>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</si>
  <si>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</si>
  <si>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</si>
  <si>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</si>
  <si>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</si>
  <si>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</si>
  <si>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</si>
  <si>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</si>
  <si>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</si>
  <si>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</si>
  <si>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</si>
  <si>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</si>
  <si>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</si>
  <si>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</si>
  <si>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</si>
  <si>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</si>
  <si>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</si>
  <si>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</si>
  <si>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</si>
  <si>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</si>
  <si>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</si>
  <si>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</si>
  <si>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</si>
  <si>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</si>
  <si>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</si>
  <si>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</si>
  <si>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</si>
  <si>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</si>
  <si>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</si>
  <si>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</si>
  <si>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</si>
  <si>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</si>
  <si>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</si>
  <si>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</si>
  <si>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</si>
  <si>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</si>
  <si>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</si>
  <si>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</si>
  <si>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</si>
  <si>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</si>
  <si>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</si>
  <si>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</si>
  <si>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</si>
  <si>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</si>
  <si>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</si>
  <si>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</si>
  <si>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</si>
  <si>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</si>
  <si>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</si>
  <si>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</si>
  <si>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</si>
  <si>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</si>
  <si>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</si>
  <si>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</si>
  <si>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</si>
  <si>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</si>
  <si>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</si>
  <si>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</si>
  <si>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</si>
  <si>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</si>
  <si>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</si>
  <si>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</si>
  <si>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</si>
  <si>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</si>
  <si>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</si>
  <si>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</si>
  <si>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</si>
  <si>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</si>
  <si>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</si>
  <si>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</si>
  <si>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</si>
  <si>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</si>
  <si>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</si>
  <si>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</si>
  <si>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</si>
  <si>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</si>
  <si>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</si>
  <si>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</si>
  <si>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</si>
  <si>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</si>
  <si>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</si>
  <si>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</si>
  <si>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</si>
  <si>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</si>
  <si>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</si>
  <si>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</si>
  <si>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</si>
  <si>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</si>
  <si>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</si>
  <si>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</si>
  <si>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</si>
  <si>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</si>
  <si>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</si>
  <si>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</si>
  <si>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</si>
  <si>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</si>
  <si>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</si>
  <si>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</si>
  <si>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</si>
  <si>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</si>
  <si>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</si>
  <si>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</si>
  <si>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</si>
  <si>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</si>
  <si>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</si>
  <si>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</si>
  <si>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</si>
  <si>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</si>
  <si>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</si>
  <si>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</si>
  <si>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</si>
  <si>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</si>
  <si>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</si>
  <si>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</si>
  <si>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</si>
  <si>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</si>
  <si>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</si>
  <si>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</si>
  <si>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</si>
  <si>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</si>
  <si>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</si>
  <si>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</si>
  <si>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</si>
  <si>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</si>
  <si>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</si>
  <si>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</si>
  <si>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</si>
  <si>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</si>
  <si>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</si>
  <si>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</si>
  <si>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</si>
  <si>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</si>
  <si>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</si>
  <si>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</si>
  <si>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</si>
  <si>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</si>
  <si>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</si>
  <si>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</si>
  <si>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</si>
  <si>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</si>
  <si>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</si>
  <si>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</si>
  <si>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</si>
  <si>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</si>
  <si>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</si>
  <si>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</si>
  <si>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</si>
  <si>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</si>
  <si>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</si>
  <si>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</si>
  <si>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</si>
  <si>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</si>
  <si>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</si>
  <si>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</si>
  <si>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</si>
  <si>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</si>
  <si>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</si>
  <si>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</si>
  <si>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</si>
  <si>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</si>
  <si>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</si>
  <si>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</si>
  <si>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</si>
  <si>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</si>
  <si>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</si>
  <si>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</si>
  <si>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</si>
  <si>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</si>
  <si>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</si>
  <si>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</si>
  <si>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</si>
  <si>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Учреждения культуры и мероприятия в сфере культуры и кинематографии</t>
  </si>
  <si>
    <t>442 00 00</t>
  </si>
  <si>
    <t>436 00 00</t>
  </si>
  <si>
    <t>Мероприятия в области образования</t>
  </si>
  <si>
    <t>436 97 00</t>
  </si>
  <si>
    <t>296 00 00</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</si>
  <si>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</si>
  <si>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</si>
  <si>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</si>
  <si>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</si>
  <si>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</si>
  <si>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</si>
  <si>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</si>
  <si>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</si>
  <si>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</si>
  <si>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</si>
  <si>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</si>
  <si>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</si>
  <si>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</si>
  <si>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</si>
  <si>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</si>
  <si>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</si>
  <si>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</si>
  <si>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</si>
  <si>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</si>
  <si>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</si>
  <si>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</si>
  <si>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</si>
  <si>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</si>
  <si>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</si>
  <si>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</si>
  <si>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</si>
  <si>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</si>
  <si>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</si>
  <si>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</si>
  <si>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</si>
  <si>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</si>
  <si>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</si>
  <si>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</si>
  <si>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</si>
  <si>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</si>
  <si>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</si>
  <si>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</si>
  <si>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</si>
  <si>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</si>
  <si>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</si>
  <si>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</si>
  <si>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</si>
  <si>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</si>
  <si>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</si>
  <si>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</si>
  <si>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</si>
  <si>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</si>
  <si>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</si>
  <si>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</si>
  <si>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</si>
  <si>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</si>
  <si>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</si>
  <si>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</si>
  <si>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</si>
  <si>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</si>
  <si>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</si>
  <si>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</si>
  <si>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</si>
  <si>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</si>
  <si>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</si>
  <si>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</si>
  <si>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</si>
  <si>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112</t>
  </si>
  <si>
    <t>296 59 30</t>
  </si>
  <si>
    <t>522 21 04</t>
  </si>
  <si>
    <t>522 21 00</t>
  </si>
  <si>
    <t>522 21 05</t>
  </si>
  <si>
    <t>584 50 18</t>
  </si>
  <si>
    <t>931 25 13</t>
  </si>
  <si>
    <t>090 02 00</t>
  </si>
  <si>
    <t>Иные выплаты персоналу , за исключением фонда оплаты труда</t>
  </si>
  <si>
    <t>Иные выплаты персоналу за исключением  фонда оплаты труда</t>
  </si>
  <si>
    <t>505 91 00</t>
  </si>
  <si>
    <t xml:space="preserve">10 </t>
  </si>
  <si>
    <t>522</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</si>
  <si>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</si>
  <si>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</si>
  <si>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</si>
  <si>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</si>
  <si>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</si>
  <si>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</si>
  <si>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Оценка недвижимости,признание прав и регулирование отношений по государственной и муниципальной собственности</t>
  </si>
  <si>
    <t>Пособия, компенсация и иные социальные выплаты гражданам , кроме публичных нормативных обязательств</t>
  </si>
  <si>
    <t>Расходы по муниципальной программе занятости населения Павловского района на 2011-2013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</si>
  <si>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</si>
  <si>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</si>
  <si>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 xml:space="preserve">             к Решению Совета Депутатов</t>
  </si>
  <si>
    <t>Приложение № 7</t>
  </si>
  <si>
    <t>" О бюджете муниципального образования"Павловский район" на 2014 год"</t>
  </si>
  <si>
    <t>ИТОГО</t>
  </si>
  <si>
    <t xml:space="preserve">  Ведомственной структура расходов бюджета  муниципального образования "Павловский район"на 2014 год. </t>
  </si>
  <si>
    <t>Другие вопросы в области социальной политики</t>
  </si>
  <si>
    <t>297 50 27</t>
  </si>
  <si>
    <t>092 03 06</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</si>
  <si>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</si>
  <si>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</si>
  <si>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092 00 00</t>
  </si>
  <si>
    <t>Мероприятия государственной  программы РФ «Доступная среда» на 2011-2015 годы</t>
  </si>
  <si>
    <t>521 26 00</t>
  </si>
  <si>
    <t>Осуществление обучающимся 10-х(11-х) и 11-х (12-х) классов муниципальных общеобразовательных организаций ежемесячных денежных выплат</t>
  </si>
  <si>
    <t>436 50 59</t>
  </si>
  <si>
    <t>Модернизация региональных систем дошкольного образования</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</si>
  <si>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</si>
  <si>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</si>
  <si>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</si>
  <si>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</si>
  <si>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</si>
  <si>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</si>
  <si>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4</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</si>
  <si>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</si>
  <si>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</si>
  <si>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</si>
  <si>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</si>
  <si>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</si>
  <si>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</si>
  <si>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Межбюджетные трансферты бюджетам поселений на 2014 год</t>
  </si>
  <si>
    <t>1781,3</t>
  </si>
  <si>
    <t>2985,1</t>
  </si>
  <si>
    <t>2304,5</t>
  </si>
  <si>
    <t>2145,83</t>
  </si>
  <si>
    <t>2727,7</t>
  </si>
  <si>
    <t>2605,8</t>
  </si>
  <si>
    <t>3550,23</t>
  </si>
  <si>
    <t>405,1</t>
  </si>
  <si>
    <t>313,8</t>
  </si>
  <si>
    <t>265,33</t>
  </si>
  <si>
    <t>324,7</t>
  </si>
  <si>
    <t>460,0</t>
  </si>
  <si>
    <t>180,0</t>
  </si>
  <si>
    <t>170,0</t>
  </si>
  <si>
    <t>120,0</t>
  </si>
  <si>
    <t>Придожение № 8 к Решению Совета Депутатов МО "Павловский район " «О бюджете муниципального образования «Павловский район» на 2014 год»</t>
  </si>
  <si>
    <t>Муниципальное учреждение "Услуги"</t>
  </si>
  <si>
    <t xml:space="preserve">МУК "ИКМ" МО "Павловский район" </t>
  </si>
  <si>
    <t>МБУ Детская школа искусств</t>
  </si>
  <si>
    <t>100,0</t>
  </si>
  <si>
    <t>570,0</t>
  </si>
  <si>
    <t>423  50 14</t>
  </si>
  <si>
    <t>Мероприятия федеральной целевой программы "Культура России (2012-2018 годы)"Государственной программы Российской Федерации "Развитие культуры и туризма"</t>
  </si>
  <si>
    <t>436 50 97</t>
  </si>
  <si>
    <t>Создание в общеобразовательных организациях, расположенных в сельской местности, условий для занятия физической культурой и спортом</t>
  </si>
  <si>
    <t>442 51 46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</si>
  <si>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</si>
  <si>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исполнения</t>
  </si>
  <si>
    <t>Расходы бюджета муниципального образования "Павловский район" за 2014 год в соответствии с ведомственной структурой расходов бюджета муниципального образования "Павловский район"</t>
  </si>
  <si>
    <t xml:space="preserve"> Уточненные бюджетные ассигнования  на 2014 год</t>
  </si>
  <si>
    <t>Исполнено за 2014 год</t>
  </si>
  <si>
    <t>631,3</t>
  </si>
  <si>
    <t>81,7</t>
  </si>
  <si>
    <t>43,6</t>
  </si>
  <si>
    <t>0,6</t>
  </si>
  <si>
    <t>6713,4</t>
  </si>
  <si>
    <t>3,1</t>
  </si>
  <si>
    <t>36</t>
  </si>
  <si>
    <t>793,9</t>
  </si>
  <si>
    <t>0,5</t>
  </si>
  <si>
    <t>1,0</t>
  </si>
  <si>
    <t>88,2</t>
  </si>
  <si>
    <t>449,5</t>
  </si>
  <si>
    <t>86,1</t>
  </si>
  <si>
    <t>351,8</t>
  </si>
  <si>
    <t>76,4</t>
  </si>
  <si>
    <t>134,6</t>
  </si>
  <si>
    <t>14,9</t>
  </si>
  <si>
    <t>88,7</t>
  </si>
  <si>
    <t>600,0</t>
  </si>
  <si>
    <t>12,0</t>
  </si>
  <si>
    <t>102,2</t>
  </si>
  <si>
    <t>41,1</t>
  </si>
  <si>
    <t>0,0</t>
  </si>
  <si>
    <t>1315,1</t>
  </si>
  <si>
    <t>25,7</t>
  </si>
  <si>
    <t>174,8</t>
  </si>
  <si>
    <t>101,3</t>
  </si>
  <si>
    <t>20,2</t>
  </si>
  <si>
    <t>1434,9</t>
  </si>
  <si>
    <t>1599,6</t>
  </si>
  <si>
    <t>156,5</t>
  </si>
  <si>
    <t>1706,9</t>
  </si>
  <si>
    <t>0,9</t>
  </si>
  <si>
    <t>9,6</t>
  </si>
  <si>
    <t>1472,4</t>
  </si>
  <si>
    <t>1979,6</t>
  </si>
  <si>
    <t>293,0</t>
  </si>
  <si>
    <t>3,0</t>
  </si>
  <si>
    <t>400,0</t>
  </si>
  <si>
    <t>982,6</t>
  </si>
  <si>
    <t>300,0</t>
  </si>
  <si>
    <t>3661,0</t>
  </si>
  <si>
    <t>4524,6</t>
  </si>
  <si>
    <t>14550,0</t>
  </si>
  <si>
    <t>2668,2</t>
  </si>
  <si>
    <t>170,3</t>
  </si>
  <si>
    <t>33,4</t>
  </si>
  <si>
    <t>72,6</t>
  </si>
  <si>
    <t>1993,2</t>
  </si>
  <si>
    <t>645,0</t>
  </si>
  <si>
    <t>17,4</t>
  </si>
  <si>
    <t>1912,0</t>
  </si>
  <si>
    <t>760,0</t>
  </si>
  <si>
    <t>287,4</t>
  </si>
  <si>
    <t>24,5</t>
  </si>
  <si>
    <t>0,1</t>
  </si>
  <si>
    <t>138,0</t>
  </si>
  <si>
    <t>74,4</t>
  </si>
  <si>
    <t>1392,6</t>
  </si>
  <si>
    <t>223,1</t>
  </si>
  <si>
    <t>25,0</t>
  </si>
  <si>
    <t>2,6</t>
  </si>
  <si>
    <t>90,7</t>
  </si>
  <si>
    <t>560,0</t>
  </si>
  <si>
    <t>5,0</t>
  </si>
  <si>
    <t>402,8</t>
  </si>
  <si>
    <t>30,0</t>
  </si>
  <si>
    <t>50,0</t>
  </si>
  <si>
    <t>1,9</t>
  </si>
  <si>
    <t>2249,0</t>
  </si>
  <si>
    <t>49,0</t>
  </si>
  <si>
    <t>9,3</t>
  </si>
  <si>
    <t>3192,6</t>
  </si>
  <si>
    <t>8,0</t>
  </si>
  <si>
    <t>119,1</t>
  </si>
  <si>
    <t>9631,6</t>
  </si>
  <si>
    <t>568,9</t>
  </si>
  <si>
    <t>253,3</t>
  </si>
  <si>
    <t>2137,8</t>
  </si>
  <si>
    <t>17,7</t>
  </si>
  <si>
    <t>42,2</t>
  </si>
  <si>
    <t>5259,4</t>
  </si>
  <si>
    <t>4860,8</t>
  </si>
  <si>
    <t>435,8</t>
  </si>
  <si>
    <t>30,1</t>
  </si>
  <si>
    <t>1001,2</t>
  </si>
  <si>
    <t>33114,0</t>
  </si>
  <si>
    <t>85,4</t>
  </si>
  <si>
    <t>1180,3</t>
  </si>
  <si>
    <t>17828,1</t>
  </si>
  <si>
    <t>4560,3</t>
  </si>
  <si>
    <t>2033,3</t>
  </si>
  <si>
    <t>6133,0</t>
  </si>
  <si>
    <t>37,8</t>
  </si>
  <si>
    <t>67,9</t>
  </si>
  <si>
    <t>130,4</t>
  </si>
  <si>
    <t>52,0</t>
  </si>
  <si>
    <t>99,6</t>
  </si>
  <si>
    <t>12,8</t>
  </si>
  <si>
    <t>28,8</t>
  </si>
  <si>
    <t>2,8</t>
  </si>
  <si>
    <t>15,0</t>
  </si>
  <si>
    <t>670,2</t>
  </si>
  <si>
    <t>357,9</t>
  </si>
  <si>
    <t>602,8</t>
  </si>
  <si>
    <t>176,9</t>
  </si>
  <si>
    <t>70,6</t>
  </si>
  <si>
    <t>8,2</t>
  </si>
  <si>
    <t>10,5</t>
  </si>
  <si>
    <t>636,8</t>
  </si>
  <si>
    <t>256,2</t>
  </si>
  <si>
    <t>1,5</t>
  </si>
  <si>
    <t>1,4</t>
  </si>
  <si>
    <t>134,4</t>
  </si>
  <si>
    <t>56,7</t>
  </si>
  <si>
    <t>14,3</t>
  </si>
  <si>
    <t>4,4</t>
  </si>
  <si>
    <t>2,0</t>
  </si>
  <si>
    <t>0,2</t>
  </si>
  <si>
    <t>90,0</t>
  </si>
  <si>
    <t>38,4</t>
  </si>
  <si>
    <t>301,8</t>
  </si>
  <si>
    <t>14326,9</t>
  </si>
  <si>
    <t>594,7</t>
  </si>
  <si>
    <t>925,1</t>
  </si>
  <si>
    <t>124,8</t>
  </si>
  <si>
    <t>3800,0</t>
  </si>
  <si>
    <t>1678,2</t>
  </si>
  <si>
    <t>15,4</t>
  </si>
  <si>
    <t>5837,8</t>
  </si>
  <si>
    <t>662,3</t>
  </si>
  <si>
    <t>-1,6</t>
  </si>
  <si>
    <t>2436,8</t>
  </si>
  <si>
    <t>810,0</t>
  </si>
  <si>
    <t>1479,8</t>
  </si>
  <si>
    <t xml:space="preserve">                        от                                         №</t>
  </si>
  <si>
    <t>213,0</t>
  </si>
  <si>
    <t>ПРИЛОЖЕНИЕ № 3</t>
  </si>
  <si>
    <t>Иные выплаты персоналу, за исключением фонда оплаты труда</t>
  </si>
  <si>
    <t>Пособия, компенсация и иные социальные выплаты гражданам, кроме публичных нормативных обязательств</t>
  </si>
  <si>
    <t>13,3</t>
  </si>
  <si>
    <t>40</t>
  </si>
  <si>
    <t>Иные выплаты персоналу государственных (муниципальных) органов, за исключением фонда оплаты труда</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</si>
</sst>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 numFmtId="184" formatCode="#,##0.0000"/>
  </numFmts>
  <fonts count="71">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sz val="10"/>
      <name val="Times New Roman"/>
      <family val="1"/>
    </font>
    <font>
      <sz val="12"/>
      <name val="Arial Cyr"/>
      <family val="0"/>
    </font>
    <font>
      <b/>
      <sz val="12"/>
      <color indexed="8"/>
      <name val="Times New Roman"/>
      <family val="1"/>
    </font>
    <font>
      <b/>
      <i/>
      <sz val="12"/>
      <name val="Arial Cyr"/>
      <family val="2"/>
    </font>
    <font>
      <b/>
      <sz val="14"/>
      <name val="Times New Roman"/>
      <family val="1"/>
    </font>
    <font>
      <sz val="10"/>
      <color indexed="8"/>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0000"/>
      <name val="Arial"/>
      <family val="2"/>
    </font>
    <font>
      <sz val="12"/>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16"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252">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166" fontId="3" fillId="33" borderId="11" xfId="0" applyNumberFormat="1" applyFont="1" applyFill="1" applyBorder="1" applyAlignment="1">
      <alignment horizontal="center"/>
    </xf>
    <xf numFmtId="0" fontId="6" fillId="0" borderId="0" xfId="0" applyFont="1" applyAlignment="1">
      <alignment/>
    </xf>
    <xf numFmtId="0" fontId="24" fillId="0" borderId="0" xfId="0" applyFont="1" applyAlignment="1">
      <alignment horizontal="justify"/>
    </xf>
    <xf numFmtId="49" fontId="0" fillId="0" borderId="12" xfId="0" applyNumberFormat="1" applyFill="1" applyBorder="1" applyAlignment="1">
      <alignment horizontal="center"/>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17"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166" fontId="17"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166" fontId="10" fillId="0" borderId="10" xfId="0" applyNumberFormat="1" applyFont="1" applyBorder="1" applyAlignment="1">
      <alignment horizontal="right"/>
    </xf>
    <xf numFmtId="2" fontId="20" fillId="0" borderId="10" xfId="0" applyNumberFormat="1" applyFont="1" applyBorder="1" applyAlignment="1">
      <alignment horizontal="right"/>
    </xf>
    <xf numFmtId="2" fontId="10" fillId="0" borderId="10" xfId="0" applyNumberFormat="1" applyFont="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4" fillId="0" borderId="10" xfId="0" applyNumberFormat="1" applyFont="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1" fillId="0" borderId="0" xfId="0" applyNumberFormat="1" applyFont="1" applyFill="1" applyBorder="1" applyAlignment="1">
      <alignment horizontal="center"/>
    </xf>
    <xf numFmtId="0" fontId="9" fillId="34" borderId="10" xfId="0" applyFont="1" applyFill="1" applyBorder="1" applyAlignment="1">
      <alignment horizontal="left" vertical="justify"/>
    </xf>
    <xf numFmtId="0" fontId="9" fillId="0" borderId="10" xfId="0" applyFont="1" applyBorder="1" applyAlignment="1">
      <alignment horizontal="left" vertical="justify" wrapText="1"/>
    </xf>
    <xf numFmtId="0" fontId="9" fillId="33" borderId="10" xfId="0" applyFont="1" applyFill="1" applyBorder="1" applyAlignment="1">
      <alignment horizontal="left" vertical="justify" wrapText="1"/>
    </xf>
    <xf numFmtId="0" fontId="9" fillId="0" borderId="10" xfId="0" applyFont="1" applyBorder="1" applyAlignment="1">
      <alignment horizontal="left" vertical="justify"/>
    </xf>
    <xf numFmtId="166" fontId="23"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22" fillId="33" borderId="10" xfId="0" applyNumberFormat="1" applyFont="1" applyFill="1" applyBorder="1" applyAlignment="1">
      <alignment horizontal="right"/>
    </xf>
    <xf numFmtId="166" fontId="9" fillId="33" borderId="10" xfId="0" applyNumberFormat="1" applyFont="1" applyFill="1" applyBorder="1" applyAlignment="1">
      <alignment horizontal="right"/>
    </xf>
    <xf numFmtId="0" fontId="67" fillId="0" borderId="0" xfId="0" applyFont="1" applyAlignment="1">
      <alignment/>
    </xf>
    <xf numFmtId="166" fontId="17" fillId="0" borderId="10" xfId="0" applyNumberFormat="1" applyFont="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19"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horizontal="lef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4" fontId="0" fillId="0" borderId="0" xfId="0" applyNumberFormat="1" applyAlignment="1">
      <alignment/>
    </xf>
    <xf numFmtId="0" fontId="0" fillId="35" borderId="0" xfId="0" applyFill="1" applyAlignment="1">
      <alignment/>
    </xf>
    <xf numFmtId="171" fontId="25" fillId="34" borderId="10" xfId="0" applyNumberFormat="1" applyFont="1" applyFill="1" applyBorder="1" applyAlignment="1">
      <alignment horizontal="right"/>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1" xfId="0" applyNumberFormat="1" applyFont="1" applyBorder="1" applyAlignment="1">
      <alignment horizontal="right"/>
    </xf>
    <xf numFmtId="49" fontId="11"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1" xfId="0" applyFont="1" applyBorder="1" applyAlignment="1">
      <alignment horizontal="justify"/>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4" fillId="34" borderId="10" xfId="0" applyFont="1" applyFill="1" applyBorder="1" applyAlignment="1">
      <alignment horizontal="left" vertical="justify"/>
    </xf>
    <xf numFmtId="4" fontId="7"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2" fontId="12"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0" fontId="9" fillId="33" borderId="10" xfId="0" applyFont="1" applyFill="1" applyBorder="1" applyAlignment="1">
      <alignment horizontal="left" vertical="top" wrapText="1"/>
    </xf>
    <xf numFmtId="183" fontId="26" fillId="34" borderId="10" xfId="0" applyNumberFormat="1" applyFont="1" applyFill="1" applyBorder="1" applyAlignment="1">
      <alignment horizontal="right"/>
    </xf>
    <xf numFmtId="0" fontId="14" fillId="33" borderId="10" xfId="0" applyFont="1" applyFill="1" applyBorder="1" applyAlignment="1">
      <alignment wrapText="1"/>
    </xf>
    <xf numFmtId="49" fontId="27" fillId="33" borderId="10" xfId="0" applyNumberFormat="1" applyFont="1" applyFill="1" applyBorder="1" applyAlignment="1">
      <alignment horizontal="right"/>
    </xf>
    <xf numFmtId="49" fontId="28" fillId="34" borderId="10" xfId="0" applyNumberFormat="1" applyFont="1" applyFill="1" applyBorder="1" applyAlignment="1">
      <alignment horizontal="right"/>
    </xf>
    <xf numFmtId="49" fontId="11" fillId="33" borderId="10" xfId="0" applyNumberFormat="1" applyFont="1" applyFill="1" applyBorder="1" applyAlignment="1">
      <alignment horizontal="center"/>
    </xf>
    <xf numFmtId="49" fontId="27" fillId="34" borderId="10" xfId="0" applyNumberFormat="1" applyFont="1" applyFill="1" applyBorder="1" applyAlignment="1">
      <alignment horizontal="right"/>
    </xf>
    <xf numFmtId="49" fontId="27" fillId="0" borderId="10" xfId="0" applyNumberFormat="1" applyFont="1" applyBorder="1" applyAlignment="1">
      <alignment horizontal="right"/>
    </xf>
    <xf numFmtId="0" fontId="27" fillId="0" borderId="10" xfId="0" applyFont="1" applyBorder="1" applyAlignment="1">
      <alignment horizontal="right"/>
    </xf>
    <xf numFmtId="0" fontId="11" fillId="33" borderId="11" xfId="0" applyFont="1" applyFill="1" applyBorder="1" applyAlignment="1">
      <alignment horizontal="right"/>
    </xf>
    <xf numFmtId="0" fontId="11" fillId="0" borderId="11" xfId="0" applyFont="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28" fillId="33" borderId="11" xfId="0" applyFont="1" applyFill="1" applyBorder="1" applyAlignment="1">
      <alignment horizontal="right"/>
    </xf>
    <xf numFmtId="0" fontId="11" fillId="33" borderId="11" xfId="0" applyFont="1" applyFill="1" applyBorder="1" applyAlignment="1">
      <alignment horizontal="right" wrapText="1"/>
    </xf>
    <xf numFmtId="0" fontId="29" fillId="33" borderId="11" xfId="0" applyFont="1" applyFill="1" applyBorder="1" applyAlignment="1">
      <alignment horizontal="right" wrapText="1"/>
    </xf>
    <xf numFmtId="49" fontId="29" fillId="34" borderId="10" xfId="0" applyNumberFormat="1" applyFont="1" applyFill="1" applyBorder="1" applyAlignment="1">
      <alignment horizontal="right"/>
    </xf>
    <xf numFmtId="49" fontId="11" fillId="33" borderId="16" xfId="0" applyNumberFormat="1" applyFont="1" applyFill="1" applyBorder="1" applyAlignment="1">
      <alignment horizontal="right"/>
    </xf>
    <xf numFmtId="49" fontId="27" fillId="33" borderId="16" xfId="0" applyNumberFormat="1" applyFont="1" applyFill="1" applyBorder="1" applyAlignment="1">
      <alignment horizontal="right"/>
    </xf>
    <xf numFmtId="49" fontId="11" fillId="0" borderId="11" xfId="0" applyNumberFormat="1" applyFont="1" applyFill="1" applyBorder="1" applyAlignment="1">
      <alignment horizontal="right"/>
    </xf>
    <xf numFmtId="49" fontId="27" fillId="34" borderId="11" xfId="0" applyNumberFormat="1" applyFont="1" applyFill="1" applyBorder="1" applyAlignment="1">
      <alignment horizontal="right"/>
    </xf>
    <xf numFmtId="49" fontId="27" fillId="34" borderId="16" xfId="0" applyNumberFormat="1" applyFont="1" applyFill="1" applyBorder="1" applyAlignment="1">
      <alignment horizontal="right"/>
    </xf>
    <xf numFmtId="49" fontId="11" fillId="34" borderId="16" xfId="0" applyNumberFormat="1" applyFont="1" applyFill="1" applyBorder="1" applyAlignment="1">
      <alignment horizontal="right"/>
    </xf>
    <xf numFmtId="49" fontId="28" fillId="34" borderId="11" xfId="0" applyNumberFormat="1" applyFont="1" applyFill="1" applyBorder="1" applyAlignment="1">
      <alignment horizontal="right"/>
    </xf>
    <xf numFmtId="0" fontId="11" fillId="34" borderId="11" xfId="0" applyFont="1" applyFill="1" applyBorder="1" applyAlignment="1">
      <alignment horizontal="right"/>
    </xf>
    <xf numFmtId="49" fontId="27" fillId="34" borderId="13" xfId="0" applyNumberFormat="1" applyFont="1" applyFill="1" applyBorder="1" applyAlignment="1">
      <alignment horizontal="right"/>
    </xf>
    <xf numFmtId="49" fontId="27" fillId="0" borderId="11" xfId="0" applyNumberFormat="1" applyFont="1" applyBorder="1" applyAlignment="1">
      <alignment horizontal="right"/>
    </xf>
    <xf numFmtId="0" fontId="11" fillId="33" borderId="10" xfId="0" applyFont="1" applyFill="1" applyBorder="1" applyAlignment="1">
      <alignment horizontal="right"/>
    </xf>
    <xf numFmtId="49" fontId="29" fillId="34" borderId="11" xfId="0" applyNumberFormat="1" applyFont="1" applyFill="1" applyBorder="1" applyAlignment="1">
      <alignment horizontal="right"/>
    </xf>
    <xf numFmtId="49" fontId="11" fillId="33" borderId="11" xfId="57" applyNumberFormat="1" applyFont="1" applyFill="1" applyBorder="1" applyAlignment="1">
      <alignment horizontal="right"/>
    </xf>
    <xf numFmtId="49" fontId="11" fillId="0" borderId="11" xfId="57" applyNumberFormat="1" applyFont="1" applyFill="1" applyBorder="1" applyAlignment="1">
      <alignment horizontal="center"/>
    </xf>
    <xf numFmtId="49" fontId="11" fillId="0"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0" fontId="68" fillId="0" borderId="10" xfId="0" applyFont="1" applyBorder="1" applyAlignment="1">
      <alignment horizontal="center" wrapText="1"/>
    </xf>
    <xf numFmtId="49" fontId="11" fillId="34" borderId="11" xfId="57" applyNumberFormat="1" applyFont="1" applyFill="1" applyBorder="1" applyAlignment="1">
      <alignment horizontal="right"/>
    </xf>
    <xf numFmtId="171" fontId="9" fillId="34" borderId="10" xfId="0" applyNumberFormat="1" applyFont="1" applyFill="1" applyBorder="1" applyAlignment="1">
      <alignment horizontal="right"/>
    </xf>
    <xf numFmtId="0" fontId="11" fillId="34" borderId="10" xfId="0" applyFont="1" applyFill="1" applyBorder="1" applyAlignment="1">
      <alignment horizontal="center" wrapText="1"/>
    </xf>
    <xf numFmtId="0" fontId="11" fillId="34" borderId="11" xfId="0" applyFont="1" applyFill="1" applyBorder="1" applyAlignment="1">
      <alignment horizontal="center" wrapText="1"/>
    </xf>
    <xf numFmtId="0" fontId="14" fillId="0" borderId="10" xfId="0" applyFont="1" applyFill="1" applyBorder="1" applyAlignment="1">
      <alignment wrapText="1"/>
    </xf>
    <xf numFmtId="0" fontId="28" fillId="33" borderId="11" xfId="0" applyFont="1" applyFill="1" applyBorder="1" applyAlignment="1">
      <alignment horizontal="right" wrapText="1"/>
    </xf>
    <xf numFmtId="49" fontId="28" fillId="33" borderId="16" xfId="0" applyNumberFormat="1" applyFont="1" applyFill="1" applyBorder="1" applyAlignment="1">
      <alignment horizontal="right"/>
    </xf>
    <xf numFmtId="0" fontId="14" fillId="34" borderId="10" xfId="0" applyFont="1" applyFill="1" applyBorder="1" applyAlignment="1">
      <alignment horizontal="left" wrapText="1"/>
    </xf>
    <xf numFmtId="183" fontId="24" fillId="34" borderId="10" xfId="0" applyNumberFormat="1" applyFont="1" applyFill="1" applyBorder="1" applyAlignment="1">
      <alignment horizontal="right"/>
    </xf>
    <xf numFmtId="0" fontId="25" fillId="34" borderId="10" xfId="0" applyFont="1" applyFill="1" applyBorder="1" applyAlignment="1">
      <alignment horizontal="left" vertical="justify"/>
    </xf>
    <xf numFmtId="0" fontId="11" fillId="0" borderId="10" xfId="0" applyFont="1" applyBorder="1" applyAlignment="1">
      <alignment horizontal="center"/>
    </xf>
    <xf numFmtId="0" fontId="11" fillId="33" borderId="10" xfId="0" applyFont="1" applyFill="1" applyBorder="1" applyAlignment="1">
      <alignment horizontal="center"/>
    </xf>
    <xf numFmtId="0" fontId="9" fillId="34" borderId="10" xfId="0" applyFont="1" applyFill="1" applyBorder="1" applyAlignment="1">
      <alignment horizontal="justify" wrapText="1"/>
    </xf>
    <xf numFmtId="49" fontId="0" fillId="0" borderId="0" xfId="0" applyNumberFormat="1" applyAlignment="1">
      <alignment horizontal="right"/>
    </xf>
    <xf numFmtId="0" fontId="6" fillId="0" borderId="10" xfId="0" applyFont="1" applyBorder="1" applyAlignment="1">
      <alignment horizontal="center" vertical="center" wrapText="1"/>
    </xf>
    <xf numFmtId="49" fontId="0" fillId="0" borderId="10" xfId="0" applyNumberFormat="1" applyBorder="1" applyAlignment="1">
      <alignment horizontal="left" vertical="justify"/>
    </xf>
    <xf numFmtId="49" fontId="0" fillId="0" borderId="10" xfId="0" applyNumberFormat="1" applyBorder="1" applyAlignment="1">
      <alignment horizontal="center" vertical="justify"/>
    </xf>
    <xf numFmtId="0" fontId="69" fillId="0" borderId="10" xfId="0" applyFont="1" applyBorder="1" applyAlignment="1">
      <alignment horizontal="center" vertical="top" wrapText="1"/>
    </xf>
    <xf numFmtId="49" fontId="0" fillId="0" borderId="10" xfId="0" applyNumberFormat="1" applyBorder="1" applyAlignment="1">
      <alignment horizontal="center"/>
    </xf>
    <xf numFmtId="49" fontId="0" fillId="0" borderId="0" xfId="0" applyNumberFormat="1" applyAlignment="1">
      <alignment horizontal="center"/>
    </xf>
    <xf numFmtId="0" fontId="25" fillId="34" borderId="0" xfId="0" applyFont="1" applyFill="1" applyBorder="1" applyAlignment="1">
      <alignment horizontal="left" vertical="justify"/>
    </xf>
    <xf numFmtId="49" fontId="29" fillId="34" borderId="0" xfId="0" applyNumberFormat="1" applyFont="1" applyFill="1" applyBorder="1" applyAlignment="1">
      <alignment horizontal="right"/>
    </xf>
    <xf numFmtId="171" fontId="25" fillId="34" borderId="0" xfId="0" applyNumberFormat="1" applyFont="1" applyFill="1" applyBorder="1" applyAlignment="1">
      <alignment horizontal="right"/>
    </xf>
    <xf numFmtId="183" fontId="26" fillId="34" borderId="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0" fontId="70" fillId="0" borderId="10" xfId="0" applyFont="1" applyBorder="1" applyAlignment="1">
      <alignment wrapText="1"/>
    </xf>
    <xf numFmtId="49" fontId="1" fillId="0" borderId="10" xfId="0" applyNumberFormat="1" applyFont="1" applyBorder="1" applyAlignment="1">
      <alignment horizontal="center"/>
    </xf>
    <xf numFmtId="49" fontId="0" fillId="0" borderId="0" xfId="0" applyNumberFormat="1" applyFont="1" applyAlignment="1">
      <alignment/>
    </xf>
    <xf numFmtId="166" fontId="9" fillId="34" borderId="10" xfId="0" applyNumberFormat="1" applyFont="1" applyFill="1" applyBorder="1" applyAlignment="1">
      <alignment horizontal="right"/>
    </xf>
    <xf numFmtId="2" fontId="3" fillId="0" borderId="11" xfId="0" applyNumberFormat="1" applyFont="1" applyBorder="1" applyAlignment="1">
      <alignment horizontal="right"/>
    </xf>
    <xf numFmtId="49" fontId="6" fillId="33" borderId="10" xfId="0" applyNumberFormat="1" applyFont="1" applyFill="1" applyBorder="1" applyAlignment="1">
      <alignment horizontal="right"/>
    </xf>
    <xf numFmtId="49" fontId="6" fillId="0" borderId="10" xfId="0" applyNumberFormat="1" applyFont="1" applyBorder="1" applyAlignment="1">
      <alignment horizontal="right"/>
    </xf>
    <xf numFmtId="49" fontId="6" fillId="34" borderId="10" xfId="0" applyNumberFormat="1" applyFont="1" applyFill="1" applyBorder="1" applyAlignment="1">
      <alignment horizontal="right"/>
    </xf>
    <xf numFmtId="49" fontId="6" fillId="33" borderId="16" xfId="0" applyNumberFormat="1" applyFont="1" applyFill="1" applyBorder="1" applyAlignment="1">
      <alignment horizontal="right"/>
    </xf>
    <xf numFmtId="49" fontId="6" fillId="34" borderId="16" xfId="0" applyNumberFormat="1" applyFont="1" applyFill="1" applyBorder="1" applyAlignment="1">
      <alignment horizontal="right"/>
    </xf>
    <xf numFmtId="49" fontId="8" fillId="33" borderId="10" xfId="0" applyNumberFormat="1" applyFont="1" applyFill="1" applyBorder="1" applyAlignment="1">
      <alignment horizontal="right"/>
    </xf>
    <xf numFmtId="183" fontId="6" fillId="34" borderId="16" xfId="0" applyNumberFormat="1" applyFont="1" applyFill="1" applyBorder="1" applyAlignment="1">
      <alignment horizontal="right"/>
    </xf>
    <xf numFmtId="49" fontId="6" fillId="0" borderId="10" xfId="0" applyNumberFormat="1" applyFont="1" applyFill="1" applyBorder="1" applyAlignment="1">
      <alignment horizontal="right"/>
    </xf>
    <xf numFmtId="49" fontId="8" fillId="0" borderId="10" xfId="0" applyNumberFormat="1" applyFont="1" applyBorder="1" applyAlignment="1">
      <alignment horizontal="right"/>
    </xf>
    <xf numFmtId="49" fontId="6" fillId="0" borderId="13" xfId="0" applyNumberFormat="1" applyFont="1" applyBorder="1" applyAlignment="1">
      <alignment horizontal="center" vertical="center"/>
    </xf>
    <xf numFmtId="183" fontId="6" fillId="0" borderId="10" xfId="0" applyNumberFormat="1" applyFont="1" applyBorder="1" applyAlignment="1">
      <alignment horizontal="center" vertical="center"/>
    </xf>
    <xf numFmtId="0" fontId="9" fillId="34" borderId="10" xfId="0" applyFont="1" applyFill="1" applyBorder="1" applyAlignment="1">
      <alignment horizontal="justify" vertical="top"/>
    </xf>
    <xf numFmtId="0" fontId="9" fillId="33" borderId="10" xfId="0" applyFont="1" applyFill="1" applyBorder="1" applyAlignment="1">
      <alignment horizontal="justify" vertical="top" wrapText="1"/>
    </xf>
    <xf numFmtId="0" fontId="9" fillId="34" borderId="10" xfId="0" applyFont="1" applyFill="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justify" vertical="top"/>
    </xf>
    <xf numFmtId="0" fontId="9" fillId="0" borderId="10" xfId="0" applyNumberFormat="1" applyFont="1" applyBorder="1" applyAlignment="1">
      <alignment horizontal="justify" vertical="top" wrapText="1"/>
    </xf>
    <xf numFmtId="0" fontId="9" fillId="0" borderId="10" xfId="0" applyFont="1" applyFill="1" applyBorder="1" applyAlignment="1">
      <alignment horizontal="justify" vertical="top" wrapText="1"/>
    </xf>
    <xf numFmtId="0" fontId="14" fillId="34" borderId="10" xfId="0" applyFont="1" applyFill="1" applyBorder="1" applyAlignment="1">
      <alignment horizontal="justify" vertical="top"/>
    </xf>
    <xf numFmtId="0" fontId="9" fillId="0" borderId="10" xfId="0" applyNumberFormat="1" applyFont="1" applyBorder="1" applyAlignment="1">
      <alignment horizontal="justify" vertical="top"/>
    </xf>
    <xf numFmtId="0" fontId="9" fillId="0" borderId="10" xfId="0" applyFont="1" applyFill="1" applyBorder="1" applyAlignment="1">
      <alignment horizontal="justify" vertical="top"/>
    </xf>
    <xf numFmtId="0" fontId="9" fillId="36" borderId="10" xfId="0" applyFont="1" applyFill="1" applyBorder="1" applyAlignment="1">
      <alignment horizontal="justify" vertical="top" wrapText="1"/>
    </xf>
    <xf numFmtId="0" fontId="6" fillId="34" borderId="0" xfId="0" applyFont="1" applyFill="1" applyAlignment="1">
      <alignment horizontal="right"/>
    </xf>
    <xf numFmtId="0" fontId="6" fillId="34" borderId="0" xfId="0" applyFont="1" applyFill="1" applyAlignment="1">
      <alignment horizontal="center" vertical="justify"/>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xf numFmtId="0" fontId="5" fillId="0" borderId="0" xfId="0" applyFont="1" applyAlignment="1">
      <alignment horizontal="center" vertical="justify"/>
    </xf>
    <xf numFmtId="0" fontId="5" fillId="0" borderId="19" xfId="0" applyFont="1" applyBorder="1" applyAlignment="1">
      <alignment horizontal="center" vertical="justify"/>
    </xf>
    <xf numFmtId="49" fontId="1" fillId="0" borderId="17" xfId="0" applyNumberFormat="1" applyFont="1" applyBorder="1" applyAlignment="1">
      <alignment horizontal="center" vertical="justify"/>
    </xf>
    <xf numFmtId="49" fontId="1" fillId="0" borderId="18" xfId="0" applyNumberFormat="1" applyFont="1" applyBorder="1" applyAlignment="1">
      <alignment horizontal="center" vertical="justify"/>
    </xf>
    <xf numFmtId="0" fontId="0" fillId="0" borderId="0" xfId="0" applyAlignment="1">
      <alignment horizontal="center"/>
    </xf>
    <xf numFmtId="0" fontId="0" fillId="34" borderId="0" xfId="0" applyFill="1" applyAlignment="1">
      <alignment horizontal="right"/>
    </xf>
    <xf numFmtId="49" fontId="6" fillId="34" borderId="0" xfId="0" applyNumberFormat="1" applyFont="1" applyFill="1" applyAlignment="1">
      <alignment horizontal="right"/>
    </xf>
    <xf numFmtId="49" fontId="1" fillId="0" borderId="13" xfId="0" applyNumberFormat="1" applyFont="1" applyBorder="1" applyAlignment="1">
      <alignment horizontal="center" vertical="justify"/>
    </xf>
    <xf numFmtId="49" fontId="0" fillId="0" borderId="0" xfId="0" applyNumberFormat="1" applyAlignment="1">
      <alignment horizontal="left" vertical="justify"/>
    </xf>
    <xf numFmtId="0" fontId="30" fillId="0" borderId="0" xfId="0" applyFont="1" applyAlignment="1">
      <alignment horizontal="center" vertical="justify"/>
    </xf>
    <xf numFmtId="0" fontId="6" fillId="0" borderId="0" xfId="0" applyFont="1" applyBorder="1" applyAlignment="1">
      <alignment horizontal="right"/>
    </xf>
    <xf numFmtId="49" fontId="0" fillId="0" borderId="20" xfId="0" applyNumberFormat="1" applyBorder="1" applyAlignment="1">
      <alignment horizontal="center" vertical="justify"/>
    </xf>
    <xf numFmtId="49" fontId="0" fillId="0" borderId="21"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11" xfId="0" applyNumberFormat="1" applyBorder="1" applyAlignment="1">
      <alignment horizontal="center"/>
    </xf>
    <xf numFmtId="49" fontId="0" fillId="0" borderId="22" xfId="0" applyNumberFormat="1" applyBorder="1" applyAlignment="1">
      <alignment horizontal="center"/>
    </xf>
    <xf numFmtId="49" fontId="0" fillId="0" borderId="19" xfId="0" applyNumberFormat="1" applyBorder="1" applyAlignment="1">
      <alignment horizontal="center"/>
    </xf>
    <xf numFmtId="49" fontId="0" fillId="0" borderId="16" xfId="0" applyNumberFormat="1" applyBorder="1" applyAlignment="1">
      <alignment horizontal="center"/>
    </xf>
    <xf numFmtId="2" fontId="1" fillId="0" borderId="20" xfId="0" applyNumberFormat="1" applyFont="1" applyBorder="1" applyAlignment="1">
      <alignment horizontal="center"/>
    </xf>
    <xf numFmtId="2" fontId="0" fillId="0" borderId="21" xfId="0" applyNumberFormat="1" applyFont="1" applyBorder="1" applyAlignment="1">
      <alignment horizontal="center"/>
    </xf>
    <xf numFmtId="2" fontId="0" fillId="0" borderId="11" xfId="0" applyNumberFormat="1" applyFont="1" applyBorder="1" applyAlignment="1">
      <alignment horizont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7" xfId="0" applyNumberFormat="1" applyFont="1" applyBorder="1" applyAlignment="1">
      <alignment horizontal="center" vertical="justify"/>
    </xf>
    <xf numFmtId="49" fontId="6" fillId="0" borderId="13" xfId="0" applyNumberFormat="1" applyFont="1" applyBorder="1" applyAlignment="1">
      <alignment horizontal="center" vertical="justify"/>
    </xf>
    <xf numFmtId="49" fontId="6" fillId="0" borderId="18" xfId="0" applyNumberFormat="1"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76"/>
  <sheetViews>
    <sheetView view="pageBreakPreview" zoomScaleNormal="85" zoomScaleSheetLayoutView="100" zoomScalePageLayoutView="0" workbookViewId="0" topLeftCell="A230">
      <selection activeCell="F235" sqref="F235:F236"/>
    </sheetView>
  </sheetViews>
  <sheetFormatPr defaultColWidth="9.00390625" defaultRowHeight="12.75"/>
  <cols>
    <col min="1" max="1" width="41.00390625" style="0" customWidth="1"/>
    <col min="2" max="3" width="4.875" style="1" customWidth="1"/>
    <col min="4" max="4" width="5.00390625" style="1" customWidth="1"/>
    <col min="5" max="5" width="9.25390625" style="1" customWidth="1"/>
    <col min="6" max="6" width="7.875" style="1" customWidth="1"/>
    <col min="7" max="8" width="12.875" style="1" hidden="1" customWidth="1"/>
    <col min="9" max="9" width="12.625" style="1" customWidth="1"/>
    <col min="10" max="11" width="9.125" style="0" hidden="1" customWidth="1"/>
    <col min="12" max="12" width="10.125" style="0" bestFit="1" customWidth="1"/>
  </cols>
  <sheetData>
    <row r="1" spans="1:9" ht="21" customHeight="1">
      <c r="A1" s="95"/>
      <c r="B1" s="96"/>
      <c r="C1" s="212" t="s">
        <v>286</v>
      </c>
      <c r="D1" s="212"/>
      <c r="E1" s="212"/>
      <c r="F1" s="212"/>
      <c r="G1" s="212"/>
      <c r="H1" s="212"/>
      <c r="I1" s="212"/>
    </row>
    <row r="2" spans="1:9" ht="17.25" customHeight="1">
      <c r="A2" s="212" t="s">
        <v>285</v>
      </c>
      <c r="B2" s="225"/>
      <c r="C2" s="225"/>
      <c r="D2" s="225"/>
      <c r="E2" s="225"/>
      <c r="F2" s="225"/>
      <c r="G2" s="225"/>
      <c r="H2" s="225"/>
      <c r="I2" s="225"/>
    </row>
    <row r="3" spans="1:9" ht="12.75" customHeight="1">
      <c r="A3" s="226" t="s">
        <v>192</v>
      </c>
      <c r="B3" s="225"/>
      <c r="C3" s="225"/>
      <c r="D3" s="225"/>
      <c r="E3" s="225"/>
      <c r="F3" s="225"/>
      <c r="G3" s="225"/>
      <c r="H3" s="225"/>
      <c r="I3" s="225"/>
    </row>
    <row r="4" spans="1:9" ht="12.75" customHeight="1">
      <c r="A4" s="95"/>
      <c r="B4" s="213" t="s">
        <v>287</v>
      </c>
      <c r="C4" s="213"/>
      <c r="D4" s="213"/>
      <c r="E4" s="213"/>
      <c r="F4" s="213"/>
      <c r="G4" s="213"/>
      <c r="H4" s="213"/>
      <c r="I4" s="213"/>
    </row>
    <row r="5" spans="1:9" ht="20.25" customHeight="1">
      <c r="A5" s="95"/>
      <c r="B5" s="213"/>
      <c r="C5" s="213"/>
      <c r="D5" s="213"/>
      <c r="E5" s="213"/>
      <c r="F5" s="213"/>
      <c r="G5" s="213"/>
      <c r="H5" s="213"/>
      <c r="I5" s="213"/>
    </row>
    <row r="6" spans="1:9" ht="12.75" customHeight="1" hidden="1">
      <c r="A6" s="95"/>
      <c r="B6" s="213"/>
      <c r="C6" s="213"/>
      <c r="D6" s="213"/>
      <c r="E6" s="213"/>
      <c r="F6" s="213"/>
      <c r="G6" s="213"/>
      <c r="H6" s="213"/>
      <c r="I6" s="213"/>
    </row>
    <row r="7" spans="1:9" ht="14.25" customHeight="1" hidden="1">
      <c r="A7" s="95"/>
      <c r="B7" s="213"/>
      <c r="C7" s="213"/>
      <c r="D7" s="213"/>
      <c r="E7" s="213"/>
      <c r="F7" s="213"/>
      <c r="G7" s="213"/>
      <c r="H7" s="213"/>
      <c r="I7" s="213"/>
    </row>
    <row r="8" spans="1:9" ht="12.75" hidden="1">
      <c r="A8" s="95"/>
      <c r="B8" s="96"/>
      <c r="C8" s="96"/>
      <c r="D8" s="96"/>
      <c r="E8" s="96"/>
      <c r="F8" s="96"/>
      <c r="G8" s="96"/>
      <c r="H8" s="96"/>
      <c r="I8" s="96"/>
    </row>
    <row r="9" spans="1:11" ht="12.75" customHeight="1">
      <c r="A9" s="220" t="s">
        <v>289</v>
      </c>
      <c r="B9" s="220"/>
      <c r="C9" s="220"/>
      <c r="D9" s="220"/>
      <c r="E9" s="220"/>
      <c r="F9" s="220"/>
      <c r="G9" s="220"/>
      <c r="H9" s="220"/>
      <c r="I9" s="220"/>
      <c r="J9" s="220"/>
      <c r="K9" s="220"/>
    </row>
    <row r="10" spans="1:11" ht="12.75" customHeight="1">
      <c r="A10" s="220"/>
      <c r="B10" s="220"/>
      <c r="C10" s="220"/>
      <c r="D10" s="220"/>
      <c r="E10" s="220"/>
      <c r="F10" s="220"/>
      <c r="G10" s="220"/>
      <c r="H10" s="220"/>
      <c r="I10" s="220"/>
      <c r="J10" s="220"/>
      <c r="K10" s="220"/>
    </row>
    <row r="11" spans="1:11" ht="24.75" customHeight="1">
      <c r="A11" s="221"/>
      <c r="B11" s="221"/>
      <c r="C11" s="221"/>
      <c r="D11" s="221"/>
      <c r="E11" s="221"/>
      <c r="F11" s="221"/>
      <c r="G11" s="221"/>
      <c r="H11" s="221"/>
      <c r="I11" s="221"/>
      <c r="J11" s="221"/>
      <c r="K11" s="221"/>
    </row>
    <row r="12" spans="1:9" ht="37.5" customHeight="1">
      <c r="A12" s="214" t="s">
        <v>188</v>
      </c>
      <c r="B12" s="217" t="s">
        <v>0</v>
      </c>
      <c r="C12" s="217" t="s">
        <v>1</v>
      </c>
      <c r="D12" s="217" t="s">
        <v>2</v>
      </c>
      <c r="E12" s="217" t="s">
        <v>3</v>
      </c>
      <c r="F12" s="217" t="s">
        <v>4</v>
      </c>
      <c r="G12" s="222" t="s">
        <v>97</v>
      </c>
      <c r="H12" s="222" t="s">
        <v>98</v>
      </c>
      <c r="I12" s="217" t="s">
        <v>288</v>
      </c>
    </row>
    <row r="13" spans="1:9" ht="39.75" customHeight="1">
      <c r="A13" s="215"/>
      <c r="B13" s="218"/>
      <c r="C13" s="218"/>
      <c r="D13" s="218"/>
      <c r="E13" s="218"/>
      <c r="F13" s="218"/>
      <c r="G13" s="223"/>
      <c r="H13" s="227"/>
      <c r="I13" s="219"/>
    </row>
    <row r="14" spans="1:9" ht="4.5" customHeight="1" hidden="1">
      <c r="A14" s="216"/>
      <c r="B14" s="219"/>
      <c r="C14" s="219"/>
      <c r="D14" s="219"/>
      <c r="E14" s="219"/>
      <c r="F14" s="219"/>
      <c r="G14" s="9"/>
      <c r="H14" s="9"/>
      <c r="I14" s="86"/>
    </row>
    <row r="15" spans="1:9" ht="34.5" customHeight="1">
      <c r="A15" s="57" t="s">
        <v>93</v>
      </c>
      <c r="B15" s="106" t="s">
        <v>47</v>
      </c>
      <c r="C15" s="107" t="s">
        <v>14</v>
      </c>
      <c r="D15" s="107" t="s">
        <v>14</v>
      </c>
      <c r="E15" s="107" t="s">
        <v>27</v>
      </c>
      <c r="F15" s="107" t="s">
        <v>5</v>
      </c>
      <c r="G15" s="53" t="e">
        <f>G16+G57+#REF!+G89+G62+#REF!+#REF!+#REF!</f>
        <v>#REF!</v>
      </c>
      <c r="H15" s="53" t="e">
        <f>H16+H57+H62+#REF!+#REF!+#REF!+H89</f>
        <v>#REF!</v>
      </c>
      <c r="I15" s="108">
        <f>I16+I57+I62+I89+I85+I81+I111+I77</f>
        <v>19903.260000000002</v>
      </c>
    </row>
    <row r="16" spans="1:9" ht="18.75" customHeight="1">
      <c r="A16" s="8" t="s">
        <v>15</v>
      </c>
      <c r="B16" s="106" t="s">
        <v>47</v>
      </c>
      <c r="C16" s="71" t="s">
        <v>6</v>
      </c>
      <c r="D16" s="71" t="s">
        <v>14</v>
      </c>
      <c r="E16" s="71" t="s">
        <v>27</v>
      </c>
      <c r="F16" s="71" t="s">
        <v>5</v>
      </c>
      <c r="G16" s="10" t="e">
        <f>G17+G24+G33+G37</f>
        <v>#REF!</v>
      </c>
      <c r="H16" s="10" t="e">
        <f>H17+H24+H33+H37</f>
        <v>#REF!</v>
      </c>
      <c r="I16" s="108">
        <f>I17+I24+I33+I37+I115</f>
        <v>14427.86</v>
      </c>
    </row>
    <row r="17" spans="1:9" ht="62.25" customHeight="1">
      <c r="A17" s="90" t="s">
        <v>54</v>
      </c>
      <c r="B17" s="133">
        <v>503</v>
      </c>
      <c r="C17" s="71" t="s">
        <v>6</v>
      </c>
      <c r="D17" s="71" t="s">
        <v>22</v>
      </c>
      <c r="E17" s="71" t="s">
        <v>27</v>
      </c>
      <c r="F17" s="71" t="s">
        <v>5</v>
      </c>
      <c r="G17" s="11">
        <f>G18</f>
        <v>0</v>
      </c>
      <c r="H17" s="11">
        <f>H18</f>
        <v>607</v>
      </c>
      <c r="I17" s="108">
        <f>I18</f>
        <v>717</v>
      </c>
    </row>
    <row r="18" spans="1:9" ht="64.5" customHeight="1">
      <c r="A18" s="90" t="s">
        <v>55</v>
      </c>
      <c r="B18" s="133">
        <v>503</v>
      </c>
      <c r="C18" s="71" t="s">
        <v>6</v>
      </c>
      <c r="D18" s="71" t="s">
        <v>22</v>
      </c>
      <c r="E18" s="71" t="s">
        <v>167</v>
      </c>
      <c r="F18" s="71" t="s">
        <v>5</v>
      </c>
      <c r="G18" s="12"/>
      <c r="H18" s="12">
        <f>H19</f>
        <v>607</v>
      </c>
      <c r="I18" s="108">
        <f>I19</f>
        <v>717</v>
      </c>
    </row>
    <row r="19" spans="1:9" ht="22.5" customHeight="1">
      <c r="A19" s="75" t="s">
        <v>16</v>
      </c>
      <c r="B19" s="133">
        <v>503</v>
      </c>
      <c r="C19" s="71" t="s">
        <v>6</v>
      </c>
      <c r="D19" s="71" t="s">
        <v>22</v>
      </c>
      <c r="E19" s="71" t="s">
        <v>61</v>
      </c>
      <c r="F19" s="71" t="s">
        <v>5</v>
      </c>
      <c r="G19" s="12"/>
      <c r="H19" s="12">
        <f>H21</f>
        <v>607</v>
      </c>
      <c r="I19" s="108">
        <f>SUM(I20:I23)</f>
        <v>717</v>
      </c>
    </row>
    <row r="20" spans="1:9" ht="43.5" customHeight="1">
      <c r="A20" s="77" t="s">
        <v>200</v>
      </c>
      <c r="B20" s="133">
        <v>503</v>
      </c>
      <c r="C20" s="71" t="s">
        <v>6</v>
      </c>
      <c r="D20" s="71" t="s">
        <v>22</v>
      </c>
      <c r="E20" s="71" t="s">
        <v>61</v>
      </c>
      <c r="F20" s="71" t="s">
        <v>112</v>
      </c>
      <c r="G20" s="12"/>
      <c r="H20" s="12"/>
      <c r="I20" s="108">
        <v>516</v>
      </c>
    </row>
    <row r="21" spans="1:9" ht="47.25" customHeight="1">
      <c r="A21" s="60" t="s">
        <v>239</v>
      </c>
      <c r="B21" s="133">
        <v>503</v>
      </c>
      <c r="C21" s="71" t="s">
        <v>6</v>
      </c>
      <c r="D21" s="71" t="s">
        <v>22</v>
      </c>
      <c r="E21" s="71" t="s">
        <v>61</v>
      </c>
      <c r="F21" s="71" t="s">
        <v>114</v>
      </c>
      <c r="G21" s="13"/>
      <c r="H21" s="13">
        <v>607</v>
      </c>
      <c r="I21" s="108">
        <v>157.3</v>
      </c>
    </row>
    <row r="22" spans="1:9" ht="44.25" customHeight="1">
      <c r="A22" s="60" t="s">
        <v>202</v>
      </c>
      <c r="B22" s="134">
        <v>503</v>
      </c>
      <c r="C22" s="93" t="s">
        <v>6</v>
      </c>
      <c r="D22" s="93" t="s">
        <v>22</v>
      </c>
      <c r="E22" s="93" t="s">
        <v>61</v>
      </c>
      <c r="F22" s="93" t="s">
        <v>159</v>
      </c>
      <c r="G22" s="13"/>
      <c r="H22" s="13"/>
      <c r="I22" s="108">
        <v>43.6</v>
      </c>
    </row>
    <row r="23" spans="1:9" ht="31.5" customHeight="1">
      <c r="A23" s="77" t="s">
        <v>120</v>
      </c>
      <c r="B23" s="133">
        <v>503</v>
      </c>
      <c r="C23" s="71" t="s">
        <v>6</v>
      </c>
      <c r="D23" s="71" t="s">
        <v>22</v>
      </c>
      <c r="E23" s="71" t="s">
        <v>61</v>
      </c>
      <c r="F23" s="71" t="s">
        <v>119</v>
      </c>
      <c r="G23" s="13"/>
      <c r="H23" s="13"/>
      <c r="I23" s="108">
        <v>0.1</v>
      </c>
    </row>
    <row r="24" spans="1:9" ht="63" customHeight="1">
      <c r="A24" s="75" t="s">
        <v>56</v>
      </c>
      <c r="B24" s="133">
        <v>503</v>
      </c>
      <c r="C24" s="71" t="s">
        <v>6</v>
      </c>
      <c r="D24" s="71" t="s">
        <v>13</v>
      </c>
      <c r="E24" s="71" t="s">
        <v>27</v>
      </c>
      <c r="F24" s="71" t="s">
        <v>5</v>
      </c>
      <c r="G24" s="14" t="e">
        <f>G25+G31+#REF!+#REF!+#REF!</f>
        <v>#REF!</v>
      </c>
      <c r="H24" s="14" t="e">
        <f>H25+H31+#REF!+#REF!+#REF!</f>
        <v>#REF!</v>
      </c>
      <c r="I24" s="108">
        <f>I25</f>
        <v>8869</v>
      </c>
    </row>
    <row r="25" spans="1:9" ht="60.75" customHeight="1">
      <c r="A25" s="75" t="s">
        <v>55</v>
      </c>
      <c r="B25" s="133">
        <v>503</v>
      </c>
      <c r="C25" s="71" t="s">
        <v>6</v>
      </c>
      <c r="D25" s="71" t="s">
        <v>13</v>
      </c>
      <c r="E25" s="71" t="s">
        <v>60</v>
      </c>
      <c r="F25" s="71" t="s">
        <v>5</v>
      </c>
      <c r="G25" s="15"/>
      <c r="H25" s="15" t="e">
        <f>H26</f>
        <v>#REF!</v>
      </c>
      <c r="I25" s="108">
        <f>I26+I31</f>
        <v>8869</v>
      </c>
    </row>
    <row r="26" spans="1:9" ht="18" customHeight="1">
      <c r="A26" s="75" t="s">
        <v>16</v>
      </c>
      <c r="B26" s="133">
        <v>503</v>
      </c>
      <c r="C26" s="71" t="s">
        <v>6</v>
      </c>
      <c r="D26" s="71" t="s">
        <v>13</v>
      </c>
      <c r="E26" s="71" t="s">
        <v>61</v>
      </c>
      <c r="F26" s="71" t="s">
        <v>5</v>
      </c>
      <c r="G26" s="15"/>
      <c r="H26" s="15" t="e">
        <f>#REF!</f>
        <v>#REF!</v>
      </c>
      <c r="I26" s="108">
        <f>I27+I28+I29+I30</f>
        <v>8104.8</v>
      </c>
    </row>
    <row r="27" spans="1:9" ht="43.5" customHeight="1">
      <c r="A27" s="77" t="s">
        <v>200</v>
      </c>
      <c r="B27" s="133">
        <v>503</v>
      </c>
      <c r="C27" s="71" t="s">
        <v>6</v>
      </c>
      <c r="D27" s="71" t="s">
        <v>13</v>
      </c>
      <c r="E27" s="71" t="s">
        <v>61</v>
      </c>
      <c r="F27" s="71" t="s">
        <v>112</v>
      </c>
      <c r="G27" s="15"/>
      <c r="H27" s="15"/>
      <c r="I27" s="108">
        <v>5623.8</v>
      </c>
    </row>
    <row r="28" spans="1:9" ht="44.25" customHeight="1">
      <c r="A28" s="60" t="s">
        <v>258</v>
      </c>
      <c r="B28" s="133">
        <v>503</v>
      </c>
      <c r="C28" s="71" t="s">
        <v>6</v>
      </c>
      <c r="D28" s="71" t="s">
        <v>13</v>
      </c>
      <c r="E28" s="71" t="s">
        <v>61</v>
      </c>
      <c r="F28" s="71" t="s">
        <v>113</v>
      </c>
      <c r="G28" s="15"/>
      <c r="H28" s="15"/>
      <c r="I28" s="108">
        <v>1</v>
      </c>
    </row>
    <row r="29" spans="1:9" ht="42.75" customHeight="1">
      <c r="A29" s="60" t="s">
        <v>201</v>
      </c>
      <c r="B29" s="133">
        <v>503</v>
      </c>
      <c r="C29" s="71" t="s">
        <v>6</v>
      </c>
      <c r="D29" s="71" t="s">
        <v>13</v>
      </c>
      <c r="E29" s="71" t="s">
        <v>61</v>
      </c>
      <c r="F29" s="71" t="s">
        <v>114</v>
      </c>
      <c r="G29" s="15"/>
      <c r="H29" s="15"/>
      <c r="I29" s="108">
        <v>2421.7</v>
      </c>
    </row>
    <row r="30" spans="1:15" ht="31.5" customHeight="1">
      <c r="A30" s="77" t="s">
        <v>120</v>
      </c>
      <c r="B30" s="133">
        <v>503</v>
      </c>
      <c r="C30" s="71" t="s">
        <v>6</v>
      </c>
      <c r="D30" s="71" t="s">
        <v>13</v>
      </c>
      <c r="E30" s="71" t="s">
        <v>61</v>
      </c>
      <c r="F30" s="71" t="s">
        <v>119</v>
      </c>
      <c r="G30" s="16"/>
      <c r="H30" s="16"/>
      <c r="I30" s="108">
        <v>58.3</v>
      </c>
      <c r="J30" s="56"/>
      <c r="K30" s="56"/>
      <c r="L30" s="56"/>
      <c r="M30" s="56"/>
      <c r="N30" s="56"/>
      <c r="O30" s="56"/>
    </row>
    <row r="31" spans="1:9" ht="44.25" customHeight="1">
      <c r="A31" s="75" t="s">
        <v>57</v>
      </c>
      <c r="B31" s="133">
        <v>503</v>
      </c>
      <c r="C31" s="71" t="s">
        <v>6</v>
      </c>
      <c r="D31" s="71" t="s">
        <v>13</v>
      </c>
      <c r="E31" s="71" t="s">
        <v>168</v>
      </c>
      <c r="F31" s="71" t="s">
        <v>5</v>
      </c>
      <c r="G31" s="15"/>
      <c r="H31" s="15" t="e">
        <f>#REF!</f>
        <v>#REF!</v>
      </c>
      <c r="I31" s="108">
        <f>I32</f>
        <v>764.2</v>
      </c>
    </row>
    <row r="32" spans="1:9" ht="40.5" customHeight="1">
      <c r="A32" s="77" t="s">
        <v>200</v>
      </c>
      <c r="B32" s="133">
        <v>503</v>
      </c>
      <c r="C32" s="71" t="s">
        <v>6</v>
      </c>
      <c r="D32" s="71" t="s">
        <v>13</v>
      </c>
      <c r="E32" s="71" t="s">
        <v>168</v>
      </c>
      <c r="F32" s="71" t="s">
        <v>112</v>
      </c>
      <c r="G32" s="15"/>
      <c r="H32" s="15"/>
      <c r="I32" s="108">
        <v>764.2</v>
      </c>
    </row>
    <row r="33" spans="1:9" ht="18" customHeight="1">
      <c r="A33" s="8" t="s">
        <v>26</v>
      </c>
      <c r="B33" s="106" t="s">
        <v>47</v>
      </c>
      <c r="C33" s="71" t="s">
        <v>6</v>
      </c>
      <c r="D33" s="135">
        <v>11</v>
      </c>
      <c r="E33" s="71" t="s">
        <v>27</v>
      </c>
      <c r="F33" s="71" t="s">
        <v>5</v>
      </c>
      <c r="G33" s="17">
        <f>G34</f>
        <v>0</v>
      </c>
      <c r="H33" s="17">
        <f>H34</f>
        <v>100</v>
      </c>
      <c r="I33" s="108">
        <f>I34</f>
        <v>50</v>
      </c>
    </row>
    <row r="34" spans="1:9" ht="19.5" customHeight="1">
      <c r="A34" s="91" t="s">
        <v>26</v>
      </c>
      <c r="B34" s="106" t="s">
        <v>47</v>
      </c>
      <c r="C34" s="71" t="s">
        <v>6</v>
      </c>
      <c r="D34" s="135">
        <v>11</v>
      </c>
      <c r="E34" s="71" t="s">
        <v>29</v>
      </c>
      <c r="F34" s="71" t="s">
        <v>5</v>
      </c>
      <c r="G34" s="18"/>
      <c r="H34" s="18">
        <f>H35</f>
        <v>100</v>
      </c>
      <c r="I34" s="108">
        <f>I35</f>
        <v>50</v>
      </c>
    </row>
    <row r="35" spans="1:9" ht="24" customHeight="1">
      <c r="A35" s="75" t="s">
        <v>78</v>
      </c>
      <c r="B35" s="133">
        <v>503</v>
      </c>
      <c r="C35" s="71" t="s">
        <v>6</v>
      </c>
      <c r="D35" s="135">
        <v>11</v>
      </c>
      <c r="E35" s="136" t="s">
        <v>91</v>
      </c>
      <c r="F35" s="71" t="s">
        <v>5</v>
      </c>
      <c r="G35" s="18"/>
      <c r="H35" s="18">
        <f>H36</f>
        <v>100</v>
      </c>
      <c r="I35" s="108">
        <f>I36</f>
        <v>50</v>
      </c>
    </row>
    <row r="36" spans="1:9" ht="23.25" customHeight="1">
      <c r="A36" s="75" t="s">
        <v>125</v>
      </c>
      <c r="B36" s="133">
        <v>503</v>
      </c>
      <c r="C36" s="71" t="s">
        <v>6</v>
      </c>
      <c r="D36" s="71" t="s">
        <v>40</v>
      </c>
      <c r="E36" s="71" t="s">
        <v>91</v>
      </c>
      <c r="F36" s="71" t="s">
        <v>117</v>
      </c>
      <c r="G36" s="20"/>
      <c r="H36" s="20">
        <v>100</v>
      </c>
      <c r="I36" s="108">
        <v>50</v>
      </c>
    </row>
    <row r="37" spans="1:9" ht="20.25" customHeight="1">
      <c r="A37" s="126" t="s">
        <v>17</v>
      </c>
      <c r="B37" s="137">
        <v>503</v>
      </c>
      <c r="C37" s="128" t="s">
        <v>6</v>
      </c>
      <c r="D37" s="128" t="s">
        <v>101</v>
      </c>
      <c r="E37" s="128" t="s">
        <v>27</v>
      </c>
      <c r="F37" s="128" t="s">
        <v>5</v>
      </c>
      <c r="G37" s="21" t="e">
        <f>#REF!+#REF!+#REF!</f>
        <v>#REF!</v>
      </c>
      <c r="H37" s="21" t="e">
        <f>#REF!+#REF!+#REF!</f>
        <v>#REF!</v>
      </c>
      <c r="I37" s="120">
        <f>I41+I45+I40</f>
        <v>1277.7600000000002</v>
      </c>
    </row>
    <row r="38" spans="1:9" ht="43.5" customHeight="1">
      <c r="A38" s="126" t="s">
        <v>293</v>
      </c>
      <c r="B38" s="133">
        <v>503</v>
      </c>
      <c r="C38" s="107" t="s">
        <v>6</v>
      </c>
      <c r="D38" s="107" t="s">
        <v>101</v>
      </c>
      <c r="E38" s="107" t="s">
        <v>295</v>
      </c>
      <c r="F38" s="107" t="s">
        <v>5</v>
      </c>
      <c r="G38" s="21"/>
      <c r="H38" s="21"/>
      <c r="I38" s="109">
        <v>70</v>
      </c>
    </row>
    <row r="39" spans="1:9" ht="27.75" customHeight="1">
      <c r="A39" s="126" t="s">
        <v>294</v>
      </c>
      <c r="B39" s="133">
        <v>503</v>
      </c>
      <c r="C39" s="107" t="s">
        <v>6</v>
      </c>
      <c r="D39" s="107" t="s">
        <v>101</v>
      </c>
      <c r="E39" s="107" t="s">
        <v>292</v>
      </c>
      <c r="F39" s="107" t="s">
        <v>5</v>
      </c>
      <c r="G39" s="21"/>
      <c r="H39" s="21"/>
      <c r="I39" s="109">
        <v>70</v>
      </c>
    </row>
    <row r="40" spans="1:9" ht="45.75" customHeight="1">
      <c r="A40" s="60" t="s">
        <v>293</v>
      </c>
      <c r="B40" s="133">
        <v>503</v>
      </c>
      <c r="C40" s="107" t="s">
        <v>6</v>
      </c>
      <c r="D40" s="107" t="s">
        <v>101</v>
      </c>
      <c r="E40" s="107" t="s">
        <v>292</v>
      </c>
      <c r="F40" s="107" t="s">
        <v>114</v>
      </c>
      <c r="G40" s="21"/>
      <c r="H40" s="21"/>
      <c r="I40" s="109">
        <v>70</v>
      </c>
    </row>
    <row r="41" spans="1:9" ht="120.75" customHeight="1">
      <c r="A41" s="99" t="s">
        <v>217</v>
      </c>
      <c r="B41" s="133">
        <v>503</v>
      </c>
      <c r="C41" s="71" t="s">
        <v>6</v>
      </c>
      <c r="D41" s="71" t="s">
        <v>101</v>
      </c>
      <c r="E41" s="71" t="s">
        <v>198</v>
      </c>
      <c r="F41" s="71" t="s">
        <v>5</v>
      </c>
      <c r="G41" s="48"/>
      <c r="H41" s="48"/>
      <c r="I41" s="108">
        <f>I42</f>
        <v>535.6</v>
      </c>
    </row>
    <row r="42" spans="1:9" ht="63" customHeight="1">
      <c r="A42" s="77" t="s">
        <v>218</v>
      </c>
      <c r="B42" s="133">
        <v>503</v>
      </c>
      <c r="C42" s="71" t="s">
        <v>6</v>
      </c>
      <c r="D42" s="71" t="s">
        <v>101</v>
      </c>
      <c r="E42" s="71" t="s">
        <v>262</v>
      </c>
      <c r="F42" s="71" t="s">
        <v>5</v>
      </c>
      <c r="G42" s="48"/>
      <c r="H42" s="48"/>
      <c r="I42" s="108">
        <f>I43+I44</f>
        <v>535.6</v>
      </c>
    </row>
    <row r="43" spans="1:9" ht="47.25" customHeight="1">
      <c r="A43" s="77" t="s">
        <v>200</v>
      </c>
      <c r="B43" s="133">
        <v>503</v>
      </c>
      <c r="C43" s="71" t="s">
        <v>6</v>
      </c>
      <c r="D43" s="71" t="s">
        <v>101</v>
      </c>
      <c r="E43" s="71" t="s">
        <v>262</v>
      </c>
      <c r="F43" s="71" t="s">
        <v>112</v>
      </c>
      <c r="G43" s="48"/>
      <c r="H43" s="48"/>
      <c r="I43" s="108">
        <v>462.7</v>
      </c>
    </row>
    <row r="44" spans="1:9" ht="47.25" customHeight="1">
      <c r="A44" s="60" t="s">
        <v>201</v>
      </c>
      <c r="B44" s="133">
        <v>503</v>
      </c>
      <c r="C44" s="71" t="s">
        <v>6</v>
      </c>
      <c r="D44" s="71" t="s">
        <v>101</v>
      </c>
      <c r="E44" s="71" t="s">
        <v>262</v>
      </c>
      <c r="F44" s="71" t="s">
        <v>114</v>
      </c>
      <c r="G44" s="48"/>
      <c r="H44" s="48"/>
      <c r="I44" s="108">
        <v>72.9</v>
      </c>
    </row>
    <row r="45" spans="1:9" ht="102" customHeight="1">
      <c r="A45" s="77" t="s">
        <v>130</v>
      </c>
      <c r="B45" s="133">
        <v>503</v>
      </c>
      <c r="C45" s="71" t="s">
        <v>6</v>
      </c>
      <c r="D45" s="71" t="s">
        <v>101</v>
      </c>
      <c r="E45" s="71" t="s">
        <v>131</v>
      </c>
      <c r="F45" s="71" t="s">
        <v>5</v>
      </c>
      <c r="G45" s="49"/>
      <c r="H45" s="48"/>
      <c r="I45" s="108">
        <f>I46+I49+I52+I54</f>
        <v>672.1600000000001</v>
      </c>
    </row>
    <row r="46" spans="1:9" ht="76.5" customHeight="1">
      <c r="A46" s="57" t="s">
        <v>219</v>
      </c>
      <c r="B46" s="138">
        <v>503</v>
      </c>
      <c r="C46" s="71" t="s">
        <v>6</v>
      </c>
      <c r="D46" s="71" t="s">
        <v>101</v>
      </c>
      <c r="E46" s="107" t="s">
        <v>132</v>
      </c>
      <c r="F46" s="71" t="s">
        <v>5</v>
      </c>
      <c r="G46" s="49"/>
      <c r="H46" s="48"/>
      <c r="I46" s="108">
        <f>I47+I48</f>
        <v>428.2</v>
      </c>
    </row>
    <row r="47" spans="1:9" ht="42" customHeight="1">
      <c r="A47" s="77" t="s">
        <v>200</v>
      </c>
      <c r="B47" s="138">
        <v>503</v>
      </c>
      <c r="C47" s="71" t="s">
        <v>6</v>
      </c>
      <c r="D47" s="71" t="s">
        <v>101</v>
      </c>
      <c r="E47" s="107" t="s">
        <v>132</v>
      </c>
      <c r="F47" s="71" t="s">
        <v>112</v>
      </c>
      <c r="G47" s="49"/>
      <c r="H47" s="48"/>
      <c r="I47" s="108">
        <v>400.4</v>
      </c>
    </row>
    <row r="48" spans="1:9" ht="44.25" customHeight="1">
      <c r="A48" s="60" t="s">
        <v>201</v>
      </c>
      <c r="B48" s="138">
        <v>503</v>
      </c>
      <c r="C48" s="71" t="s">
        <v>6</v>
      </c>
      <c r="D48" s="71" t="s">
        <v>101</v>
      </c>
      <c r="E48" s="107" t="s">
        <v>132</v>
      </c>
      <c r="F48" s="71" t="s">
        <v>114</v>
      </c>
      <c r="G48" s="49"/>
      <c r="H48" s="48"/>
      <c r="I48" s="108">
        <v>27.8</v>
      </c>
    </row>
    <row r="49" spans="1:9" ht="132.75" customHeight="1">
      <c r="A49" s="8" t="s">
        <v>220</v>
      </c>
      <c r="B49" s="133">
        <v>503</v>
      </c>
      <c r="C49" s="71" t="s">
        <v>6</v>
      </c>
      <c r="D49" s="71" t="s">
        <v>101</v>
      </c>
      <c r="E49" s="71" t="s">
        <v>170</v>
      </c>
      <c r="F49" s="71" t="s">
        <v>5</v>
      </c>
      <c r="G49" s="49"/>
      <c r="H49" s="48"/>
      <c r="I49" s="108">
        <f>I50+I51</f>
        <v>149.5</v>
      </c>
    </row>
    <row r="50" spans="1:9" ht="46.5" customHeight="1">
      <c r="A50" s="77" t="s">
        <v>200</v>
      </c>
      <c r="B50" s="133">
        <v>503</v>
      </c>
      <c r="C50" s="71" t="s">
        <v>6</v>
      </c>
      <c r="D50" s="71" t="s">
        <v>101</v>
      </c>
      <c r="E50" s="71" t="s">
        <v>170</v>
      </c>
      <c r="F50" s="71" t="s">
        <v>112</v>
      </c>
      <c r="G50" s="49"/>
      <c r="H50" s="48"/>
      <c r="I50" s="108">
        <v>122.1</v>
      </c>
    </row>
    <row r="51" spans="1:9" ht="45.75" customHeight="1">
      <c r="A51" s="60" t="s">
        <v>201</v>
      </c>
      <c r="B51" s="133">
        <v>503</v>
      </c>
      <c r="C51" s="71" t="s">
        <v>6</v>
      </c>
      <c r="D51" s="71" t="s">
        <v>101</v>
      </c>
      <c r="E51" s="71" t="s">
        <v>170</v>
      </c>
      <c r="F51" s="71" t="s">
        <v>114</v>
      </c>
      <c r="G51" s="49"/>
      <c r="H51" s="48"/>
      <c r="I51" s="108">
        <v>27.4</v>
      </c>
    </row>
    <row r="52" spans="1:9" ht="120" customHeight="1">
      <c r="A52" s="58" t="s">
        <v>259</v>
      </c>
      <c r="B52" s="133">
        <v>503</v>
      </c>
      <c r="C52" s="71" t="s">
        <v>6</v>
      </c>
      <c r="D52" s="71" t="s">
        <v>101</v>
      </c>
      <c r="E52" s="169" t="s">
        <v>133</v>
      </c>
      <c r="F52" s="71" t="s">
        <v>5</v>
      </c>
      <c r="G52" s="49"/>
      <c r="H52" s="48"/>
      <c r="I52" s="108">
        <f>I53</f>
        <v>88.7</v>
      </c>
    </row>
    <row r="53" spans="1:9" ht="48" customHeight="1">
      <c r="A53" s="77" t="s">
        <v>200</v>
      </c>
      <c r="B53" s="133">
        <v>503</v>
      </c>
      <c r="C53" s="71" t="s">
        <v>6</v>
      </c>
      <c r="D53" s="71" t="s">
        <v>101</v>
      </c>
      <c r="E53" s="169" t="s">
        <v>133</v>
      </c>
      <c r="F53" s="71" t="s">
        <v>112</v>
      </c>
      <c r="G53" s="49"/>
      <c r="H53" s="48"/>
      <c r="I53" s="108">
        <v>88.7</v>
      </c>
    </row>
    <row r="54" spans="1:9" ht="135" customHeight="1">
      <c r="A54" s="124" t="s">
        <v>260</v>
      </c>
      <c r="B54" s="133">
        <v>503</v>
      </c>
      <c r="C54" s="71" t="s">
        <v>6</v>
      </c>
      <c r="D54" s="71" t="s">
        <v>101</v>
      </c>
      <c r="E54" s="170" t="s">
        <v>134</v>
      </c>
      <c r="F54" s="71" t="s">
        <v>5</v>
      </c>
      <c r="G54" s="49"/>
      <c r="H54" s="48"/>
      <c r="I54" s="109">
        <f>I55+I56</f>
        <v>5.76</v>
      </c>
    </row>
    <row r="55" spans="1:9" ht="48.75" customHeight="1">
      <c r="A55" s="77" t="s">
        <v>200</v>
      </c>
      <c r="B55" s="133">
        <v>503</v>
      </c>
      <c r="C55" s="71" t="s">
        <v>6</v>
      </c>
      <c r="D55" s="71" t="s">
        <v>101</v>
      </c>
      <c r="E55" s="170" t="s">
        <v>135</v>
      </c>
      <c r="F55" s="71" t="s">
        <v>112</v>
      </c>
      <c r="G55" s="49"/>
      <c r="H55" s="48"/>
      <c r="I55" s="109">
        <v>5.04</v>
      </c>
    </row>
    <row r="56" spans="1:9" ht="44.25" customHeight="1">
      <c r="A56" s="60" t="s">
        <v>201</v>
      </c>
      <c r="B56" s="133">
        <v>503</v>
      </c>
      <c r="C56" s="71" t="s">
        <v>6</v>
      </c>
      <c r="D56" s="71" t="s">
        <v>101</v>
      </c>
      <c r="E56" s="170" t="s">
        <v>134</v>
      </c>
      <c r="F56" s="71" t="s">
        <v>114</v>
      </c>
      <c r="G56" s="49"/>
      <c r="H56" s="48"/>
      <c r="I56" s="109">
        <v>0.72</v>
      </c>
    </row>
    <row r="57" spans="1:9" ht="33" customHeight="1">
      <c r="A57" s="77" t="s">
        <v>102</v>
      </c>
      <c r="B57" s="139">
        <v>503</v>
      </c>
      <c r="C57" s="140" t="s">
        <v>22</v>
      </c>
      <c r="D57" s="107" t="s">
        <v>14</v>
      </c>
      <c r="E57" s="107" t="s">
        <v>27</v>
      </c>
      <c r="F57" s="107" t="s">
        <v>5</v>
      </c>
      <c r="G57" s="24">
        <f>G58</f>
        <v>0</v>
      </c>
      <c r="H57" s="24">
        <f>H58</f>
        <v>26</v>
      </c>
      <c r="I57" s="108">
        <f>I58</f>
        <v>50</v>
      </c>
    </row>
    <row r="58" spans="1:9" ht="49.5" customHeight="1">
      <c r="A58" s="75" t="s">
        <v>81</v>
      </c>
      <c r="B58" s="138">
        <v>503</v>
      </c>
      <c r="C58" s="71" t="s">
        <v>22</v>
      </c>
      <c r="D58" s="71" t="s">
        <v>20</v>
      </c>
      <c r="E58" s="71" t="s">
        <v>27</v>
      </c>
      <c r="F58" s="71" t="s">
        <v>5</v>
      </c>
      <c r="G58" s="89"/>
      <c r="H58" s="89">
        <f aca="true" t="shared" si="0" ref="H58:I60">H59</f>
        <v>26</v>
      </c>
      <c r="I58" s="108">
        <f t="shared" si="0"/>
        <v>50</v>
      </c>
    </row>
    <row r="59" spans="1:9" ht="48" customHeight="1">
      <c r="A59" s="75" t="s">
        <v>30</v>
      </c>
      <c r="B59" s="138">
        <v>503</v>
      </c>
      <c r="C59" s="71" t="s">
        <v>22</v>
      </c>
      <c r="D59" s="71" t="s">
        <v>20</v>
      </c>
      <c r="E59" s="71" t="s">
        <v>171</v>
      </c>
      <c r="F59" s="71" t="s">
        <v>5</v>
      </c>
      <c r="G59" s="19"/>
      <c r="H59" s="19">
        <f t="shared" si="0"/>
        <v>26</v>
      </c>
      <c r="I59" s="108">
        <f t="shared" si="0"/>
        <v>50</v>
      </c>
    </row>
    <row r="60" spans="1:9" ht="45.75" customHeight="1">
      <c r="A60" s="75" t="s">
        <v>31</v>
      </c>
      <c r="B60" s="138">
        <v>503</v>
      </c>
      <c r="C60" s="71" t="s">
        <v>22</v>
      </c>
      <c r="D60" s="71" t="s">
        <v>20</v>
      </c>
      <c r="E60" s="71" t="s">
        <v>172</v>
      </c>
      <c r="F60" s="71" t="s">
        <v>5</v>
      </c>
      <c r="G60" s="12"/>
      <c r="H60" s="12">
        <f t="shared" si="0"/>
        <v>26</v>
      </c>
      <c r="I60" s="108">
        <f t="shared" si="0"/>
        <v>50</v>
      </c>
    </row>
    <row r="61" spans="1:9" ht="44.25" customHeight="1">
      <c r="A61" s="60" t="s">
        <v>201</v>
      </c>
      <c r="B61" s="138">
        <v>503</v>
      </c>
      <c r="C61" s="71" t="s">
        <v>22</v>
      </c>
      <c r="D61" s="71" t="s">
        <v>20</v>
      </c>
      <c r="E61" s="71" t="s">
        <v>172</v>
      </c>
      <c r="F61" s="71" t="s">
        <v>114</v>
      </c>
      <c r="G61" s="12"/>
      <c r="H61" s="12">
        <v>26</v>
      </c>
      <c r="I61" s="108">
        <v>50</v>
      </c>
    </row>
    <row r="62" spans="1:9" ht="20.25" customHeight="1">
      <c r="A62" s="75" t="s">
        <v>48</v>
      </c>
      <c r="B62" s="138">
        <v>503</v>
      </c>
      <c r="C62" s="71" t="s">
        <v>13</v>
      </c>
      <c r="D62" s="71" t="s">
        <v>14</v>
      </c>
      <c r="E62" s="71" t="s">
        <v>27</v>
      </c>
      <c r="F62" s="71" t="s">
        <v>5</v>
      </c>
      <c r="G62" s="28">
        <f>G74</f>
        <v>0</v>
      </c>
      <c r="H62" s="28" t="e">
        <f>H74</f>
        <v>#REF!</v>
      </c>
      <c r="I62" s="108">
        <f>I74+I66+I71</f>
        <v>833.7</v>
      </c>
    </row>
    <row r="63" spans="1:9" ht="18" customHeight="1" hidden="1">
      <c r="A63" s="75" t="s">
        <v>87</v>
      </c>
      <c r="B63" s="138">
        <v>503</v>
      </c>
      <c r="C63" s="71" t="s">
        <v>13</v>
      </c>
      <c r="D63" s="71" t="s">
        <v>7</v>
      </c>
      <c r="E63" s="71" t="s">
        <v>52</v>
      </c>
      <c r="F63" s="71" t="s">
        <v>5</v>
      </c>
      <c r="G63" s="28"/>
      <c r="H63" s="28"/>
      <c r="I63" s="108">
        <f>I64</f>
        <v>0</v>
      </c>
    </row>
    <row r="64" spans="1:9" ht="54" customHeight="1" hidden="1">
      <c r="A64" s="75" t="s">
        <v>86</v>
      </c>
      <c r="B64" s="138">
        <v>503</v>
      </c>
      <c r="C64" s="71" t="s">
        <v>13</v>
      </c>
      <c r="D64" s="71" t="s">
        <v>7</v>
      </c>
      <c r="E64" s="71" t="s">
        <v>99</v>
      </c>
      <c r="F64" s="71" t="s">
        <v>5</v>
      </c>
      <c r="G64" s="28"/>
      <c r="H64" s="28"/>
      <c r="I64" s="108">
        <f>I65</f>
        <v>0</v>
      </c>
    </row>
    <row r="65" spans="1:9" ht="52.5" customHeight="1" hidden="1">
      <c r="A65" s="60" t="s">
        <v>100</v>
      </c>
      <c r="B65" s="138">
        <v>503</v>
      </c>
      <c r="C65" s="71" t="s">
        <v>13</v>
      </c>
      <c r="D65" s="71" t="s">
        <v>7</v>
      </c>
      <c r="E65" s="71" t="s">
        <v>99</v>
      </c>
      <c r="F65" s="71" t="s">
        <v>95</v>
      </c>
      <c r="G65" s="28"/>
      <c r="H65" s="28"/>
      <c r="I65" s="108"/>
    </row>
    <row r="66" spans="1:9" ht="23.25" customHeight="1">
      <c r="A66" s="76" t="s">
        <v>136</v>
      </c>
      <c r="B66" s="138">
        <v>503</v>
      </c>
      <c r="C66" s="71" t="s">
        <v>13</v>
      </c>
      <c r="D66" s="71" t="s">
        <v>43</v>
      </c>
      <c r="E66" s="71" t="s">
        <v>27</v>
      </c>
      <c r="F66" s="71" t="s">
        <v>5</v>
      </c>
      <c r="G66" s="28"/>
      <c r="H66" s="28"/>
      <c r="I66" s="108">
        <f>I67+I69</f>
        <v>641.1</v>
      </c>
    </row>
    <row r="67" spans="1:9" ht="35.25" customHeight="1">
      <c r="A67" s="60" t="s">
        <v>213</v>
      </c>
      <c r="B67" s="138">
        <v>503</v>
      </c>
      <c r="C67" s="71" t="s">
        <v>13</v>
      </c>
      <c r="D67" s="71" t="s">
        <v>43</v>
      </c>
      <c r="E67" s="71" t="s">
        <v>212</v>
      </c>
      <c r="F67" s="71" t="s">
        <v>5</v>
      </c>
      <c r="G67" s="29"/>
      <c r="H67" s="29"/>
      <c r="I67" s="108">
        <f>I68</f>
        <v>600</v>
      </c>
    </row>
    <row r="68" spans="1:9" ht="77.25" customHeight="1">
      <c r="A68" s="60" t="s">
        <v>209</v>
      </c>
      <c r="B68" s="138">
        <v>503</v>
      </c>
      <c r="C68" s="71" t="s">
        <v>13</v>
      </c>
      <c r="D68" s="71" t="s">
        <v>43</v>
      </c>
      <c r="E68" s="71" t="s">
        <v>212</v>
      </c>
      <c r="F68" s="71" t="s">
        <v>123</v>
      </c>
      <c r="G68" s="29"/>
      <c r="H68" s="29"/>
      <c r="I68" s="108">
        <v>600</v>
      </c>
    </row>
    <row r="69" spans="1:9" ht="51.75" customHeight="1">
      <c r="A69" s="2" t="s">
        <v>221</v>
      </c>
      <c r="B69" s="92" t="s">
        <v>47</v>
      </c>
      <c r="C69" s="71" t="s">
        <v>13</v>
      </c>
      <c r="D69" s="71" t="s">
        <v>43</v>
      </c>
      <c r="E69" s="71" t="s">
        <v>173</v>
      </c>
      <c r="F69" s="71" t="s">
        <v>5</v>
      </c>
      <c r="G69" s="28"/>
      <c r="H69" s="28"/>
      <c r="I69" s="108">
        <f>I70</f>
        <v>41.1</v>
      </c>
    </row>
    <row r="70" spans="1:9" ht="45" customHeight="1">
      <c r="A70" s="60" t="s">
        <v>201</v>
      </c>
      <c r="B70" s="92" t="s">
        <v>47</v>
      </c>
      <c r="C70" s="71" t="s">
        <v>13</v>
      </c>
      <c r="D70" s="71" t="s">
        <v>43</v>
      </c>
      <c r="E70" s="71" t="s">
        <v>173</v>
      </c>
      <c r="F70" s="71" t="s">
        <v>114</v>
      </c>
      <c r="G70" s="28"/>
      <c r="H70" s="28"/>
      <c r="I70" s="108">
        <v>41.1</v>
      </c>
    </row>
    <row r="71" spans="1:9" ht="25.5" customHeight="1">
      <c r="A71" s="75" t="s">
        <v>191</v>
      </c>
      <c r="B71" s="133">
        <v>503</v>
      </c>
      <c r="C71" s="129" t="s">
        <v>13</v>
      </c>
      <c r="D71" s="129" t="s">
        <v>20</v>
      </c>
      <c r="E71" s="129" t="s">
        <v>27</v>
      </c>
      <c r="F71" s="71" t="s">
        <v>5</v>
      </c>
      <c r="G71" s="28"/>
      <c r="H71" s="28"/>
      <c r="I71" s="108">
        <f>I72</f>
        <v>72.6</v>
      </c>
    </row>
    <row r="72" spans="1:9" ht="61.5" customHeight="1">
      <c r="A72" s="60" t="s">
        <v>242</v>
      </c>
      <c r="B72" s="92" t="s">
        <v>47</v>
      </c>
      <c r="C72" s="71" t="s">
        <v>13</v>
      </c>
      <c r="D72" s="71" t="s">
        <v>20</v>
      </c>
      <c r="E72" s="71" t="s">
        <v>156</v>
      </c>
      <c r="F72" s="141" t="s">
        <v>5</v>
      </c>
      <c r="G72" s="28"/>
      <c r="H72" s="28"/>
      <c r="I72" s="108">
        <f>I73</f>
        <v>72.6</v>
      </c>
    </row>
    <row r="73" spans="1:9" ht="43.5" customHeight="1">
      <c r="A73" s="60" t="s">
        <v>201</v>
      </c>
      <c r="B73" s="92" t="s">
        <v>47</v>
      </c>
      <c r="C73" s="71" t="s">
        <v>13</v>
      </c>
      <c r="D73" s="71" t="s">
        <v>20</v>
      </c>
      <c r="E73" s="71" t="s">
        <v>241</v>
      </c>
      <c r="F73" s="141" t="s">
        <v>114</v>
      </c>
      <c r="G73" s="28"/>
      <c r="H73" s="28"/>
      <c r="I73" s="108">
        <v>72.6</v>
      </c>
    </row>
    <row r="74" spans="1:9" ht="28.5" customHeight="1">
      <c r="A74" s="75" t="s">
        <v>90</v>
      </c>
      <c r="B74" s="138">
        <v>503</v>
      </c>
      <c r="C74" s="71" t="s">
        <v>13</v>
      </c>
      <c r="D74" s="71" t="s">
        <v>51</v>
      </c>
      <c r="E74" s="71" t="s">
        <v>27</v>
      </c>
      <c r="F74" s="141" t="s">
        <v>5</v>
      </c>
      <c r="G74" s="29"/>
      <c r="H74" s="29" t="e">
        <f>#REF!+#REF!+H75</f>
        <v>#REF!</v>
      </c>
      <c r="I74" s="108">
        <f>I75</f>
        <v>120</v>
      </c>
    </row>
    <row r="75" spans="1:9" ht="33" customHeight="1">
      <c r="A75" s="75" t="s">
        <v>184</v>
      </c>
      <c r="B75" s="138">
        <v>503</v>
      </c>
      <c r="C75" s="71" t="s">
        <v>13</v>
      </c>
      <c r="D75" s="71" t="s">
        <v>51</v>
      </c>
      <c r="E75" s="141" t="s">
        <v>156</v>
      </c>
      <c r="F75" s="71" t="s">
        <v>5</v>
      </c>
      <c r="G75" s="28"/>
      <c r="H75" s="28" t="e">
        <f>#REF!</f>
        <v>#REF!</v>
      </c>
      <c r="I75" s="108">
        <f>I76</f>
        <v>120</v>
      </c>
    </row>
    <row r="76" spans="1:9" ht="46.5" customHeight="1">
      <c r="A76" s="75" t="s">
        <v>207</v>
      </c>
      <c r="B76" s="138">
        <v>503</v>
      </c>
      <c r="C76" s="71" t="s">
        <v>13</v>
      </c>
      <c r="D76" s="71" t="s">
        <v>51</v>
      </c>
      <c r="E76" s="141" t="s">
        <v>156</v>
      </c>
      <c r="F76" s="71" t="s">
        <v>185</v>
      </c>
      <c r="G76" s="29"/>
      <c r="H76" s="29">
        <v>50</v>
      </c>
      <c r="I76" s="108">
        <v>120</v>
      </c>
    </row>
    <row r="77" spans="1:9" ht="21.75" customHeight="1">
      <c r="A77" s="75" t="s">
        <v>83</v>
      </c>
      <c r="B77" s="138">
        <v>503</v>
      </c>
      <c r="C77" s="71" t="s">
        <v>43</v>
      </c>
      <c r="D77" s="71" t="s">
        <v>14</v>
      </c>
      <c r="E77" s="141" t="s">
        <v>27</v>
      </c>
      <c r="F77" s="71" t="s">
        <v>5</v>
      </c>
      <c r="G77" s="28"/>
      <c r="H77" s="28"/>
      <c r="I77" s="108">
        <f>I79</f>
        <v>9</v>
      </c>
    </row>
    <row r="78" spans="1:9" ht="30" customHeight="1">
      <c r="A78" s="75" t="s">
        <v>157</v>
      </c>
      <c r="B78" s="138">
        <v>503</v>
      </c>
      <c r="C78" s="71" t="s">
        <v>43</v>
      </c>
      <c r="D78" s="71" t="s">
        <v>43</v>
      </c>
      <c r="E78" s="141" t="s">
        <v>27</v>
      </c>
      <c r="F78" s="71" t="s">
        <v>5</v>
      </c>
      <c r="G78" s="28"/>
      <c r="H78" s="28"/>
      <c r="I78" s="108">
        <f>I79</f>
        <v>9</v>
      </c>
    </row>
    <row r="79" spans="1:9" ht="61.5" customHeight="1">
      <c r="A79" s="75" t="s">
        <v>222</v>
      </c>
      <c r="B79" s="138">
        <v>503</v>
      </c>
      <c r="C79" s="71" t="s">
        <v>43</v>
      </c>
      <c r="D79" s="71" t="s">
        <v>43</v>
      </c>
      <c r="E79" s="141" t="s">
        <v>158</v>
      </c>
      <c r="F79" s="71" t="s">
        <v>5</v>
      </c>
      <c r="G79" s="28"/>
      <c r="H79" s="28"/>
      <c r="I79" s="108">
        <f>I80</f>
        <v>9</v>
      </c>
    </row>
    <row r="80" spans="1:9" ht="45.75" customHeight="1">
      <c r="A80" s="60" t="s">
        <v>201</v>
      </c>
      <c r="B80" s="138">
        <v>503</v>
      </c>
      <c r="C80" s="71" t="s">
        <v>43</v>
      </c>
      <c r="D80" s="71" t="s">
        <v>43</v>
      </c>
      <c r="E80" s="141" t="s">
        <v>158</v>
      </c>
      <c r="F80" s="141" t="s">
        <v>114</v>
      </c>
      <c r="G80" s="12"/>
      <c r="H80" s="12"/>
      <c r="I80" s="108">
        <v>9</v>
      </c>
    </row>
    <row r="81" spans="1:9" ht="21.75" customHeight="1">
      <c r="A81" s="60" t="s">
        <v>10</v>
      </c>
      <c r="B81" s="106" t="s">
        <v>47</v>
      </c>
      <c r="C81" s="106" t="s">
        <v>9</v>
      </c>
      <c r="D81" s="106" t="s">
        <v>14</v>
      </c>
      <c r="E81" s="141" t="s">
        <v>27</v>
      </c>
      <c r="F81" s="142" t="s">
        <v>5</v>
      </c>
      <c r="G81" s="68"/>
      <c r="H81" s="68"/>
      <c r="I81" s="108">
        <f>I82</f>
        <v>18</v>
      </c>
    </row>
    <row r="82" spans="1:9" ht="19.5" customHeight="1">
      <c r="A82" s="60" t="s">
        <v>25</v>
      </c>
      <c r="B82" s="106" t="s">
        <v>47</v>
      </c>
      <c r="C82" s="106" t="s">
        <v>9</v>
      </c>
      <c r="D82" s="106" t="s">
        <v>9</v>
      </c>
      <c r="E82" s="141" t="s">
        <v>27</v>
      </c>
      <c r="F82" s="142" t="s">
        <v>5</v>
      </c>
      <c r="G82" s="12"/>
      <c r="H82" s="12"/>
      <c r="I82" s="108">
        <f>I83</f>
        <v>18</v>
      </c>
    </row>
    <row r="83" spans="1:9" ht="31.5" customHeight="1">
      <c r="A83" s="75" t="s">
        <v>215</v>
      </c>
      <c r="B83" s="106" t="s">
        <v>47</v>
      </c>
      <c r="C83" s="106" t="s">
        <v>9</v>
      </c>
      <c r="D83" s="106" t="s">
        <v>9</v>
      </c>
      <c r="E83" s="141" t="s">
        <v>156</v>
      </c>
      <c r="F83" s="142" t="s">
        <v>5</v>
      </c>
      <c r="G83" s="12"/>
      <c r="H83" s="12"/>
      <c r="I83" s="108">
        <f>I84</f>
        <v>18</v>
      </c>
    </row>
    <row r="84" spans="1:9" ht="45" customHeight="1">
      <c r="A84" s="60" t="s">
        <v>201</v>
      </c>
      <c r="B84" s="106" t="s">
        <v>47</v>
      </c>
      <c r="C84" s="106" t="s">
        <v>9</v>
      </c>
      <c r="D84" s="106" t="s">
        <v>9</v>
      </c>
      <c r="E84" s="141" t="s">
        <v>156</v>
      </c>
      <c r="F84" s="142" t="s">
        <v>114</v>
      </c>
      <c r="G84" s="12"/>
      <c r="H84" s="12"/>
      <c r="I84" s="108">
        <v>18</v>
      </c>
    </row>
    <row r="85" spans="1:9" ht="18.75" customHeight="1">
      <c r="A85" s="80" t="s">
        <v>105</v>
      </c>
      <c r="B85" s="143" t="s">
        <v>47</v>
      </c>
      <c r="C85" s="70" t="s">
        <v>20</v>
      </c>
      <c r="D85" s="70" t="s">
        <v>14</v>
      </c>
      <c r="E85" s="70" t="s">
        <v>27</v>
      </c>
      <c r="F85" s="70" t="s">
        <v>5</v>
      </c>
      <c r="G85" s="12"/>
      <c r="H85" s="12"/>
      <c r="I85" s="108">
        <f>I86</f>
        <v>145</v>
      </c>
    </row>
    <row r="86" spans="1:9" ht="18.75" customHeight="1">
      <c r="A86" s="75" t="s">
        <v>107</v>
      </c>
      <c r="B86" s="106" t="s">
        <v>47</v>
      </c>
      <c r="C86" s="106" t="s">
        <v>20</v>
      </c>
      <c r="D86" s="106" t="s">
        <v>20</v>
      </c>
      <c r="E86" s="141" t="s">
        <v>27</v>
      </c>
      <c r="F86" s="142" t="s">
        <v>5</v>
      </c>
      <c r="G86" s="12"/>
      <c r="H86" s="12"/>
      <c r="I86" s="108">
        <f>I87</f>
        <v>145</v>
      </c>
    </row>
    <row r="87" spans="1:9" ht="35.25" customHeight="1">
      <c r="A87" s="75" t="s">
        <v>128</v>
      </c>
      <c r="B87" s="106" t="s">
        <v>127</v>
      </c>
      <c r="C87" s="106" t="s">
        <v>20</v>
      </c>
      <c r="D87" s="106" t="s">
        <v>20</v>
      </c>
      <c r="E87" s="141" t="s">
        <v>174</v>
      </c>
      <c r="F87" s="142" t="s">
        <v>5</v>
      </c>
      <c r="G87" s="12"/>
      <c r="H87" s="12"/>
      <c r="I87" s="108">
        <f>I88</f>
        <v>145</v>
      </c>
    </row>
    <row r="88" spans="1:9" ht="43.5" customHeight="1">
      <c r="A88" s="60" t="s">
        <v>201</v>
      </c>
      <c r="B88" s="106" t="s">
        <v>127</v>
      </c>
      <c r="C88" s="106" t="s">
        <v>20</v>
      </c>
      <c r="D88" s="106" t="s">
        <v>20</v>
      </c>
      <c r="E88" s="141" t="s">
        <v>174</v>
      </c>
      <c r="F88" s="142" t="s">
        <v>114</v>
      </c>
      <c r="G88" s="12"/>
      <c r="H88" s="12"/>
      <c r="I88" s="108">
        <v>145</v>
      </c>
    </row>
    <row r="89" spans="1:9" ht="21" customHeight="1">
      <c r="A89" s="79" t="s">
        <v>38</v>
      </c>
      <c r="B89" s="144" t="s">
        <v>47</v>
      </c>
      <c r="C89" s="130" t="s">
        <v>21</v>
      </c>
      <c r="D89" s="130" t="s">
        <v>14</v>
      </c>
      <c r="E89" s="130" t="s">
        <v>27</v>
      </c>
      <c r="F89" s="145" t="s">
        <v>5</v>
      </c>
      <c r="G89" s="72" t="e">
        <f>G90+#REF!</f>
        <v>#REF!</v>
      </c>
      <c r="H89" s="72" t="e">
        <f>H90+#REF!</f>
        <v>#REF!</v>
      </c>
      <c r="I89" s="108">
        <f>I90+I95+I101+I107+I109</f>
        <v>4324.700000000001</v>
      </c>
    </row>
    <row r="90" spans="1:9" ht="19.5" customHeight="1">
      <c r="A90" s="79" t="s">
        <v>41</v>
      </c>
      <c r="B90" s="144" t="s">
        <v>47</v>
      </c>
      <c r="C90" s="127" t="s">
        <v>21</v>
      </c>
      <c r="D90" s="127" t="s">
        <v>6</v>
      </c>
      <c r="E90" s="127" t="s">
        <v>27</v>
      </c>
      <c r="F90" s="142" t="s">
        <v>5</v>
      </c>
      <c r="G90" s="32">
        <f aca="true" t="shared" si="1" ref="G90:H92">G91</f>
        <v>0</v>
      </c>
      <c r="H90" s="32">
        <f t="shared" si="1"/>
        <v>60</v>
      </c>
      <c r="I90" s="108">
        <f>I91</f>
        <v>1036</v>
      </c>
    </row>
    <row r="91" spans="1:9" ht="33" customHeight="1">
      <c r="A91" s="75" t="s">
        <v>68</v>
      </c>
      <c r="B91" s="144" t="s">
        <v>47</v>
      </c>
      <c r="C91" s="127" t="s">
        <v>21</v>
      </c>
      <c r="D91" s="127" t="s">
        <v>6</v>
      </c>
      <c r="E91" s="127" t="s">
        <v>69</v>
      </c>
      <c r="F91" s="142" t="s">
        <v>5</v>
      </c>
      <c r="G91" s="33">
        <f t="shared" si="1"/>
        <v>0</v>
      </c>
      <c r="H91" s="33">
        <f t="shared" si="1"/>
        <v>60</v>
      </c>
      <c r="I91" s="108">
        <f>I92</f>
        <v>1036</v>
      </c>
    </row>
    <row r="92" spans="1:9" ht="23.25" customHeight="1">
      <c r="A92" s="75" t="s">
        <v>70</v>
      </c>
      <c r="B92" s="144" t="s">
        <v>47</v>
      </c>
      <c r="C92" s="127" t="s">
        <v>21</v>
      </c>
      <c r="D92" s="127" t="s">
        <v>6</v>
      </c>
      <c r="E92" s="127" t="s">
        <v>71</v>
      </c>
      <c r="F92" s="142" t="s">
        <v>5</v>
      </c>
      <c r="G92" s="33">
        <f t="shared" si="1"/>
        <v>0</v>
      </c>
      <c r="H92" s="33">
        <f t="shared" si="1"/>
        <v>60</v>
      </c>
      <c r="I92" s="108">
        <f>I93</f>
        <v>1036</v>
      </c>
    </row>
    <row r="93" spans="1:9" ht="21" customHeight="1">
      <c r="A93" s="77" t="s">
        <v>122</v>
      </c>
      <c r="B93" s="144" t="s">
        <v>47</v>
      </c>
      <c r="C93" s="127" t="s">
        <v>21</v>
      </c>
      <c r="D93" s="127" t="s">
        <v>6</v>
      </c>
      <c r="E93" s="127" t="s">
        <v>71</v>
      </c>
      <c r="F93" s="142" t="s">
        <v>121</v>
      </c>
      <c r="G93" s="33"/>
      <c r="H93" s="33">
        <v>60</v>
      </c>
      <c r="I93" s="108">
        <v>1036</v>
      </c>
    </row>
    <row r="94" spans="1:9" ht="21" customHeight="1">
      <c r="A94" s="79" t="s">
        <v>39</v>
      </c>
      <c r="B94" s="144" t="s">
        <v>47</v>
      </c>
      <c r="C94" s="127" t="s">
        <v>21</v>
      </c>
      <c r="D94" s="127" t="s">
        <v>22</v>
      </c>
      <c r="E94" s="127" t="s">
        <v>27</v>
      </c>
      <c r="F94" s="142" t="s">
        <v>5</v>
      </c>
      <c r="G94" s="33"/>
      <c r="H94" s="33"/>
      <c r="I94" s="108">
        <f>I95</f>
        <v>604.6</v>
      </c>
    </row>
    <row r="95" spans="1:9" ht="21" customHeight="1">
      <c r="A95" s="79" t="s">
        <v>76</v>
      </c>
      <c r="B95" s="144" t="s">
        <v>47</v>
      </c>
      <c r="C95" s="130" t="s">
        <v>21</v>
      </c>
      <c r="D95" s="130" t="s">
        <v>22</v>
      </c>
      <c r="E95" s="130" t="s">
        <v>144</v>
      </c>
      <c r="F95" s="145" t="s">
        <v>5</v>
      </c>
      <c r="G95" s="123" t="e">
        <f>G96</f>
        <v>#REF!</v>
      </c>
      <c r="H95" s="123" t="e">
        <f>H96</f>
        <v>#REF!</v>
      </c>
      <c r="I95" s="108">
        <f>I96+I99</f>
        <v>604.6</v>
      </c>
    </row>
    <row r="96" spans="1:9" ht="24" customHeight="1">
      <c r="A96" s="79" t="s">
        <v>23</v>
      </c>
      <c r="B96" s="144" t="s">
        <v>47</v>
      </c>
      <c r="C96" s="130" t="s">
        <v>21</v>
      </c>
      <c r="D96" s="130" t="s">
        <v>22</v>
      </c>
      <c r="E96" s="130" t="s">
        <v>175</v>
      </c>
      <c r="F96" s="145" t="s">
        <v>5</v>
      </c>
      <c r="G96" s="123" t="e">
        <f>#REF!+#REF!</f>
        <v>#REF!</v>
      </c>
      <c r="H96" s="123" t="e">
        <f>#REF!</f>
        <v>#REF!</v>
      </c>
      <c r="I96" s="108">
        <f>I97+I98</f>
        <v>400</v>
      </c>
    </row>
    <row r="97" spans="1:9" ht="45.75" customHeight="1">
      <c r="A97" s="57" t="s">
        <v>201</v>
      </c>
      <c r="B97" s="144" t="s">
        <v>47</v>
      </c>
      <c r="C97" s="130" t="s">
        <v>21</v>
      </c>
      <c r="D97" s="130" t="s">
        <v>22</v>
      </c>
      <c r="E97" s="130" t="s">
        <v>175</v>
      </c>
      <c r="F97" s="146" t="s">
        <v>114</v>
      </c>
      <c r="G97" s="123"/>
      <c r="H97" s="123"/>
      <c r="I97" s="108">
        <v>60</v>
      </c>
    </row>
    <row r="98" spans="1:9" ht="48" customHeight="1">
      <c r="A98" s="79" t="s">
        <v>205</v>
      </c>
      <c r="B98" s="144" t="s">
        <v>47</v>
      </c>
      <c r="C98" s="130" t="s">
        <v>21</v>
      </c>
      <c r="D98" s="130" t="s">
        <v>22</v>
      </c>
      <c r="E98" s="130" t="s">
        <v>175</v>
      </c>
      <c r="F98" s="146" t="s">
        <v>206</v>
      </c>
      <c r="G98" s="123"/>
      <c r="H98" s="123"/>
      <c r="I98" s="108">
        <v>340</v>
      </c>
    </row>
    <row r="99" spans="1:9" ht="87.75" customHeight="1">
      <c r="A99" s="57" t="s">
        <v>226</v>
      </c>
      <c r="B99" s="106" t="s">
        <v>47</v>
      </c>
      <c r="C99" s="107" t="s">
        <v>21</v>
      </c>
      <c r="D99" s="107" t="s">
        <v>22</v>
      </c>
      <c r="E99" s="107" t="s">
        <v>199</v>
      </c>
      <c r="F99" s="146" t="s">
        <v>5</v>
      </c>
      <c r="G99" s="123"/>
      <c r="H99" s="123"/>
      <c r="I99" s="108">
        <f>I100</f>
        <v>204.6</v>
      </c>
    </row>
    <row r="100" spans="1:9" ht="45" customHeight="1">
      <c r="A100" s="79" t="s">
        <v>204</v>
      </c>
      <c r="B100" s="106" t="s">
        <v>47</v>
      </c>
      <c r="C100" s="107" t="s">
        <v>21</v>
      </c>
      <c r="D100" s="107" t="s">
        <v>22</v>
      </c>
      <c r="E100" s="107" t="s">
        <v>145</v>
      </c>
      <c r="F100" s="146" t="s">
        <v>159</v>
      </c>
      <c r="G100" s="123"/>
      <c r="H100" s="123"/>
      <c r="I100" s="108">
        <v>204.6</v>
      </c>
    </row>
    <row r="101" spans="1:9" ht="47.25" customHeight="1">
      <c r="A101" s="57" t="s">
        <v>214</v>
      </c>
      <c r="B101" s="144" t="s">
        <v>47</v>
      </c>
      <c r="C101" s="130" t="s">
        <v>21</v>
      </c>
      <c r="D101" s="130" t="s">
        <v>22</v>
      </c>
      <c r="E101" s="130" t="s">
        <v>264</v>
      </c>
      <c r="F101" s="145" t="s">
        <v>5</v>
      </c>
      <c r="G101" s="122"/>
      <c r="H101" s="122"/>
      <c r="I101" s="108">
        <f>I102</f>
        <v>50</v>
      </c>
    </row>
    <row r="102" spans="1:9" ht="77.25" customHeight="1">
      <c r="A102" s="79" t="s">
        <v>223</v>
      </c>
      <c r="B102" s="161">
        <v>503</v>
      </c>
      <c r="C102" s="157" t="s">
        <v>21</v>
      </c>
      <c r="D102" s="157" t="s">
        <v>22</v>
      </c>
      <c r="E102" s="157" t="s">
        <v>263</v>
      </c>
      <c r="F102" s="107" t="s">
        <v>5</v>
      </c>
      <c r="G102" s="122"/>
      <c r="H102" s="122"/>
      <c r="I102" s="108">
        <f>I103+I104</f>
        <v>50</v>
      </c>
    </row>
    <row r="103" spans="1:9" ht="45" customHeight="1">
      <c r="A103" s="79" t="s">
        <v>204</v>
      </c>
      <c r="B103" s="162">
        <v>503</v>
      </c>
      <c r="C103" s="157" t="s">
        <v>21</v>
      </c>
      <c r="D103" s="157" t="s">
        <v>22</v>
      </c>
      <c r="E103" s="157" t="s">
        <v>263</v>
      </c>
      <c r="F103" s="146" t="s">
        <v>159</v>
      </c>
      <c r="G103" s="122"/>
      <c r="H103" s="122"/>
      <c r="I103" s="108">
        <v>25</v>
      </c>
    </row>
    <row r="104" spans="1:9" ht="77.25" customHeight="1">
      <c r="A104" s="79" t="s">
        <v>224</v>
      </c>
      <c r="B104" s="162">
        <v>503</v>
      </c>
      <c r="C104" s="157" t="s">
        <v>21</v>
      </c>
      <c r="D104" s="157" t="s">
        <v>22</v>
      </c>
      <c r="E104" s="157" t="s">
        <v>265</v>
      </c>
      <c r="F104" s="146" t="s">
        <v>5</v>
      </c>
      <c r="G104" s="122"/>
      <c r="H104" s="122"/>
      <c r="I104" s="108">
        <v>25</v>
      </c>
    </row>
    <row r="105" spans="1:9" ht="63" customHeight="1">
      <c r="A105" s="79" t="s">
        <v>225</v>
      </c>
      <c r="B105" s="162">
        <v>503</v>
      </c>
      <c r="C105" s="157" t="s">
        <v>21</v>
      </c>
      <c r="D105" s="157" t="s">
        <v>22</v>
      </c>
      <c r="E105" s="157" t="s">
        <v>265</v>
      </c>
      <c r="F105" s="146" t="s">
        <v>5</v>
      </c>
      <c r="G105" s="122"/>
      <c r="H105" s="122"/>
      <c r="I105" s="108">
        <v>25</v>
      </c>
    </row>
    <row r="106" spans="1:9" ht="51" customHeight="1">
      <c r="A106" s="79" t="s">
        <v>204</v>
      </c>
      <c r="B106" s="162">
        <v>503</v>
      </c>
      <c r="C106" s="157" t="s">
        <v>21</v>
      </c>
      <c r="D106" s="157" t="s">
        <v>22</v>
      </c>
      <c r="E106" s="157" t="s">
        <v>265</v>
      </c>
      <c r="F106" s="146" t="s">
        <v>159</v>
      </c>
      <c r="G106" s="122"/>
      <c r="H106" s="122"/>
      <c r="I106" s="108">
        <v>25</v>
      </c>
    </row>
    <row r="107" spans="1:9" ht="81" customHeight="1">
      <c r="A107" s="79" t="s">
        <v>279</v>
      </c>
      <c r="B107" s="106" t="s">
        <v>47</v>
      </c>
      <c r="C107" s="107" t="s">
        <v>21</v>
      </c>
      <c r="D107" s="107" t="s">
        <v>22</v>
      </c>
      <c r="E107" s="107" t="s">
        <v>266</v>
      </c>
      <c r="F107" s="146" t="s">
        <v>5</v>
      </c>
      <c r="G107" s="123"/>
      <c r="H107" s="123"/>
      <c r="I107" s="108">
        <f>I108</f>
        <v>1240.7</v>
      </c>
    </row>
    <row r="108" spans="1:9" ht="51.75" customHeight="1">
      <c r="A108" s="79" t="s">
        <v>204</v>
      </c>
      <c r="B108" s="106" t="s">
        <v>47</v>
      </c>
      <c r="C108" s="107" t="s">
        <v>21</v>
      </c>
      <c r="D108" s="107" t="s">
        <v>22</v>
      </c>
      <c r="E108" s="107" t="s">
        <v>266</v>
      </c>
      <c r="F108" s="146" t="s">
        <v>159</v>
      </c>
      <c r="G108" s="123"/>
      <c r="H108" s="123"/>
      <c r="I108" s="108">
        <f>1240.7+398.8-398.8</f>
        <v>1240.7</v>
      </c>
    </row>
    <row r="109" spans="1:9" ht="93" customHeight="1">
      <c r="A109" s="79" t="s">
        <v>278</v>
      </c>
      <c r="B109" s="106" t="s">
        <v>47</v>
      </c>
      <c r="C109" s="107" t="s">
        <v>21</v>
      </c>
      <c r="D109" s="107" t="s">
        <v>22</v>
      </c>
      <c r="E109" s="107" t="s">
        <v>267</v>
      </c>
      <c r="F109" s="146" t="s">
        <v>5</v>
      </c>
      <c r="G109" s="123"/>
      <c r="H109" s="123"/>
      <c r="I109" s="108">
        <f>I110</f>
        <v>1393.4</v>
      </c>
    </row>
    <row r="110" spans="1:9" ht="45" customHeight="1">
      <c r="A110" s="79" t="s">
        <v>204</v>
      </c>
      <c r="B110" s="106" t="s">
        <v>47</v>
      </c>
      <c r="C110" s="107" t="s">
        <v>21</v>
      </c>
      <c r="D110" s="107" t="s">
        <v>22</v>
      </c>
      <c r="E110" s="107" t="s">
        <v>267</v>
      </c>
      <c r="F110" s="146" t="s">
        <v>159</v>
      </c>
      <c r="G110" s="123"/>
      <c r="H110" s="123"/>
      <c r="I110" s="108">
        <f>1528.4-135</f>
        <v>1393.4</v>
      </c>
    </row>
    <row r="111" spans="1:9" ht="21.75" customHeight="1">
      <c r="A111" s="76" t="s">
        <v>103</v>
      </c>
      <c r="B111" s="144" t="s">
        <v>47</v>
      </c>
      <c r="C111" s="127" t="s">
        <v>51</v>
      </c>
      <c r="D111" s="127" t="s">
        <v>14</v>
      </c>
      <c r="E111" s="127" t="s">
        <v>27</v>
      </c>
      <c r="F111" s="142" t="s">
        <v>5</v>
      </c>
      <c r="G111" s="33"/>
      <c r="H111" s="33"/>
      <c r="I111" s="108">
        <f>I112</f>
        <v>95</v>
      </c>
    </row>
    <row r="112" spans="1:9" ht="24" customHeight="1">
      <c r="A112" s="75" t="s">
        <v>88</v>
      </c>
      <c r="B112" s="106" t="s">
        <v>47</v>
      </c>
      <c r="C112" s="127" t="s">
        <v>51</v>
      </c>
      <c r="D112" s="71" t="s">
        <v>8</v>
      </c>
      <c r="E112" s="71" t="s">
        <v>27</v>
      </c>
      <c r="F112" s="141" t="s">
        <v>5</v>
      </c>
      <c r="G112" s="33"/>
      <c r="H112" s="33"/>
      <c r="I112" s="108">
        <f>I113</f>
        <v>95</v>
      </c>
    </row>
    <row r="113" spans="1:9" ht="33.75" customHeight="1">
      <c r="A113" s="75" t="s">
        <v>89</v>
      </c>
      <c r="B113" s="106" t="s">
        <v>47</v>
      </c>
      <c r="C113" s="127" t="s">
        <v>51</v>
      </c>
      <c r="D113" s="71" t="s">
        <v>8</v>
      </c>
      <c r="E113" s="71" t="s">
        <v>176</v>
      </c>
      <c r="F113" s="141" t="s">
        <v>5</v>
      </c>
      <c r="G113" s="33"/>
      <c r="H113" s="33"/>
      <c r="I113" s="108">
        <f>I114</f>
        <v>95</v>
      </c>
    </row>
    <row r="114" spans="1:9" ht="43.5" customHeight="1">
      <c r="A114" s="60" t="s">
        <v>201</v>
      </c>
      <c r="B114" s="106" t="s">
        <v>47</v>
      </c>
      <c r="C114" s="127" t="s">
        <v>51</v>
      </c>
      <c r="D114" s="71" t="s">
        <v>8</v>
      </c>
      <c r="E114" s="71" t="s">
        <v>176</v>
      </c>
      <c r="F114" s="141" t="s">
        <v>114</v>
      </c>
      <c r="G114" s="33"/>
      <c r="H114" s="33"/>
      <c r="I114" s="108">
        <v>95</v>
      </c>
    </row>
    <row r="115" spans="1:9" ht="26.25" customHeight="1">
      <c r="A115" s="126" t="s">
        <v>331</v>
      </c>
      <c r="B115" s="137">
        <v>503</v>
      </c>
      <c r="C115" s="128" t="s">
        <v>6</v>
      </c>
      <c r="D115" s="128" t="s">
        <v>101</v>
      </c>
      <c r="E115" s="128" t="s">
        <v>27</v>
      </c>
      <c r="F115" s="128" t="s">
        <v>5</v>
      </c>
      <c r="G115" s="33"/>
      <c r="H115" s="33"/>
      <c r="I115" s="108">
        <f>I116+I122</f>
        <v>3514.1</v>
      </c>
    </row>
    <row r="116" spans="1:9" ht="43.5" customHeight="1">
      <c r="A116" s="8" t="s">
        <v>96</v>
      </c>
      <c r="B116" s="133">
        <v>503</v>
      </c>
      <c r="C116" s="71" t="s">
        <v>6</v>
      </c>
      <c r="D116" s="71" t="s">
        <v>101</v>
      </c>
      <c r="E116" s="71" t="s">
        <v>110</v>
      </c>
      <c r="F116" s="71" t="s">
        <v>5</v>
      </c>
      <c r="G116" s="3"/>
      <c r="H116" s="22"/>
      <c r="I116" s="108">
        <f>I117</f>
        <v>2695.1</v>
      </c>
    </row>
    <row r="117" spans="1:9" ht="43.5" customHeight="1">
      <c r="A117" s="75" t="s">
        <v>18</v>
      </c>
      <c r="B117" s="133">
        <v>503</v>
      </c>
      <c r="C117" s="71" t="s">
        <v>6</v>
      </c>
      <c r="D117" s="71" t="s">
        <v>101</v>
      </c>
      <c r="E117" s="71" t="s">
        <v>169</v>
      </c>
      <c r="F117" s="71" t="s">
        <v>5</v>
      </c>
      <c r="G117" s="23"/>
      <c r="H117" s="23">
        <v>2777</v>
      </c>
      <c r="I117" s="108">
        <f>I118+I120+I121+I119</f>
        <v>2695.1</v>
      </c>
    </row>
    <row r="118" spans="1:9" ht="43.5" customHeight="1">
      <c r="A118" s="77" t="s">
        <v>203</v>
      </c>
      <c r="B118" s="133">
        <v>503</v>
      </c>
      <c r="C118" s="71" t="s">
        <v>6</v>
      </c>
      <c r="D118" s="71" t="s">
        <v>101</v>
      </c>
      <c r="E118" s="71" t="s">
        <v>169</v>
      </c>
      <c r="F118" s="71" t="s">
        <v>118</v>
      </c>
      <c r="G118" s="48"/>
      <c r="H118" s="48"/>
      <c r="I118" s="108">
        <v>1941</v>
      </c>
    </row>
    <row r="119" spans="1:9" ht="43.5" customHeight="1">
      <c r="A119" s="77" t="s">
        <v>258</v>
      </c>
      <c r="B119" s="133">
        <v>503</v>
      </c>
      <c r="C119" s="71" t="s">
        <v>6</v>
      </c>
      <c r="D119" s="71" t="s">
        <v>101</v>
      </c>
      <c r="E119" s="71" t="s">
        <v>169</v>
      </c>
      <c r="F119" s="71" t="s">
        <v>261</v>
      </c>
      <c r="G119" s="48"/>
      <c r="H119" s="48"/>
      <c r="I119" s="108">
        <v>0.4</v>
      </c>
    </row>
    <row r="120" spans="1:9" ht="43.5" customHeight="1">
      <c r="A120" s="60" t="s">
        <v>201</v>
      </c>
      <c r="B120" s="133">
        <v>503</v>
      </c>
      <c r="C120" s="71" t="s">
        <v>6</v>
      </c>
      <c r="D120" s="71" t="s">
        <v>101</v>
      </c>
      <c r="E120" s="71" t="s">
        <v>169</v>
      </c>
      <c r="F120" s="71" t="s">
        <v>114</v>
      </c>
      <c r="G120" s="48"/>
      <c r="H120" s="48"/>
      <c r="I120" s="108">
        <v>738.7</v>
      </c>
    </row>
    <row r="121" spans="1:9" ht="43.5" customHeight="1">
      <c r="A121" s="77" t="s">
        <v>120</v>
      </c>
      <c r="B121" s="133">
        <v>503</v>
      </c>
      <c r="C121" s="71" t="s">
        <v>6</v>
      </c>
      <c r="D121" s="71" t="s">
        <v>101</v>
      </c>
      <c r="E121" s="71" t="s">
        <v>169</v>
      </c>
      <c r="F121" s="71" t="s">
        <v>119</v>
      </c>
      <c r="G121" s="48"/>
      <c r="H121" s="48"/>
      <c r="I121" s="108">
        <v>15</v>
      </c>
    </row>
    <row r="122" spans="1:9" ht="72.75" customHeight="1">
      <c r="A122" s="77" t="s">
        <v>180</v>
      </c>
      <c r="B122" s="133">
        <v>503</v>
      </c>
      <c r="C122" s="71" t="s">
        <v>6</v>
      </c>
      <c r="D122" s="71" t="s">
        <v>101</v>
      </c>
      <c r="E122" s="71" t="s">
        <v>181</v>
      </c>
      <c r="F122" s="71" t="s">
        <v>5</v>
      </c>
      <c r="G122" s="48"/>
      <c r="H122" s="48"/>
      <c r="I122" s="108">
        <f>I123</f>
        <v>819</v>
      </c>
    </row>
    <row r="123" spans="1:9" ht="51.75" customHeight="1">
      <c r="A123" s="60" t="s">
        <v>126</v>
      </c>
      <c r="B123" s="133">
        <v>503</v>
      </c>
      <c r="C123" s="71" t="s">
        <v>6</v>
      </c>
      <c r="D123" s="71" t="s">
        <v>101</v>
      </c>
      <c r="E123" s="71" t="s">
        <v>238</v>
      </c>
      <c r="F123" s="71" t="s">
        <v>5</v>
      </c>
      <c r="G123" s="48"/>
      <c r="H123" s="48"/>
      <c r="I123" s="108">
        <f>I124</f>
        <v>819</v>
      </c>
    </row>
    <row r="124" spans="1:9" ht="43.5" customHeight="1">
      <c r="A124" s="77" t="s">
        <v>203</v>
      </c>
      <c r="B124" s="133">
        <v>503</v>
      </c>
      <c r="C124" s="71" t="s">
        <v>6</v>
      </c>
      <c r="D124" s="71" t="s">
        <v>101</v>
      </c>
      <c r="E124" s="71" t="s">
        <v>238</v>
      </c>
      <c r="F124" s="71" t="s">
        <v>118</v>
      </c>
      <c r="G124" s="49">
        <f>25.8+240.2</f>
        <v>266</v>
      </c>
      <c r="H124" s="48"/>
      <c r="I124" s="108">
        <v>819</v>
      </c>
    </row>
    <row r="125" spans="1:9" ht="42.75" customHeight="1">
      <c r="A125" s="119" t="s">
        <v>108</v>
      </c>
      <c r="B125" s="147" t="s">
        <v>82</v>
      </c>
      <c r="C125" s="128" t="s">
        <v>14</v>
      </c>
      <c r="D125" s="128" t="s">
        <v>14</v>
      </c>
      <c r="E125" s="128" t="s">
        <v>27</v>
      </c>
      <c r="F125" s="128" t="s">
        <v>5</v>
      </c>
      <c r="G125" s="54" t="e">
        <f>G127+G149+#REF!</f>
        <v>#REF!</v>
      </c>
      <c r="H125" s="54" t="e">
        <f>H127+H149+#REF!</f>
        <v>#REF!</v>
      </c>
      <c r="I125" s="120">
        <f>I127+I149+I132+I135+I139</f>
        <v>31140.429999999997</v>
      </c>
    </row>
    <row r="126" spans="1:9" ht="25.5" customHeight="1">
      <c r="A126" s="91" t="s">
        <v>15</v>
      </c>
      <c r="B126" s="106" t="s">
        <v>82</v>
      </c>
      <c r="C126" s="71" t="s">
        <v>6</v>
      </c>
      <c r="D126" s="71" t="s">
        <v>14</v>
      </c>
      <c r="E126" s="71" t="s">
        <v>27</v>
      </c>
      <c r="F126" s="71" t="s">
        <v>5</v>
      </c>
      <c r="G126" s="54"/>
      <c r="H126" s="54"/>
      <c r="I126" s="109">
        <f>I127+I132</f>
        <v>2671.6000000000004</v>
      </c>
    </row>
    <row r="127" spans="1:9" ht="43.5" customHeight="1">
      <c r="A127" s="97" t="s">
        <v>92</v>
      </c>
      <c r="B127" s="106" t="s">
        <v>82</v>
      </c>
      <c r="C127" s="71" t="s">
        <v>6</v>
      </c>
      <c r="D127" s="71" t="s">
        <v>7</v>
      </c>
      <c r="E127" s="71" t="s">
        <v>27</v>
      </c>
      <c r="F127" s="71" t="s">
        <v>5</v>
      </c>
      <c r="G127" s="28" t="e">
        <f aca="true" t="shared" si="2" ref="G127:I128">G128</f>
        <v>#REF!</v>
      </c>
      <c r="H127" s="28" t="e">
        <f t="shared" si="2"/>
        <v>#REF!</v>
      </c>
      <c r="I127" s="109">
        <f t="shared" si="2"/>
        <v>2169.3</v>
      </c>
    </row>
    <row r="128" spans="1:9" ht="60" customHeight="1">
      <c r="A128" s="77" t="s">
        <v>55</v>
      </c>
      <c r="B128" s="134">
        <v>528</v>
      </c>
      <c r="C128" s="93" t="s">
        <v>6</v>
      </c>
      <c r="D128" s="93" t="s">
        <v>7</v>
      </c>
      <c r="E128" s="93" t="s">
        <v>60</v>
      </c>
      <c r="F128" s="93" t="s">
        <v>5</v>
      </c>
      <c r="G128" s="27" t="e">
        <f t="shared" si="2"/>
        <v>#REF!</v>
      </c>
      <c r="H128" s="27" t="e">
        <f t="shared" si="2"/>
        <v>#REF!</v>
      </c>
      <c r="I128" s="110">
        <f t="shared" si="2"/>
        <v>2169.3</v>
      </c>
    </row>
    <row r="129" spans="1:9" ht="19.5" customHeight="1">
      <c r="A129" s="77" t="s">
        <v>16</v>
      </c>
      <c r="B129" s="134">
        <v>528</v>
      </c>
      <c r="C129" s="93" t="s">
        <v>6</v>
      </c>
      <c r="D129" s="93" t="s">
        <v>7</v>
      </c>
      <c r="E129" s="93" t="s">
        <v>61</v>
      </c>
      <c r="F129" s="93" t="s">
        <v>5</v>
      </c>
      <c r="G129" s="27" t="e">
        <f>#REF!</f>
        <v>#REF!</v>
      </c>
      <c r="H129" s="27" t="e">
        <f>#REF!</f>
        <v>#REF!</v>
      </c>
      <c r="I129" s="110">
        <f>I130+I131</f>
        <v>2169.3</v>
      </c>
    </row>
    <row r="130" spans="1:9" ht="45" customHeight="1">
      <c r="A130" s="77" t="s">
        <v>200</v>
      </c>
      <c r="B130" s="134">
        <v>528</v>
      </c>
      <c r="C130" s="93" t="s">
        <v>6</v>
      </c>
      <c r="D130" s="93" t="s">
        <v>7</v>
      </c>
      <c r="E130" s="93" t="s">
        <v>61</v>
      </c>
      <c r="F130" s="93" t="s">
        <v>112</v>
      </c>
      <c r="G130" s="27"/>
      <c r="H130" s="27"/>
      <c r="I130" s="111">
        <v>1764.5</v>
      </c>
    </row>
    <row r="131" spans="1:9" ht="45.75" customHeight="1">
      <c r="A131" s="60" t="s">
        <v>201</v>
      </c>
      <c r="B131" s="148">
        <v>528</v>
      </c>
      <c r="C131" s="107" t="s">
        <v>6</v>
      </c>
      <c r="D131" s="107" t="s">
        <v>7</v>
      </c>
      <c r="E131" s="107" t="s">
        <v>61</v>
      </c>
      <c r="F131" s="107" t="s">
        <v>114</v>
      </c>
      <c r="G131" s="73"/>
      <c r="H131" s="73"/>
      <c r="I131" s="109">
        <v>404.8</v>
      </c>
    </row>
    <row r="132" spans="1:9" ht="22.5" customHeight="1">
      <c r="A132" s="2" t="s">
        <v>17</v>
      </c>
      <c r="B132" s="133">
        <v>528</v>
      </c>
      <c r="C132" s="71" t="s">
        <v>6</v>
      </c>
      <c r="D132" s="71" t="s">
        <v>101</v>
      </c>
      <c r="E132" s="71" t="s">
        <v>27</v>
      </c>
      <c r="F132" s="71" t="s">
        <v>5</v>
      </c>
      <c r="G132" s="28"/>
      <c r="H132" s="28"/>
      <c r="I132" s="108">
        <f>I133</f>
        <v>502.29999999999995</v>
      </c>
    </row>
    <row r="133" spans="1:14" ht="45" customHeight="1">
      <c r="A133" s="60" t="s">
        <v>240</v>
      </c>
      <c r="B133" s="148">
        <v>528</v>
      </c>
      <c r="C133" s="107" t="s">
        <v>6</v>
      </c>
      <c r="D133" s="107" t="s">
        <v>101</v>
      </c>
      <c r="E133" s="107" t="s">
        <v>156</v>
      </c>
      <c r="F133" s="107" t="s">
        <v>5</v>
      </c>
      <c r="G133" s="73"/>
      <c r="H133" s="73"/>
      <c r="I133" s="108">
        <f>I134</f>
        <v>502.29999999999995</v>
      </c>
      <c r="L133" s="224"/>
      <c r="M133" s="224"/>
      <c r="N133" s="224"/>
    </row>
    <row r="134" spans="1:9" ht="45" customHeight="1">
      <c r="A134" s="60" t="s">
        <v>201</v>
      </c>
      <c r="B134" s="133">
        <v>528</v>
      </c>
      <c r="C134" s="71" t="s">
        <v>6</v>
      </c>
      <c r="D134" s="71" t="s">
        <v>101</v>
      </c>
      <c r="E134" s="107" t="s">
        <v>156</v>
      </c>
      <c r="F134" s="71" t="s">
        <v>114</v>
      </c>
      <c r="G134" s="29"/>
      <c r="H134" s="29"/>
      <c r="I134" s="108">
        <f>602.3-100</f>
        <v>502.29999999999995</v>
      </c>
    </row>
    <row r="135" spans="1:9" ht="18.75" customHeight="1">
      <c r="A135" s="76" t="s">
        <v>191</v>
      </c>
      <c r="B135" s="133">
        <v>528</v>
      </c>
      <c r="C135" s="129" t="s">
        <v>13</v>
      </c>
      <c r="D135" s="129" t="s">
        <v>20</v>
      </c>
      <c r="E135" s="129" t="s">
        <v>27</v>
      </c>
      <c r="F135" s="127" t="s">
        <v>5</v>
      </c>
      <c r="G135" s="29"/>
      <c r="H135" s="29"/>
      <c r="I135" s="108">
        <f>I136</f>
        <v>982.6</v>
      </c>
    </row>
    <row r="136" spans="1:9" ht="90.75" customHeight="1" thickBot="1">
      <c r="A136" s="117" t="s">
        <v>243</v>
      </c>
      <c r="B136" s="133">
        <v>528</v>
      </c>
      <c r="C136" s="129" t="s">
        <v>13</v>
      </c>
      <c r="D136" s="129" t="s">
        <v>20</v>
      </c>
      <c r="E136" s="129" t="s">
        <v>246</v>
      </c>
      <c r="F136" s="127" t="s">
        <v>5</v>
      </c>
      <c r="G136" s="29"/>
      <c r="H136" s="29"/>
      <c r="I136" s="108">
        <f>I137</f>
        <v>982.6</v>
      </c>
    </row>
    <row r="137" spans="1:9" ht="36.75" customHeight="1" thickBot="1">
      <c r="A137" s="117" t="s">
        <v>244</v>
      </c>
      <c r="B137" s="133">
        <v>528</v>
      </c>
      <c r="C137" s="129" t="s">
        <v>13</v>
      </c>
      <c r="D137" s="129" t="s">
        <v>20</v>
      </c>
      <c r="E137" s="129" t="s">
        <v>247</v>
      </c>
      <c r="F137" s="127" t="s">
        <v>5</v>
      </c>
      <c r="G137" s="29"/>
      <c r="H137" s="29"/>
      <c r="I137" s="108">
        <f>I138</f>
        <v>982.6</v>
      </c>
    </row>
    <row r="138" spans="1:9" ht="60.75" customHeight="1">
      <c r="A138" s="118" t="s">
        <v>245</v>
      </c>
      <c r="B138" s="133">
        <v>528</v>
      </c>
      <c r="C138" s="129" t="s">
        <v>13</v>
      </c>
      <c r="D138" s="129" t="s">
        <v>20</v>
      </c>
      <c r="E138" s="129" t="s">
        <v>247</v>
      </c>
      <c r="F138" s="127" t="s">
        <v>248</v>
      </c>
      <c r="G138" s="29"/>
      <c r="H138" s="29"/>
      <c r="I138" s="108">
        <v>982.6</v>
      </c>
    </row>
    <row r="139" spans="1:9" ht="22.5" customHeight="1">
      <c r="A139" s="75" t="s">
        <v>83</v>
      </c>
      <c r="B139" s="138">
        <v>528</v>
      </c>
      <c r="C139" s="71" t="s">
        <v>43</v>
      </c>
      <c r="D139" s="71" t="s">
        <v>14</v>
      </c>
      <c r="E139" s="141" t="s">
        <v>27</v>
      </c>
      <c r="F139" s="71" t="s">
        <v>5</v>
      </c>
      <c r="G139" s="29"/>
      <c r="H139" s="29"/>
      <c r="I139" s="108">
        <f>I140+I145</f>
        <v>12346</v>
      </c>
    </row>
    <row r="140" spans="1:9" ht="24" customHeight="1">
      <c r="A140" s="75" t="s">
        <v>249</v>
      </c>
      <c r="B140" s="138">
        <v>528</v>
      </c>
      <c r="C140" s="71" t="s">
        <v>43</v>
      </c>
      <c r="D140" s="71" t="s">
        <v>8</v>
      </c>
      <c r="E140" s="141" t="s">
        <v>27</v>
      </c>
      <c r="F140" s="71" t="s">
        <v>5</v>
      </c>
      <c r="G140" s="29"/>
      <c r="H140" s="29"/>
      <c r="I140" s="108">
        <f>I141+I143</f>
        <v>3961</v>
      </c>
    </row>
    <row r="141" spans="1:9" ht="30.75" customHeight="1">
      <c r="A141" s="75" t="s">
        <v>250</v>
      </c>
      <c r="B141" s="138">
        <v>528</v>
      </c>
      <c r="C141" s="71" t="s">
        <v>43</v>
      </c>
      <c r="D141" s="71" t="s">
        <v>8</v>
      </c>
      <c r="E141" s="141" t="s">
        <v>251</v>
      </c>
      <c r="F141" s="71" t="s">
        <v>5</v>
      </c>
      <c r="G141" s="29"/>
      <c r="H141" s="29"/>
      <c r="I141" s="108">
        <f>I142</f>
        <v>300</v>
      </c>
    </row>
    <row r="142" spans="1:9" ht="21.75" customHeight="1">
      <c r="A142" s="97" t="s">
        <v>252</v>
      </c>
      <c r="B142" s="138">
        <v>528</v>
      </c>
      <c r="C142" s="71" t="s">
        <v>43</v>
      </c>
      <c r="D142" s="71" t="s">
        <v>8</v>
      </c>
      <c r="E142" s="141" t="s">
        <v>251</v>
      </c>
      <c r="F142" s="71" t="s">
        <v>253</v>
      </c>
      <c r="G142" s="29"/>
      <c r="H142" s="29"/>
      <c r="I142" s="108">
        <v>300</v>
      </c>
    </row>
    <row r="143" spans="1:9" ht="30" customHeight="1">
      <c r="A143" s="97" t="s">
        <v>276</v>
      </c>
      <c r="B143" s="138">
        <v>528</v>
      </c>
      <c r="C143" s="71" t="s">
        <v>43</v>
      </c>
      <c r="D143" s="71" t="s">
        <v>8</v>
      </c>
      <c r="E143" s="141" t="s">
        <v>266</v>
      </c>
      <c r="F143" s="71" t="s">
        <v>5</v>
      </c>
      <c r="G143" s="29"/>
      <c r="H143" s="29"/>
      <c r="I143" s="108">
        <v>3661</v>
      </c>
    </row>
    <row r="144" spans="1:9" ht="59.25" customHeight="1">
      <c r="A144" s="97" t="s">
        <v>277</v>
      </c>
      <c r="B144" s="138">
        <v>528</v>
      </c>
      <c r="C144" s="71" t="s">
        <v>43</v>
      </c>
      <c r="D144" s="71" t="s">
        <v>8</v>
      </c>
      <c r="E144" s="141" t="s">
        <v>266</v>
      </c>
      <c r="F144" s="71" t="s">
        <v>273</v>
      </c>
      <c r="G144" s="29"/>
      <c r="H144" s="29"/>
      <c r="I144" s="108">
        <v>3661</v>
      </c>
    </row>
    <row r="145" spans="1:9" ht="31.5" customHeight="1">
      <c r="A145" s="163" t="s">
        <v>157</v>
      </c>
      <c r="B145" s="164">
        <v>528</v>
      </c>
      <c r="C145" s="128" t="s">
        <v>43</v>
      </c>
      <c r="D145" s="128" t="s">
        <v>43</v>
      </c>
      <c r="E145" s="165" t="s">
        <v>27</v>
      </c>
      <c r="F145" s="128" t="s">
        <v>5</v>
      </c>
      <c r="G145" s="28"/>
      <c r="H145" s="28"/>
      <c r="I145" s="121">
        <f>I148</f>
        <v>8385</v>
      </c>
    </row>
    <row r="146" spans="1:9" ht="75.75" customHeight="1">
      <c r="A146" s="60" t="s">
        <v>283</v>
      </c>
      <c r="B146" s="138">
        <v>528</v>
      </c>
      <c r="C146" s="107" t="s">
        <v>43</v>
      </c>
      <c r="D146" s="107" t="s">
        <v>43</v>
      </c>
      <c r="E146" s="141" t="s">
        <v>284</v>
      </c>
      <c r="F146" s="107" t="s">
        <v>5</v>
      </c>
      <c r="G146" s="29"/>
      <c r="H146" s="29"/>
      <c r="I146" s="108">
        <v>8385</v>
      </c>
    </row>
    <row r="147" spans="1:9" ht="92.25" customHeight="1">
      <c r="A147" s="97" t="s">
        <v>274</v>
      </c>
      <c r="B147" s="138">
        <v>528</v>
      </c>
      <c r="C147" s="71" t="s">
        <v>43</v>
      </c>
      <c r="D147" s="71" t="s">
        <v>43</v>
      </c>
      <c r="E147" s="141" t="s">
        <v>275</v>
      </c>
      <c r="F147" s="71" t="s">
        <v>5</v>
      </c>
      <c r="G147" s="29"/>
      <c r="H147" s="29"/>
      <c r="I147" s="108">
        <v>8385</v>
      </c>
    </row>
    <row r="148" spans="1:9" ht="48" customHeight="1">
      <c r="A148" s="97" t="s">
        <v>277</v>
      </c>
      <c r="B148" s="138">
        <v>528</v>
      </c>
      <c r="C148" s="71" t="s">
        <v>43</v>
      </c>
      <c r="D148" s="71" t="s">
        <v>43</v>
      </c>
      <c r="E148" s="141" t="s">
        <v>275</v>
      </c>
      <c r="F148" s="71" t="s">
        <v>273</v>
      </c>
      <c r="G148" s="29"/>
      <c r="H148" s="29"/>
      <c r="I148" s="108">
        <v>8385</v>
      </c>
    </row>
    <row r="149" spans="1:9" ht="47.25" customHeight="1">
      <c r="A149" s="8" t="s">
        <v>183</v>
      </c>
      <c r="B149" s="106" t="s">
        <v>82</v>
      </c>
      <c r="C149" s="107" t="s">
        <v>59</v>
      </c>
      <c r="D149" s="107" t="s">
        <v>14</v>
      </c>
      <c r="E149" s="107" t="s">
        <v>27</v>
      </c>
      <c r="F149" s="107" t="s">
        <v>5</v>
      </c>
      <c r="G149" s="54" t="e">
        <f>G150+#REF!+#REF!+#REF!</f>
        <v>#REF!</v>
      </c>
      <c r="H149" s="54" t="e">
        <f>H150+#REF!+#REF!+#REF!</f>
        <v>#REF!</v>
      </c>
      <c r="I149" s="109">
        <f>I150+I154</f>
        <v>15140.23</v>
      </c>
    </row>
    <row r="150" spans="1:9" ht="48" customHeight="1">
      <c r="A150" s="7" t="s">
        <v>109</v>
      </c>
      <c r="B150" s="144" t="s">
        <v>82</v>
      </c>
      <c r="C150" s="130" t="s">
        <v>59</v>
      </c>
      <c r="D150" s="130" t="s">
        <v>6</v>
      </c>
      <c r="E150" s="130" t="s">
        <v>27</v>
      </c>
      <c r="F150" s="149" t="s">
        <v>5</v>
      </c>
      <c r="G150" s="122">
        <f aca="true" t="shared" si="3" ref="G150:H152">G151</f>
        <v>0</v>
      </c>
      <c r="H150" s="122">
        <f t="shared" si="3"/>
        <v>14013.15</v>
      </c>
      <c r="I150" s="112">
        <f>I151</f>
        <v>14550.23</v>
      </c>
    </row>
    <row r="151" spans="1:9" ht="20.25" customHeight="1">
      <c r="A151" s="75" t="s">
        <v>79</v>
      </c>
      <c r="B151" s="144" t="s">
        <v>82</v>
      </c>
      <c r="C151" s="130" t="s">
        <v>59</v>
      </c>
      <c r="D151" s="130" t="s">
        <v>6</v>
      </c>
      <c r="E151" s="130" t="s">
        <v>177</v>
      </c>
      <c r="F151" s="149" t="s">
        <v>5</v>
      </c>
      <c r="G151" s="123">
        <f t="shared" si="3"/>
        <v>0</v>
      </c>
      <c r="H151" s="123">
        <f t="shared" si="3"/>
        <v>14013.15</v>
      </c>
      <c r="I151" s="112">
        <f>I152</f>
        <v>14550.23</v>
      </c>
    </row>
    <row r="152" spans="1:9" ht="42" customHeight="1">
      <c r="A152" s="75" t="s">
        <v>80</v>
      </c>
      <c r="B152" s="144" t="s">
        <v>82</v>
      </c>
      <c r="C152" s="130" t="s">
        <v>59</v>
      </c>
      <c r="D152" s="130" t="s">
        <v>6</v>
      </c>
      <c r="E152" s="130" t="s">
        <v>178</v>
      </c>
      <c r="F152" s="149" t="s">
        <v>5</v>
      </c>
      <c r="G152" s="123">
        <f t="shared" si="3"/>
        <v>0</v>
      </c>
      <c r="H152" s="123">
        <f t="shared" si="3"/>
        <v>14013.15</v>
      </c>
      <c r="I152" s="112">
        <f>I153</f>
        <v>14550.23</v>
      </c>
    </row>
    <row r="153" spans="1:9" ht="30.75" customHeight="1">
      <c r="A153" s="7" t="s">
        <v>208</v>
      </c>
      <c r="B153" s="144" t="s">
        <v>82</v>
      </c>
      <c r="C153" s="130" t="s">
        <v>59</v>
      </c>
      <c r="D153" s="130" t="s">
        <v>6</v>
      </c>
      <c r="E153" s="130" t="s">
        <v>178</v>
      </c>
      <c r="F153" s="149" t="s">
        <v>124</v>
      </c>
      <c r="G153" s="123"/>
      <c r="H153" s="123">
        <v>14013.15</v>
      </c>
      <c r="I153" s="112">
        <v>14550.23</v>
      </c>
    </row>
    <row r="154" spans="1:9" ht="48.75" customHeight="1">
      <c r="A154" s="97" t="s">
        <v>256</v>
      </c>
      <c r="B154" s="106" t="s">
        <v>82</v>
      </c>
      <c r="C154" s="107" t="s">
        <v>59</v>
      </c>
      <c r="D154" s="107" t="s">
        <v>22</v>
      </c>
      <c r="E154" s="107" t="s">
        <v>27</v>
      </c>
      <c r="F154" s="146" t="s">
        <v>5</v>
      </c>
      <c r="G154" s="123"/>
      <c r="H154" s="123"/>
      <c r="I154" s="112">
        <f>I155+I157</f>
        <v>590</v>
      </c>
    </row>
    <row r="155" spans="1:9" ht="57.75" customHeight="1">
      <c r="A155" s="97" t="s">
        <v>254</v>
      </c>
      <c r="B155" s="106" t="s">
        <v>82</v>
      </c>
      <c r="C155" s="107" t="s">
        <v>59</v>
      </c>
      <c r="D155" s="107" t="s">
        <v>22</v>
      </c>
      <c r="E155" s="107" t="s">
        <v>255</v>
      </c>
      <c r="F155" s="146" t="s">
        <v>5</v>
      </c>
      <c r="G155" s="123"/>
      <c r="H155" s="123"/>
      <c r="I155" s="112">
        <f>I156</f>
        <v>20</v>
      </c>
    </row>
    <row r="156" spans="1:9" ht="23.25" customHeight="1">
      <c r="A156" s="97" t="s">
        <v>252</v>
      </c>
      <c r="B156" s="106" t="s">
        <v>82</v>
      </c>
      <c r="C156" s="107" t="s">
        <v>59</v>
      </c>
      <c r="D156" s="107" t="s">
        <v>22</v>
      </c>
      <c r="E156" s="107" t="s">
        <v>255</v>
      </c>
      <c r="F156" s="146" t="s">
        <v>253</v>
      </c>
      <c r="G156" s="123"/>
      <c r="H156" s="123"/>
      <c r="I156" s="112">
        <v>20</v>
      </c>
    </row>
    <row r="157" spans="1:9" ht="61.5" customHeight="1">
      <c r="A157" s="77" t="s">
        <v>180</v>
      </c>
      <c r="B157" s="106" t="s">
        <v>82</v>
      </c>
      <c r="C157" s="107" t="s">
        <v>59</v>
      </c>
      <c r="D157" s="107" t="s">
        <v>22</v>
      </c>
      <c r="E157" s="107" t="s">
        <v>181</v>
      </c>
      <c r="F157" s="146" t="s">
        <v>5</v>
      </c>
      <c r="G157" s="123"/>
      <c r="H157" s="123"/>
      <c r="I157" s="112">
        <f>I158</f>
        <v>570</v>
      </c>
    </row>
    <row r="158" spans="1:9" ht="53.25" customHeight="1">
      <c r="A158" s="60" t="s">
        <v>126</v>
      </c>
      <c r="B158" s="106" t="s">
        <v>82</v>
      </c>
      <c r="C158" s="107" t="s">
        <v>59</v>
      </c>
      <c r="D158" s="107" t="s">
        <v>22</v>
      </c>
      <c r="E158" s="107" t="s">
        <v>238</v>
      </c>
      <c r="F158" s="146" t="s">
        <v>5</v>
      </c>
      <c r="G158" s="123"/>
      <c r="H158" s="123"/>
      <c r="I158" s="112">
        <f>I159</f>
        <v>570</v>
      </c>
    </row>
    <row r="159" spans="1:9" ht="23.25" customHeight="1">
      <c r="A159" s="97" t="s">
        <v>252</v>
      </c>
      <c r="B159" s="106" t="s">
        <v>82</v>
      </c>
      <c r="C159" s="107" t="s">
        <v>59</v>
      </c>
      <c r="D159" s="107" t="s">
        <v>22</v>
      </c>
      <c r="E159" s="71" t="s">
        <v>238</v>
      </c>
      <c r="F159" s="146" t="s">
        <v>253</v>
      </c>
      <c r="G159" s="123"/>
      <c r="H159" s="123"/>
      <c r="I159" s="112">
        <f>470+100</f>
        <v>570</v>
      </c>
    </row>
    <row r="160" spans="1:9" ht="77.25" customHeight="1">
      <c r="A160" s="166" t="s">
        <v>111</v>
      </c>
      <c r="B160" s="147" t="s">
        <v>58</v>
      </c>
      <c r="C160" s="128" t="s">
        <v>24</v>
      </c>
      <c r="D160" s="128" t="s">
        <v>24</v>
      </c>
      <c r="E160" s="128" t="s">
        <v>27</v>
      </c>
      <c r="F160" s="128" t="s">
        <v>5</v>
      </c>
      <c r="G160" s="54" t="e">
        <f aca="true" t="shared" si="4" ref="G160:I161">G161</f>
        <v>#REF!</v>
      </c>
      <c r="H160" s="54" t="e">
        <f t="shared" si="4"/>
        <v>#REF!</v>
      </c>
      <c r="I160" s="167">
        <f t="shared" si="4"/>
        <v>276.3</v>
      </c>
    </row>
    <row r="161" spans="1:9" ht="15" customHeight="1">
      <c r="A161" s="2" t="s">
        <v>15</v>
      </c>
      <c r="B161" s="69" t="s">
        <v>58</v>
      </c>
      <c r="C161" s="70" t="s">
        <v>6</v>
      </c>
      <c r="D161" s="70" t="s">
        <v>14</v>
      </c>
      <c r="E161" s="70" t="s">
        <v>27</v>
      </c>
      <c r="F161" s="70" t="s">
        <v>5</v>
      </c>
      <c r="G161" s="34" t="e">
        <f t="shared" si="4"/>
        <v>#REF!</v>
      </c>
      <c r="H161" s="34" t="e">
        <f t="shared" si="4"/>
        <v>#REF!</v>
      </c>
      <c r="I161" s="113">
        <f t="shared" si="4"/>
        <v>276.3</v>
      </c>
    </row>
    <row r="162" spans="1:9" ht="21.75" customHeight="1">
      <c r="A162" s="2" t="s">
        <v>17</v>
      </c>
      <c r="B162" s="69" t="s">
        <v>58</v>
      </c>
      <c r="C162" s="70" t="s">
        <v>6</v>
      </c>
      <c r="D162" s="70" t="s">
        <v>101</v>
      </c>
      <c r="E162" s="70" t="s">
        <v>27</v>
      </c>
      <c r="F162" s="70" t="s">
        <v>5</v>
      </c>
      <c r="G162" s="34" t="e">
        <f>G163+#REF!</f>
        <v>#REF!</v>
      </c>
      <c r="H162" s="34" t="e">
        <f>H163</f>
        <v>#REF!</v>
      </c>
      <c r="I162" s="113">
        <f>I163+I167</f>
        <v>276.3</v>
      </c>
    </row>
    <row r="163" spans="1:9" ht="60.75" customHeight="1">
      <c r="A163" s="2" t="s">
        <v>55</v>
      </c>
      <c r="B163" s="69" t="s">
        <v>58</v>
      </c>
      <c r="C163" s="70" t="s">
        <v>6</v>
      </c>
      <c r="D163" s="70" t="s">
        <v>101</v>
      </c>
      <c r="E163" s="70" t="s">
        <v>60</v>
      </c>
      <c r="F163" s="70" t="s">
        <v>5</v>
      </c>
      <c r="G163" s="34" t="e">
        <f>G164</f>
        <v>#REF!</v>
      </c>
      <c r="H163" s="34" t="e">
        <f>H164</f>
        <v>#REF!</v>
      </c>
      <c r="I163" s="113">
        <f>I164</f>
        <v>203.70000000000002</v>
      </c>
    </row>
    <row r="164" spans="1:9" ht="21" customHeight="1">
      <c r="A164" s="2" t="s">
        <v>16</v>
      </c>
      <c r="B164" s="69" t="s">
        <v>58</v>
      </c>
      <c r="C164" s="70" t="s">
        <v>6</v>
      </c>
      <c r="D164" s="70" t="s">
        <v>101</v>
      </c>
      <c r="E164" s="70" t="s">
        <v>61</v>
      </c>
      <c r="F164" s="70" t="s">
        <v>5</v>
      </c>
      <c r="G164" s="34" t="e">
        <f>#REF!</f>
        <v>#REF!</v>
      </c>
      <c r="H164" s="34" t="e">
        <f>#REF!</f>
        <v>#REF!</v>
      </c>
      <c r="I164" s="113">
        <f>I165+I166</f>
        <v>203.70000000000002</v>
      </c>
    </row>
    <row r="165" spans="1:9" ht="47.25" customHeight="1">
      <c r="A165" s="77" t="s">
        <v>200</v>
      </c>
      <c r="B165" s="69" t="s">
        <v>58</v>
      </c>
      <c r="C165" s="70" t="s">
        <v>6</v>
      </c>
      <c r="D165" s="70" t="s">
        <v>101</v>
      </c>
      <c r="E165" s="70" t="s">
        <v>61</v>
      </c>
      <c r="F165" s="70" t="s">
        <v>112</v>
      </c>
      <c r="G165" s="34"/>
      <c r="H165" s="34"/>
      <c r="I165" s="113">
        <v>170.3</v>
      </c>
    </row>
    <row r="166" spans="1:12" ht="42.75" customHeight="1">
      <c r="A166" s="60" t="s">
        <v>201</v>
      </c>
      <c r="B166" s="69" t="s">
        <v>58</v>
      </c>
      <c r="C166" s="70" t="s">
        <v>6</v>
      </c>
      <c r="D166" s="70" t="s">
        <v>101</v>
      </c>
      <c r="E166" s="70" t="s">
        <v>61</v>
      </c>
      <c r="F166" s="70" t="s">
        <v>114</v>
      </c>
      <c r="G166" s="34"/>
      <c r="H166" s="34"/>
      <c r="I166" s="113">
        <v>33.4</v>
      </c>
      <c r="L166" s="84"/>
    </row>
    <row r="167" spans="1:12" ht="49.5" customHeight="1">
      <c r="A167" s="57" t="s">
        <v>280</v>
      </c>
      <c r="B167" s="69" t="s">
        <v>58</v>
      </c>
      <c r="C167" s="70" t="s">
        <v>6</v>
      </c>
      <c r="D167" s="70" t="s">
        <v>101</v>
      </c>
      <c r="E167" s="70" t="s">
        <v>268</v>
      </c>
      <c r="F167" s="70" t="s">
        <v>5</v>
      </c>
      <c r="G167" s="34"/>
      <c r="H167" s="34"/>
      <c r="I167" s="113">
        <v>72.6</v>
      </c>
      <c r="L167" s="84"/>
    </row>
    <row r="168" spans="1:12" ht="46.5" customHeight="1">
      <c r="A168" s="60" t="s">
        <v>201</v>
      </c>
      <c r="B168" s="69" t="s">
        <v>58</v>
      </c>
      <c r="C168" s="70" t="s">
        <v>6</v>
      </c>
      <c r="D168" s="70" t="s">
        <v>101</v>
      </c>
      <c r="E168" s="70" t="s">
        <v>268</v>
      </c>
      <c r="F168" s="70" t="s">
        <v>114</v>
      </c>
      <c r="G168" s="34"/>
      <c r="H168" s="34"/>
      <c r="I168" s="113">
        <v>72.6</v>
      </c>
      <c r="L168" s="84"/>
    </row>
    <row r="169" spans="1:9" ht="29.25" customHeight="1">
      <c r="A169" s="119" t="s">
        <v>129</v>
      </c>
      <c r="B169" s="147" t="s">
        <v>62</v>
      </c>
      <c r="C169" s="128" t="s">
        <v>14</v>
      </c>
      <c r="D169" s="128" t="s">
        <v>14</v>
      </c>
      <c r="E169" s="128" t="s">
        <v>27</v>
      </c>
      <c r="F169" s="128" t="s">
        <v>5</v>
      </c>
      <c r="G169" s="52" t="e">
        <f>#REF!+G184</f>
        <v>#REF!</v>
      </c>
      <c r="H169" s="52" t="e">
        <f>#REF!+H184</f>
        <v>#REF!</v>
      </c>
      <c r="I169" s="121">
        <f>I171+I184+I181</f>
        <v>7872.400000000001</v>
      </c>
    </row>
    <row r="170" spans="1:9" ht="29.25" customHeight="1">
      <c r="A170" s="119" t="s">
        <v>333</v>
      </c>
      <c r="B170" s="147" t="s">
        <v>62</v>
      </c>
      <c r="C170" s="128"/>
      <c r="D170" s="128"/>
      <c r="E170" s="128"/>
      <c r="F170" s="128"/>
      <c r="G170" s="52"/>
      <c r="H170" s="52"/>
      <c r="I170" s="121">
        <f>I171+I180</f>
        <v>2224</v>
      </c>
    </row>
    <row r="171" spans="1:9" ht="22.5" customHeight="1">
      <c r="A171" s="60" t="s">
        <v>10</v>
      </c>
      <c r="B171" s="92" t="s">
        <v>62</v>
      </c>
      <c r="C171" s="93" t="s">
        <v>9</v>
      </c>
      <c r="D171" s="93" t="s">
        <v>14</v>
      </c>
      <c r="E171" s="93" t="s">
        <v>27</v>
      </c>
      <c r="F171" s="93" t="s">
        <v>5</v>
      </c>
      <c r="G171" s="36">
        <f aca="true" t="shared" si="5" ref="G171:I173">G172</f>
        <v>0</v>
      </c>
      <c r="H171" s="36">
        <f t="shared" si="5"/>
        <v>2073</v>
      </c>
      <c r="I171" s="111">
        <f t="shared" si="5"/>
        <v>2212</v>
      </c>
    </row>
    <row r="172" spans="1:9" ht="21.75" customHeight="1">
      <c r="A172" s="60" t="s">
        <v>11</v>
      </c>
      <c r="B172" s="92" t="s">
        <v>62</v>
      </c>
      <c r="C172" s="93" t="s">
        <v>9</v>
      </c>
      <c r="D172" s="93" t="s">
        <v>8</v>
      </c>
      <c r="E172" s="93" t="s">
        <v>27</v>
      </c>
      <c r="F172" s="93" t="s">
        <v>5</v>
      </c>
      <c r="G172" s="26">
        <f t="shared" si="5"/>
        <v>0</v>
      </c>
      <c r="H172" s="26">
        <f t="shared" si="5"/>
        <v>2073</v>
      </c>
      <c r="I172" s="111">
        <f>I173+I177</f>
        <v>2212</v>
      </c>
    </row>
    <row r="173" spans="1:9" ht="31.5" customHeight="1">
      <c r="A173" s="77" t="s">
        <v>12</v>
      </c>
      <c r="B173" s="150" t="s">
        <v>62</v>
      </c>
      <c r="C173" s="131" t="s">
        <v>9</v>
      </c>
      <c r="D173" s="131" t="s">
        <v>8</v>
      </c>
      <c r="E173" s="132" t="s">
        <v>32</v>
      </c>
      <c r="F173" s="131" t="s">
        <v>5</v>
      </c>
      <c r="G173" s="31">
        <f t="shared" si="5"/>
        <v>0</v>
      </c>
      <c r="H173" s="31">
        <f t="shared" si="5"/>
        <v>2073</v>
      </c>
      <c r="I173" s="115">
        <f t="shared" si="5"/>
        <v>2012</v>
      </c>
    </row>
    <row r="174" spans="1:9" ht="30" customHeight="1">
      <c r="A174" s="77" t="s">
        <v>18</v>
      </c>
      <c r="B174" s="150" t="s">
        <v>62</v>
      </c>
      <c r="C174" s="131" t="s">
        <v>9</v>
      </c>
      <c r="D174" s="131" t="s">
        <v>8</v>
      </c>
      <c r="E174" s="132" t="s">
        <v>63</v>
      </c>
      <c r="F174" s="131" t="s">
        <v>5</v>
      </c>
      <c r="G174" s="31">
        <f>G175</f>
        <v>0</v>
      </c>
      <c r="H174" s="31">
        <f>H175</f>
        <v>2073</v>
      </c>
      <c r="I174" s="115">
        <f>I175+I176</f>
        <v>2012</v>
      </c>
    </row>
    <row r="175" spans="1:9" ht="73.5" customHeight="1">
      <c r="A175" s="60" t="s">
        <v>209</v>
      </c>
      <c r="B175" s="150" t="s">
        <v>62</v>
      </c>
      <c r="C175" s="131" t="s">
        <v>9</v>
      </c>
      <c r="D175" s="131" t="s">
        <v>8</v>
      </c>
      <c r="E175" s="132" t="s">
        <v>63</v>
      </c>
      <c r="F175" s="131" t="s">
        <v>123</v>
      </c>
      <c r="G175" s="26"/>
      <c r="H175" s="26">
        <v>2073</v>
      </c>
      <c r="I175" s="111">
        <v>2000</v>
      </c>
    </row>
    <row r="176" spans="1:9" ht="31.5" customHeight="1">
      <c r="A176" s="60" t="s">
        <v>189</v>
      </c>
      <c r="B176" s="150" t="s">
        <v>62</v>
      </c>
      <c r="C176" s="131" t="s">
        <v>9</v>
      </c>
      <c r="D176" s="131" t="s">
        <v>8</v>
      </c>
      <c r="E176" s="132" t="s">
        <v>63</v>
      </c>
      <c r="F176" s="131" t="s">
        <v>190</v>
      </c>
      <c r="G176" s="26"/>
      <c r="H176" s="26"/>
      <c r="I176" s="111">
        <v>12</v>
      </c>
    </row>
    <row r="177" spans="1:9" ht="82.5" customHeight="1">
      <c r="A177" s="100" t="s">
        <v>180</v>
      </c>
      <c r="B177" s="153" t="s">
        <v>62</v>
      </c>
      <c r="C177" s="71" t="s">
        <v>9</v>
      </c>
      <c r="D177" s="71" t="s">
        <v>8</v>
      </c>
      <c r="E177" s="71" t="s">
        <v>181</v>
      </c>
      <c r="F177" s="70" t="s">
        <v>5</v>
      </c>
      <c r="G177" s="40"/>
      <c r="H177" s="40"/>
      <c r="I177" s="108">
        <f>I178</f>
        <v>200</v>
      </c>
    </row>
    <row r="178" spans="1:9" ht="50.25" customHeight="1">
      <c r="A178" s="60" t="s">
        <v>126</v>
      </c>
      <c r="B178" s="154" t="s">
        <v>62</v>
      </c>
      <c r="C178" s="155" t="s">
        <v>9</v>
      </c>
      <c r="D178" s="155" t="s">
        <v>8</v>
      </c>
      <c r="E178" s="71" t="s">
        <v>238</v>
      </c>
      <c r="F178" s="71" t="s">
        <v>5</v>
      </c>
      <c r="G178" s="50"/>
      <c r="H178" s="50"/>
      <c r="I178" s="108">
        <f>I179</f>
        <v>200</v>
      </c>
    </row>
    <row r="179" spans="1:9" ht="32.25" customHeight="1">
      <c r="A179" s="60" t="s">
        <v>209</v>
      </c>
      <c r="B179" s="154" t="s">
        <v>62</v>
      </c>
      <c r="C179" s="155" t="s">
        <v>9</v>
      </c>
      <c r="D179" s="155" t="s">
        <v>8</v>
      </c>
      <c r="E179" s="71" t="s">
        <v>238</v>
      </c>
      <c r="F179" s="71" t="s">
        <v>123</v>
      </c>
      <c r="G179" s="51"/>
      <c r="H179" s="51"/>
      <c r="I179" s="116">
        <v>200</v>
      </c>
    </row>
    <row r="180" spans="1:9" ht="27.75" customHeight="1">
      <c r="A180" s="79" t="s">
        <v>38</v>
      </c>
      <c r="B180" s="154" t="s">
        <v>62</v>
      </c>
      <c r="C180" s="155" t="s">
        <v>21</v>
      </c>
      <c r="D180" s="155" t="s">
        <v>14</v>
      </c>
      <c r="E180" s="71" t="s">
        <v>27</v>
      </c>
      <c r="F180" s="71" t="s">
        <v>5</v>
      </c>
      <c r="G180" s="51"/>
      <c r="H180" s="51"/>
      <c r="I180" s="116">
        <v>12</v>
      </c>
    </row>
    <row r="181" spans="1:9" ht="30" customHeight="1">
      <c r="A181" s="171" t="s">
        <v>290</v>
      </c>
      <c r="B181" s="159" t="s">
        <v>62</v>
      </c>
      <c r="C181" s="107" t="s">
        <v>21</v>
      </c>
      <c r="D181" s="107" t="s">
        <v>7</v>
      </c>
      <c r="E181" s="107" t="s">
        <v>27</v>
      </c>
      <c r="F181" s="107" t="s">
        <v>5</v>
      </c>
      <c r="G181" s="50"/>
      <c r="H181" s="50"/>
      <c r="I181" s="108">
        <f>I182</f>
        <v>12</v>
      </c>
    </row>
    <row r="182" spans="1:9" ht="30" customHeight="1">
      <c r="A182" s="171" t="s">
        <v>296</v>
      </c>
      <c r="B182" s="159" t="s">
        <v>62</v>
      </c>
      <c r="C182" s="107" t="s">
        <v>21</v>
      </c>
      <c r="D182" s="107" t="s">
        <v>7</v>
      </c>
      <c r="E182" s="107" t="s">
        <v>291</v>
      </c>
      <c r="F182" s="107" t="s">
        <v>5</v>
      </c>
      <c r="G182" s="50"/>
      <c r="H182" s="50"/>
      <c r="I182" s="108">
        <f>I183</f>
        <v>12</v>
      </c>
    </row>
    <row r="183" spans="1:9" ht="33.75" customHeight="1">
      <c r="A183" s="57" t="s">
        <v>189</v>
      </c>
      <c r="B183" s="159" t="s">
        <v>62</v>
      </c>
      <c r="C183" s="107" t="s">
        <v>21</v>
      </c>
      <c r="D183" s="107" t="s">
        <v>7</v>
      </c>
      <c r="E183" s="107" t="s">
        <v>291</v>
      </c>
      <c r="F183" s="107" t="s">
        <v>190</v>
      </c>
      <c r="G183" s="50"/>
      <c r="H183" s="50"/>
      <c r="I183" s="108">
        <v>12</v>
      </c>
    </row>
    <row r="184" spans="1:9" ht="24" customHeight="1">
      <c r="A184" s="60" t="s">
        <v>104</v>
      </c>
      <c r="B184" s="92" t="s">
        <v>62</v>
      </c>
      <c r="C184" s="93" t="s">
        <v>44</v>
      </c>
      <c r="D184" s="93" t="s">
        <v>14</v>
      </c>
      <c r="E184" s="93" t="s">
        <v>27</v>
      </c>
      <c r="F184" s="93" t="s">
        <v>5</v>
      </c>
      <c r="G184" s="37" t="e">
        <f>G185+G218</f>
        <v>#REF!</v>
      </c>
      <c r="H184" s="37" t="e">
        <f>H185+H218+H202++H194</f>
        <v>#REF!</v>
      </c>
      <c r="I184" s="111">
        <f>I185+I218</f>
        <v>5648.400000000001</v>
      </c>
    </row>
    <row r="185" spans="1:9" ht="18" customHeight="1">
      <c r="A185" s="2" t="s">
        <v>64</v>
      </c>
      <c r="B185" s="69" t="s">
        <v>62</v>
      </c>
      <c r="C185" s="70" t="s">
        <v>44</v>
      </c>
      <c r="D185" s="70" t="s">
        <v>6</v>
      </c>
      <c r="E185" s="70" t="s">
        <v>27</v>
      </c>
      <c r="F185" s="70" t="s">
        <v>5</v>
      </c>
      <c r="G185" s="38" t="e">
        <f>#REF!+G194+G202</f>
        <v>#REF!</v>
      </c>
      <c r="H185" s="39" t="e">
        <f>#REF!</f>
        <v>#REF!</v>
      </c>
      <c r="I185" s="114">
        <f>I186+I202+I209+I213+I216+I190+I193</f>
        <v>5218.400000000001</v>
      </c>
    </row>
    <row r="186" spans="1:9" ht="32.25" customHeight="1">
      <c r="A186" s="60" t="s">
        <v>193</v>
      </c>
      <c r="B186" s="69" t="s">
        <v>62</v>
      </c>
      <c r="C186" s="70" t="s">
        <v>44</v>
      </c>
      <c r="D186" s="70" t="s">
        <v>6</v>
      </c>
      <c r="E186" s="70" t="s">
        <v>45</v>
      </c>
      <c r="F186" s="70" t="s">
        <v>5</v>
      </c>
      <c r="G186" s="38"/>
      <c r="H186" s="39"/>
      <c r="I186" s="114">
        <f>I187</f>
        <v>2565</v>
      </c>
    </row>
    <row r="187" spans="1:9" ht="33" customHeight="1">
      <c r="A187" s="2" t="s">
        <v>65</v>
      </c>
      <c r="B187" s="69" t="s">
        <v>62</v>
      </c>
      <c r="C187" s="70" t="s">
        <v>44</v>
      </c>
      <c r="D187" s="70" t="s">
        <v>6</v>
      </c>
      <c r="E187" s="70" t="s">
        <v>66</v>
      </c>
      <c r="F187" s="70" t="s">
        <v>5</v>
      </c>
      <c r="G187" s="40" t="e">
        <f>#REF!</f>
        <v>#REF!</v>
      </c>
      <c r="H187" s="40" t="e">
        <f>#REF!</f>
        <v>#REF!</v>
      </c>
      <c r="I187" s="108">
        <f>I188+I189</f>
        <v>2565</v>
      </c>
    </row>
    <row r="188" spans="1:9" ht="43.5" customHeight="1">
      <c r="A188" s="75" t="s">
        <v>205</v>
      </c>
      <c r="B188" s="69" t="s">
        <v>62</v>
      </c>
      <c r="C188" s="70" t="s">
        <v>44</v>
      </c>
      <c r="D188" s="70" t="s">
        <v>6</v>
      </c>
      <c r="E188" s="70" t="s">
        <v>66</v>
      </c>
      <c r="F188" s="70" t="s">
        <v>206</v>
      </c>
      <c r="G188" s="40"/>
      <c r="H188" s="40"/>
      <c r="I188" s="108">
        <v>13</v>
      </c>
    </row>
    <row r="189" spans="1:9" ht="72.75" customHeight="1">
      <c r="A189" s="60" t="s">
        <v>209</v>
      </c>
      <c r="B189" s="69" t="s">
        <v>62</v>
      </c>
      <c r="C189" s="70" t="s">
        <v>44</v>
      </c>
      <c r="D189" s="70" t="s">
        <v>6</v>
      </c>
      <c r="E189" s="70" t="s">
        <v>66</v>
      </c>
      <c r="F189" s="70" t="s">
        <v>123</v>
      </c>
      <c r="G189" s="40"/>
      <c r="H189" s="40"/>
      <c r="I189" s="108">
        <v>2552</v>
      </c>
    </row>
    <row r="190" spans="1:9" ht="72.75" customHeight="1">
      <c r="A190" s="100" t="s">
        <v>180</v>
      </c>
      <c r="B190" s="154" t="s">
        <v>62</v>
      </c>
      <c r="C190" s="155" t="s">
        <v>44</v>
      </c>
      <c r="D190" s="155" t="s">
        <v>6</v>
      </c>
      <c r="E190" s="71" t="s">
        <v>181</v>
      </c>
      <c r="F190" s="70" t="s">
        <v>5</v>
      </c>
      <c r="G190" s="40"/>
      <c r="H190" s="40"/>
      <c r="I190" s="108">
        <f>I191</f>
        <v>200</v>
      </c>
    </row>
    <row r="191" spans="1:9" ht="57" customHeight="1">
      <c r="A191" s="60" t="s">
        <v>126</v>
      </c>
      <c r="B191" s="154" t="s">
        <v>62</v>
      </c>
      <c r="C191" s="155" t="s">
        <v>44</v>
      </c>
      <c r="D191" s="155" t="s">
        <v>6</v>
      </c>
      <c r="E191" s="71" t="s">
        <v>238</v>
      </c>
      <c r="F191" s="70" t="s">
        <v>5</v>
      </c>
      <c r="G191" s="40"/>
      <c r="H191" s="40"/>
      <c r="I191" s="108">
        <f>I192</f>
        <v>200</v>
      </c>
    </row>
    <row r="192" spans="1:9" ht="80.25" customHeight="1">
      <c r="A192" s="60" t="s">
        <v>209</v>
      </c>
      <c r="B192" s="154" t="s">
        <v>62</v>
      </c>
      <c r="C192" s="155" t="s">
        <v>44</v>
      </c>
      <c r="D192" s="155" t="s">
        <v>6</v>
      </c>
      <c r="E192" s="71" t="s">
        <v>238</v>
      </c>
      <c r="F192" s="71" t="s">
        <v>123</v>
      </c>
      <c r="G192" s="51"/>
      <c r="H192" s="51"/>
      <c r="I192" s="116">
        <f>200</f>
        <v>200</v>
      </c>
    </row>
    <row r="193" spans="1:9" ht="33" customHeight="1">
      <c r="A193" s="60" t="s">
        <v>332</v>
      </c>
      <c r="B193" s="154" t="s">
        <v>62</v>
      </c>
      <c r="C193" s="155"/>
      <c r="D193" s="155"/>
      <c r="E193" s="71"/>
      <c r="F193" s="71"/>
      <c r="G193" s="51"/>
      <c r="H193" s="51"/>
      <c r="I193" s="116">
        <f>I194+I199</f>
        <v>420</v>
      </c>
    </row>
    <row r="194" spans="1:9" ht="21" customHeight="1">
      <c r="A194" s="2" t="s">
        <v>84</v>
      </c>
      <c r="B194" s="69" t="s">
        <v>62</v>
      </c>
      <c r="C194" s="70" t="s">
        <v>44</v>
      </c>
      <c r="D194" s="70" t="s">
        <v>6</v>
      </c>
      <c r="E194" s="70" t="s">
        <v>85</v>
      </c>
      <c r="F194" s="70" t="s">
        <v>5</v>
      </c>
      <c r="G194" s="40" t="e">
        <f>G195</f>
        <v>#REF!</v>
      </c>
      <c r="H194" s="41" t="e">
        <f>H195</f>
        <v>#REF!</v>
      </c>
      <c r="I194" s="108">
        <f>I195</f>
        <v>320</v>
      </c>
    </row>
    <row r="195" spans="1:9" ht="34.5" customHeight="1">
      <c r="A195" s="2" t="s">
        <v>18</v>
      </c>
      <c r="B195" s="69" t="s">
        <v>62</v>
      </c>
      <c r="C195" s="70" t="s">
        <v>44</v>
      </c>
      <c r="D195" s="70" t="s">
        <v>6</v>
      </c>
      <c r="E195" s="70" t="s">
        <v>179</v>
      </c>
      <c r="F195" s="70" t="s">
        <v>5</v>
      </c>
      <c r="G195" s="40" t="e">
        <f>#REF!</f>
        <v>#REF!</v>
      </c>
      <c r="H195" s="40" t="e">
        <f>#REF!</f>
        <v>#REF!</v>
      </c>
      <c r="I195" s="108">
        <f>I196+I197+I198</f>
        <v>320</v>
      </c>
    </row>
    <row r="196" spans="1:9" ht="42" customHeight="1">
      <c r="A196" s="77" t="s">
        <v>203</v>
      </c>
      <c r="B196" s="69" t="s">
        <v>62</v>
      </c>
      <c r="C196" s="70" t="s">
        <v>44</v>
      </c>
      <c r="D196" s="70" t="s">
        <v>6</v>
      </c>
      <c r="E196" s="70" t="s">
        <v>179</v>
      </c>
      <c r="F196" s="70" t="s">
        <v>118</v>
      </c>
      <c r="G196" s="40"/>
      <c r="H196" s="40"/>
      <c r="I196" s="108">
        <v>265</v>
      </c>
    </row>
    <row r="197" spans="1:9" ht="42.75" customHeight="1">
      <c r="A197" s="60" t="s">
        <v>201</v>
      </c>
      <c r="B197" s="69" t="s">
        <v>62</v>
      </c>
      <c r="C197" s="70" t="s">
        <v>44</v>
      </c>
      <c r="D197" s="70" t="s">
        <v>6</v>
      </c>
      <c r="E197" s="70" t="s">
        <v>179</v>
      </c>
      <c r="F197" s="70" t="s">
        <v>114</v>
      </c>
      <c r="G197" s="40"/>
      <c r="H197" s="40"/>
      <c r="I197" s="108">
        <v>50</v>
      </c>
    </row>
    <row r="198" spans="1:12" ht="32.25" customHeight="1">
      <c r="A198" s="77" t="s">
        <v>120</v>
      </c>
      <c r="B198" s="69" t="s">
        <v>62</v>
      </c>
      <c r="C198" s="70" t="s">
        <v>44</v>
      </c>
      <c r="D198" s="70" t="s">
        <v>6</v>
      </c>
      <c r="E198" s="70" t="s">
        <v>179</v>
      </c>
      <c r="F198" s="70" t="s">
        <v>119</v>
      </c>
      <c r="G198" s="40"/>
      <c r="H198" s="40"/>
      <c r="I198" s="108">
        <v>5</v>
      </c>
      <c r="L198" s="67"/>
    </row>
    <row r="199" spans="1:12" ht="72.75" customHeight="1">
      <c r="A199" s="100" t="s">
        <v>180</v>
      </c>
      <c r="B199" s="154" t="s">
        <v>62</v>
      </c>
      <c r="C199" s="155" t="s">
        <v>44</v>
      </c>
      <c r="D199" s="155" t="s">
        <v>6</v>
      </c>
      <c r="E199" s="71" t="s">
        <v>181</v>
      </c>
      <c r="F199" s="70" t="s">
        <v>5</v>
      </c>
      <c r="G199" s="40"/>
      <c r="H199" s="40"/>
      <c r="I199" s="108">
        <f>I200</f>
        <v>100</v>
      </c>
      <c r="L199" s="67"/>
    </row>
    <row r="200" spans="1:12" ht="51" customHeight="1">
      <c r="A200" s="60" t="s">
        <v>126</v>
      </c>
      <c r="B200" s="154" t="s">
        <v>62</v>
      </c>
      <c r="C200" s="155" t="s">
        <v>44</v>
      </c>
      <c r="D200" s="155" t="s">
        <v>6</v>
      </c>
      <c r="E200" s="71" t="s">
        <v>238</v>
      </c>
      <c r="F200" s="70" t="s">
        <v>5</v>
      </c>
      <c r="G200" s="40"/>
      <c r="H200" s="40"/>
      <c r="I200" s="108">
        <f>I201</f>
        <v>100</v>
      </c>
      <c r="L200" s="67"/>
    </row>
    <row r="201" spans="1:12" ht="52.5" customHeight="1">
      <c r="A201" s="77" t="s">
        <v>203</v>
      </c>
      <c r="B201" s="154" t="s">
        <v>62</v>
      </c>
      <c r="C201" s="155" t="s">
        <v>44</v>
      </c>
      <c r="D201" s="155" t="s">
        <v>6</v>
      </c>
      <c r="E201" s="71" t="s">
        <v>238</v>
      </c>
      <c r="F201" s="70" t="s">
        <v>118</v>
      </c>
      <c r="G201" s="40"/>
      <c r="H201" s="40"/>
      <c r="I201" s="108">
        <f>50+50</f>
        <v>100</v>
      </c>
      <c r="L201" s="67"/>
    </row>
    <row r="202" spans="1:9" ht="19.5" customHeight="1">
      <c r="A202" s="2" t="s">
        <v>46</v>
      </c>
      <c r="B202" s="69" t="s">
        <v>62</v>
      </c>
      <c r="C202" s="70" t="s">
        <v>44</v>
      </c>
      <c r="D202" s="70" t="s">
        <v>6</v>
      </c>
      <c r="E202" s="70" t="s">
        <v>194</v>
      </c>
      <c r="F202" s="70" t="s">
        <v>42</v>
      </c>
      <c r="G202" s="40">
        <f>G203+G211</f>
        <v>0</v>
      </c>
      <c r="H202" s="41">
        <f>H203</f>
        <v>0</v>
      </c>
      <c r="I202" s="108">
        <f>I203</f>
        <v>1644.6</v>
      </c>
    </row>
    <row r="203" spans="1:9" ht="33.75" customHeight="1">
      <c r="A203" s="2" t="s">
        <v>65</v>
      </c>
      <c r="B203" s="69" t="s">
        <v>62</v>
      </c>
      <c r="C203" s="70" t="s">
        <v>44</v>
      </c>
      <c r="D203" s="70" t="s">
        <v>6</v>
      </c>
      <c r="E203" s="70" t="s">
        <v>67</v>
      </c>
      <c r="F203" s="70" t="s">
        <v>5</v>
      </c>
      <c r="G203" s="40">
        <f>G210</f>
        <v>0</v>
      </c>
      <c r="H203" s="40">
        <f>H210</f>
        <v>0</v>
      </c>
      <c r="I203" s="108">
        <f>I204+I205+I206+I207+I208</f>
        <v>1644.6</v>
      </c>
    </row>
    <row r="204" spans="1:9" ht="41.25" customHeight="1">
      <c r="A204" s="77" t="s">
        <v>203</v>
      </c>
      <c r="B204" s="69" t="s">
        <v>62</v>
      </c>
      <c r="C204" s="70" t="s">
        <v>44</v>
      </c>
      <c r="D204" s="70" t="s">
        <v>6</v>
      </c>
      <c r="E204" s="70" t="s">
        <v>67</v>
      </c>
      <c r="F204" s="70" t="s">
        <v>118</v>
      </c>
      <c r="G204" s="40"/>
      <c r="H204" s="40"/>
      <c r="I204" s="108">
        <v>1337.3</v>
      </c>
    </row>
    <row r="205" spans="1:9" ht="43.5" customHeight="1">
      <c r="A205" s="60" t="s">
        <v>201</v>
      </c>
      <c r="B205" s="69" t="s">
        <v>62</v>
      </c>
      <c r="C205" s="70" t="s">
        <v>44</v>
      </c>
      <c r="D205" s="70" t="s">
        <v>6</v>
      </c>
      <c r="E205" s="70" t="s">
        <v>67</v>
      </c>
      <c r="F205" s="70" t="s">
        <v>114</v>
      </c>
      <c r="G205" s="40"/>
      <c r="H205" s="40"/>
      <c r="I205" s="108">
        <v>266.8</v>
      </c>
    </row>
    <row r="206" spans="1:9" ht="42.75" customHeight="1">
      <c r="A206" s="75" t="s">
        <v>205</v>
      </c>
      <c r="B206" s="69" t="s">
        <v>62</v>
      </c>
      <c r="C206" s="70" t="s">
        <v>44</v>
      </c>
      <c r="D206" s="70" t="s">
        <v>6</v>
      </c>
      <c r="E206" s="70" t="s">
        <v>67</v>
      </c>
      <c r="F206" s="70" t="s">
        <v>206</v>
      </c>
      <c r="G206" s="40"/>
      <c r="H206" s="40"/>
      <c r="I206" s="108">
        <v>24</v>
      </c>
    </row>
    <row r="207" spans="1:9" ht="29.25" customHeight="1">
      <c r="A207" s="77" t="s">
        <v>116</v>
      </c>
      <c r="B207" s="153" t="s">
        <v>62</v>
      </c>
      <c r="C207" s="71" t="s">
        <v>44</v>
      </c>
      <c r="D207" s="71" t="s">
        <v>6</v>
      </c>
      <c r="E207" s="71" t="s">
        <v>67</v>
      </c>
      <c r="F207" s="70" t="s">
        <v>115</v>
      </c>
      <c r="G207" s="40"/>
      <c r="H207" s="40"/>
      <c r="I207" s="108">
        <v>6.1</v>
      </c>
    </row>
    <row r="208" spans="1:9" ht="29.25" customHeight="1">
      <c r="A208" s="77" t="s">
        <v>120</v>
      </c>
      <c r="B208" s="153" t="s">
        <v>62</v>
      </c>
      <c r="C208" s="71" t="s">
        <v>44</v>
      </c>
      <c r="D208" s="71" t="s">
        <v>6</v>
      </c>
      <c r="E208" s="71" t="s">
        <v>67</v>
      </c>
      <c r="F208" s="70" t="s">
        <v>119</v>
      </c>
      <c r="G208" s="40"/>
      <c r="H208" s="40"/>
      <c r="I208" s="108">
        <v>10.4</v>
      </c>
    </row>
    <row r="209" spans="1:9" ht="58.5" customHeight="1">
      <c r="A209" s="100" t="s">
        <v>180</v>
      </c>
      <c r="B209" s="153" t="s">
        <v>62</v>
      </c>
      <c r="C209" s="71" t="s">
        <v>44</v>
      </c>
      <c r="D209" s="71" t="s">
        <v>6</v>
      </c>
      <c r="E209" s="71" t="s">
        <v>181</v>
      </c>
      <c r="F209" s="70" t="s">
        <v>5</v>
      </c>
      <c r="G209" s="40"/>
      <c r="H209" s="40"/>
      <c r="I209" s="108">
        <f>I210</f>
        <v>355.8</v>
      </c>
    </row>
    <row r="210" spans="1:9" ht="44.25" customHeight="1">
      <c r="A210" s="60" t="s">
        <v>126</v>
      </c>
      <c r="B210" s="154" t="s">
        <v>62</v>
      </c>
      <c r="C210" s="155" t="s">
        <v>44</v>
      </c>
      <c r="D210" s="155" t="s">
        <v>6</v>
      </c>
      <c r="E210" s="71" t="s">
        <v>238</v>
      </c>
      <c r="F210" s="71" t="s">
        <v>5</v>
      </c>
      <c r="G210" s="50"/>
      <c r="H210" s="50"/>
      <c r="I210" s="108">
        <f>I211+I212</f>
        <v>355.8</v>
      </c>
    </row>
    <row r="211" spans="1:9" ht="44.25" customHeight="1">
      <c r="A211" s="77" t="s">
        <v>203</v>
      </c>
      <c r="B211" s="154" t="s">
        <v>62</v>
      </c>
      <c r="C211" s="155" t="s">
        <v>44</v>
      </c>
      <c r="D211" s="155" t="s">
        <v>6</v>
      </c>
      <c r="E211" s="71" t="s">
        <v>238</v>
      </c>
      <c r="F211" s="71" t="s">
        <v>118</v>
      </c>
      <c r="G211" s="51"/>
      <c r="H211" s="51"/>
      <c r="I211" s="116">
        <f>165+100</f>
        <v>265</v>
      </c>
    </row>
    <row r="212" spans="1:9" ht="43.5" customHeight="1">
      <c r="A212" s="60" t="s">
        <v>201</v>
      </c>
      <c r="B212" s="154" t="s">
        <v>62</v>
      </c>
      <c r="C212" s="155" t="s">
        <v>44</v>
      </c>
      <c r="D212" s="155" t="s">
        <v>6</v>
      </c>
      <c r="E212" s="71" t="s">
        <v>238</v>
      </c>
      <c r="F212" s="71" t="s">
        <v>114</v>
      </c>
      <c r="G212" s="51"/>
      <c r="H212" s="51"/>
      <c r="I212" s="116">
        <v>90.8</v>
      </c>
    </row>
    <row r="213" spans="1:9" ht="37.5" customHeight="1">
      <c r="A213" s="57" t="s">
        <v>142</v>
      </c>
      <c r="B213" s="156" t="s">
        <v>62</v>
      </c>
      <c r="C213" s="157" t="s">
        <v>44</v>
      </c>
      <c r="D213" s="157" t="s">
        <v>6</v>
      </c>
      <c r="E213" s="157" t="s">
        <v>161</v>
      </c>
      <c r="F213" s="107" t="s">
        <v>5</v>
      </c>
      <c r="G213" s="87"/>
      <c r="H213" s="87"/>
      <c r="I213" s="116">
        <f>I214</f>
        <v>18</v>
      </c>
    </row>
    <row r="214" spans="1:12" ht="75" customHeight="1">
      <c r="A214" s="57" t="s">
        <v>227</v>
      </c>
      <c r="B214" s="156" t="s">
        <v>62</v>
      </c>
      <c r="C214" s="157" t="s">
        <v>44</v>
      </c>
      <c r="D214" s="157" t="s">
        <v>6</v>
      </c>
      <c r="E214" s="157" t="s">
        <v>162</v>
      </c>
      <c r="F214" s="107" t="s">
        <v>5</v>
      </c>
      <c r="G214" s="51"/>
      <c r="H214" s="51"/>
      <c r="I214" s="116">
        <f>I215</f>
        <v>18</v>
      </c>
      <c r="L214" s="67"/>
    </row>
    <row r="215" spans="1:9" ht="43.5" customHeight="1">
      <c r="A215" s="60" t="s">
        <v>201</v>
      </c>
      <c r="B215" s="156" t="s">
        <v>62</v>
      </c>
      <c r="C215" s="157" t="s">
        <v>44</v>
      </c>
      <c r="D215" s="157" t="s">
        <v>6</v>
      </c>
      <c r="E215" s="157" t="s">
        <v>162</v>
      </c>
      <c r="F215" s="107" t="s">
        <v>114</v>
      </c>
      <c r="G215" s="51"/>
      <c r="H215" s="51"/>
      <c r="I215" s="116">
        <v>18</v>
      </c>
    </row>
    <row r="216" spans="1:9" ht="60" customHeight="1">
      <c r="A216" s="75" t="s">
        <v>154</v>
      </c>
      <c r="B216" s="154" t="s">
        <v>62</v>
      </c>
      <c r="C216" s="155" t="s">
        <v>44</v>
      </c>
      <c r="D216" s="155" t="s">
        <v>6</v>
      </c>
      <c r="E216" s="155" t="s">
        <v>156</v>
      </c>
      <c r="F216" s="71" t="s">
        <v>5</v>
      </c>
      <c r="G216" s="51"/>
      <c r="H216" s="51"/>
      <c r="I216" s="116">
        <f>I217</f>
        <v>15</v>
      </c>
    </row>
    <row r="217" spans="1:9" ht="30" customHeight="1">
      <c r="A217" s="60" t="s">
        <v>189</v>
      </c>
      <c r="B217" s="154" t="s">
        <v>62</v>
      </c>
      <c r="C217" s="155" t="s">
        <v>44</v>
      </c>
      <c r="D217" s="155" t="s">
        <v>6</v>
      </c>
      <c r="E217" s="155" t="s">
        <v>156</v>
      </c>
      <c r="F217" s="71" t="s">
        <v>190</v>
      </c>
      <c r="G217" s="51"/>
      <c r="H217" s="51"/>
      <c r="I217" s="116">
        <v>15</v>
      </c>
    </row>
    <row r="218" spans="1:9" ht="28.5" customHeight="1">
      <c r="A218" s="8" t="s">
        <v>106</v>
      </c>
      <c r="B218" s="106" t="s">
        <v>62</v>
      </c>
      <c r="C218" s="71" t="s">
        <v>44</v>
      </c>
      <c r="D218" s="71" t="s">
        <v>13</v>
      </c>
      <c r="E218" s="71" t="s">
        <v>27</v>
      </c>
      <c r="F218" s="71" t="s">
        <v>5</v>
      </c>
      <c r="G218" s="42" t="e">
        <f aca="true" t="shared" si="6" ref="G218:I219">G219</f>
        <v>#REF!</v>
      </c>
      <c r="H218" s="42" t="e">
        <f t="shared" si="6"/>
        <v>#REF!</v>
      </c>
      <c r="I218" s="108">
        <f t="shared" si="6"/>
        <v>430</v>
      </c>
    </row>
    <row r="219" spans="1:9" ht="59.25" customHeight="1">
      <c r="A219" s="77" t="s">
        <v>55</v>
      </c>
      <c r="B219" s="69" t="s">
        <v>62</v>
      </c>
      <c r="C219" s="70" t="s">
        <v>44</v>
      </c>
      <c r="D219" s="70" t="s">
        <v>13</v>
      </c>
      <c r="E219" s="70" t="s">
        <v>60</v>
      </c>
      <c r="F219" s="70" t="s">
        <v>5</v>
      </c>
      <c r="G219" s="38" t="e">
        <f t="shared" si="6"/>
        <v>#REF!</v>
      </c>
      <c r="H219" s="38" t="e">
        <f t="shared" si="6"/>
        <v>#REF!</v>
      </c>
      <c r="I219" s="114">
        <f t="shared" si="6"/>
        <v>430</v>
      </c>
    </row>
    <row r="220" spans="1:9" ht="21.75" customHeight="1">
      <c r="A220" s="77" t="s">
        <v>16</v>
      </c>
      <c r="B220" s="69" t="s">
        <v>62</v>
      </c>
      <c r="C220" s="70" t="s">
        <v>44</v>
      </c>
      <c r="D220" s="70" t="s">
        <v>13</v>
      </c>
      <c r="E220" s="70" t="s">
        <v>61</v>
      </c>
      <c r="F220" s="70" t="s">
        <v>5</v>
      </c>
      <c r="G220" s="38" t="e">
        <f>#REF!</f>
        <v>#REF!</v>
      </c>
      <c r="H220" s="38" t="e">
        <f>#REF!</f>
        <v>#REF!</v>
      </c>
      <c r="I220" s="114">
        <f>I221+I222+I223</f>
        <v>430</v>
      </c>
    </row>
    <row r="221" spans="1:9" ht="48" customHeight="1">
      <c r="A221" s="77" t="s">
        <v>200</v>
      </c>
      <c r="B221" s="69" t="s">
        <v>62</v>
      </c>
      <c r="C221" s="70" t="s">
        <v>44</v>
      </c>
      <c r="D221" s="70" t="s">
        <v>13</v>
      </c>
      <c r="E221" s="70" t="s">
        <v>61</v>
      </c>
      <c r="F221" s="70" t="s">
        <v>112</v>
      </c>
      <c r="G221" s="43"/>
      <c r="H221" s="43"/>
      <c r="I221" s="114">
        <v>366</v>
      </c>
    </row>
    <row r="222" spans="1:9" ht="45" customHeight="1">
      <c r="A222" s="60" t="s">
        <v>201</v>
      </c>
      <c r="B222" s="69" t="s">
        <v>62</v>
      </c>
      <c r="C222" s="70" t="s">
        <v>44</v>
      </c>
      <c r="D222" s="70" t="s">
        <v>13</v>
      </c>
      <c r="E222" s="70" t="s">
        <v>61</v>
      </c>
      <c r="F222" s="70" t="s">
        <v>114</v>
      </c>
      <c r="G222" s="43"/>
      <c r="H222" s="43"/>
      <c r="I222" s="114">
        <v>59</v>
      </c>
    </row>
    <row r="223" spans="1:9" ht="30" customHeight="1">
      <c r="A223" s="77" t="s">
        <v>120</v>
      </c>
      <c r="B223" s="69" t="s">
        <v>62</v>
      </c>
      <c r="C223" s="70" t="s">
        <v>44</v>
      </c>
      <c r="D223" s="70" t="s">
        <v>13</v>
      </c>
      <c r="E223" s="70" t="s">
        <v>61</v>
      </c>
      <c r="F223" s="70" t="s">
        <v>119</v>
      </c>
      <c r="G223" s="38"/>
      <c r="H223" s="38"/>
      <c r="I223" s="114">
        <v>5</v>
      </c>
    </row>
    <row r="224" spans="1:9" ht="46.5" customHeight="1">
      <c r="A224" s="119" t="s">
        <v>94</v>
      </c>
      <c r="B224" s="147" t="s">
        <v>72</v>
      </c>
      <c r="C224" s="128" t="s">
        <v>14</v>
      </c>
      <c r="D224" s="128" t="s">
        <v>14</v>
      </c>
      <c r="E224" s="128" t="s">
        <v>27</v>
      </c>
      <c r="F224" s="128" t="s">
        <v>5</v>
      </c>
      <c r="G224" s="55" t="e">
        <f>G225+#REF!+#REF!</f>
        <v>#REF!</v>
      </c>
      <c r="H224" s="55">
        <v>35429</v>
      </c>
      <c r="I224" s="121">
        <f>I225+I337</f>
        <v>115577.5</v>
      </c>
    </row>
    <row r="225" spans="1:9" ht="18.75" customHeight="1">
      <c r="A225" s="60" t="s">
        <v>10</v>
      </c>
      <c r="B225" s="92" t="s">
        <v>72</v>
      </c>
      <c r="C225" s="93" t="s">
        <v>9</v>
      </c>
      <c r="D225" s="93" t="s">
        <v>24</v>
      </c>
      <c r="E225" s="93" t="s">
        <v>27</v>
      </c>
      <c r="F225" s="93" t="s">
        <v>5</v>
      </c>
      <c r="G225" s="35" t="e">
        <f>G226+G251+G300+#REF!</f>
        <v>#REF!</v>
      </c>
      <c r="H225" s="35" t="e">
        <f>H226+H251+H300+#REF!</f>
        <v>#REF!</v>
      </c>
      <c r="I225" s="108">
        <f>I226+I251+I295+I300</f>
        <v>101574.9</v>
      </c>
    </row>
    <row r="226" spans="1:9" ht="22.5" customHeight="1">
      <c r="A226" s="60" t="s">
        <v>33</v>
      </c>
      <c r="B226" s="92" t="s">
        <v>72</v>
      </c>
      <c r="C226" s="93" t="s">
        <v>9</v>
      </c>
      <c r="D226" s="93" t="s">
        <v>6</v>
      </c>
      <c r="E226" s="93" t="s">
        <v>27</v>
      </c>
      <c r="F226" s="93" t="s">
        <v>5</v>
      </c>
      <c r="G226" s="42" t="e">
        <f>G227</f>
        <v>#REF!</v>
      </c>
      <c r="H226" s="42" t="e">
        <f>H227</f>
        <v>#REF!</v>
      </c>
      <c r="I226" s="108">
        <f>I227+I243+I247+I234</f>
        <v>24675.7</v>
      </c>
    </row>
    <row r="227" spans="1:9" ht="24" customHeight="1">
      <c r="A227" s="60" t="s">
        <v>34</v>
      </c>
      <c r="B227" s="92" t="s">
        <v>72</v>
      </c>
      <c r="C227" s="93" t="s">
        <v>9</v>
      </c>
      <c r="D227" s="93" t="s">
        <v>6</v>
      </c>
      <c r="E227" s="93" t="s">
        <v>35</v>
      </c>
      <c r="F227" s="93" t="s">
        <v>5</v>
      </c>
      <c r="G227" s="26" t="e">
        <f>G228+#REF!</f>
        <v>#REF!</v>
      </c>
      <c r="H227" s="26" t="e">
        <f>H228+#REF!</f>
        <v>#REF!</v>
      </c>
      <c r="I227" s="108">
        <f>I228</f>
        <v>5192.6</v>
      </c>
    </row>
    <row r="228" spans="1:9" ht="29.25" customHeight="1">
      <c r="A228" s="8" t="s">
        <v>18</v>
      </c>
      <c r="B228" s="106" t="s">
        <v>72</v>
      </c>
      <c r="C228" s="71" t="s">
        <v>9</v>
      </c>
      <c r="D228" s="71" t="s">
        <v>6</v>
      </c>
      <c r="E228" s="71" t="s">
        <v>73</v>
      </c>
      <c r="F228" s="71" t="s">
        <v>5</v>
      </c>
      <c r="G228" s="30">
        <f>G229</f>
        <v>0</v>
      </c>
      <c r="H228" s="30">
        <f>H229</f>
        <v>14355.6</v>
      </c>
      <c r="I228" s="108">
        <f>I229+I230+I231+I232+I233</f>
        <v>5192.6</v>
      </c>
    </row>
    <row r="229" spans="1:9" ht="42" customHeight="1">
      <c r="A229" s="77" t="s">
        <v>203</v>
      </c>
      <c r="B229" s="106" t="s">
        <v>72</v>
      </c>
      <c r="C229" s="71" t="s">
        <v>9</v>
      </c>
      <c r="D229" s="71" t="s">
        <v>6</v>
      </c>
      <c r="E229" s="71" t="s">
        <v>73</v>
      </c>
      <c r="F229" s="70" t="s">
        <v>118</v>
      </c>
      <c r="G229" s="30"/>
      <c r="H229" s="30">
        <v>14355.6</v>
      </c>
      <c r="I229" s="108">
        <v>765.5</v>
      </c>
    </row>
    <row r="230" spans="1:9" ht="42.75" customHeight="1">
      <c r="A230" s="60" t="s">
        <v>201</v>
      </c>
      <c r="B230" s="106" t="s">
        <v>72</v>
      </c>
      <c r="C230" s="71" t="s">
        <v>9</v>
      </c>
      <c r="D230" s="71" t="s">
        <v>6</v>
      </c>
      <c r="E230" s="71" t="s">
        <v>73</v>
      </c>
      <c r="F230" s="70" t="s">
        <v>114</v>
      </c>
      <c r="G230" s="30"/>
      <c r="H230" s="30"/>
      <c r="I230" s="108">
        <v>1212.1</v>
      </c>
    </row>
    <row r="231" spans="1:9" ht="73.5" customHeight="1">
      <c r="A231" s="60" t="s">
        <v>209</v>
      </c>
      <c r="B231" s="106" t="s">
        <v>72</v>
      </c>
      <c r="C231" s="71" t="s">
        <v>9</v>
      </c>
      <c r="D231" s="71" t="s">
        <v>6</v>
      </c>
      <c r="E231" s="71" t="s">
        <v>73</v>
      </c>
      <c r="F231" s="70" t="s">
        <v>123</v>
      </c>
      <c r="G231" s="30"/>
      <c r="H231" s="30"/>
      <c r="I231" s="108">
        <v>3130.5</v>
      </c>
    </row>
    <row r="232" spans="1:9" ht="29.25" customHeight="1">
      <c r="A232" s="77" t="s">
        <v>116</v>
      </c>
      <c r="B232" s="106" t="s">
        <v>72</v>
      </c>
      <c r="C232" s="71" t="s">
        <v>9</v>
      </c>
      <c r="D232" s="71" t="s">
        <v>6</v>
      </c>
      <c r="E232" s="71" t="s">
        <v>73</v>
      </c>
      <c r="F232" s="70" t="s">
        <v>115</v>
      </c>
      <c r="G232" s="30"/>
      <c r="H232" s="30"/>
      <c r="I232" s="108">
        <v>67.5</v>
      </c>
    </row>
    <row r="233" spans="1:9" ht="29.25" customHeight="1">
      <c r="A233" s="77" t="s">
        <v>120</v>
      </c>
      <c r="B233" s="106" t="s">
        <v>72</v>
      </c>
      <c r="C233" s="71" t="s">
        <v>9</v>
      </c>
      <c r="D233" s="71" t="s">
        <v>6</v>
      </c>
      <c r="E233" s="71" t="s">
        <v>73</v>
      </c>
      <c r="F233" s="70" t="s">
        <v>119</v>
      </c>
      <c r="G233" s="30"/>
      <c r="H233" s="30"/>
      <c r="I233" s="108">
        <v>17</v>
      </c>
    </row>
    <row r="234" spans="1:9" ht="24.75" customHeight="1">
      <c r="A234" s="77" t="s">
        <v>196</v>
      </c>
      <c r="B234" s="106" t="s">
        <v>72</v>
      </c>
      <c r="C234" s="71" t="s">
        <v>9</v>
      </c>
      <c r="D234" s="71" t="s">
        <v>6</v>
      </c>
      <c r="E234" s="71" t="s">
        <v>195</v>
      </c>
      <c r="F234" s="70" t="s">
        <v>5</v>
      </c>
      <c r="G234" s="30"/>
      <c r="H234" s="30"/>
      <c r="I234" s="108">
        <f>I237+I235</f>
        <v>16707.2</v>
      </c>
    </row>
    <row r="235" spans="1:9" ht="31.5" customHeight="1">
      <c r="A235" s="77" t="s">
        <v>300</v>
      </c>
      <c r="B235" s="106" t="s">
        <v>72</v>
      </c>
      <c r="C235" s="71" t="s">
        <v>9</v>
      </c>
      <c r="D235" s="71" t="s">
        <v>6</v>
      </c>
      <c r="E235" s="71" t="s">
        <v>299</v>
      </c>
      <c r="F235" s="70" t="s">
        <v>5</v>
      </c>
      <c r="G235" s="30"/>
      <c r="H235" s="30"/>
      <c r="I235" s="108">
        <f>I236</f>
        <v>5478.2</v>
      </c>
    </row>
    <row r="236" spans="1:9" ht="49.5" customHeight="1">
      <c r="A236" s="60" t="s">
        <v>201</v>
      </c>
      <c r="B236" s="106" t="s">
        <v>72</v>
      </c>
      <c r="C236" s="71" t="s">
        <v>9</v>
      </c>
      <c r="D236" s="71" t="s">
        <v>6</v>
      </c>
      <c r="E236" s="71" t="s">
        <v>299</v>
      </c>
      <c r="F236" s="70" t="s">
        <v>114</v>
      </c>
      <c r="G236" s="30"/>
      <c r="H236" s="30"/>
      <c r="I236" s="108">
        <v>5478.2</v>
      </c>
    </row>
    <row r="237" spans="1:9" ht="92.25" customHeight="1">
      <c r="A237" s="77" t="s">
        <v>257</v>
      </c>
      <c r="B237" s="106" t="s">
        <v>72</v>
      </c>
      <c r="C237" s="71" t="s">
        <v>9</v>
      </c>
      <c r="D237" s="71" t="s">
        <v>6</v>
      </c>
      <c r="E237" s="71" t="s">
        <v>197</v>
      </c>
      <c r="F237" s="70" t="s">
        <v>5</v>
      </c>
      <c r="G237" s="30"/>
      <c r="H237" s="30"/>
      <c r="I237" s="108">
        <f>I238+I240+I241+I239</f>
        <v>11229</v>
      </c>
    </row>
    <row r="238" spans="1:9" ht="41.25" customHeight="1">
      <c r="A238" s="77" t="s">
        <v>203</v>
      </c>
      <c r="B238" s="106" t="s">
        <v>72</v>
      </c>
      <c r="C238" s="71" t="s">
        <v>9</v>
      </c>
      <c r="D238" s="71" t="s">
        <v>6</v>
      </c>
      <c r="E238" s="71" t="s">
        <v>197</v>
      </c>
      <c r="F238" s="70" t="s">
        <v>118</v>
      </c>
      <c r="G238" s="30"/>
      <c r="H238" s="30"/>
      <c r="I238" s="108">
        <f>2113.8+2240.8</f>
        <v>4354.6</v>
      </c>
    </row>
    <row r="239" spans="1:9" ht="33.75" customHeight="1">
      <c r="A239" s="77" t="s">
        <v>269</v>
      </c>
      <c r="B239" s="106" t="s">
        <v>72</v>
      </c>
      <c r="C239" s="71" t="s">
        <v>9</v>
      </c>
      <c r="D239" s="71" t="s">
        <v>6</v>
      </c>
      <c r="E239" s="71" t="s">
        <v>197</v>
      </c>
      <c r="F239" s="70" t="s">
        <v>261</v>
      </c>
      <c r="G239" s="30"/>
      <c r="H239" s="30"/>
      <c r="I239" s="108">
        <v>7.5</v>
      </c>
    </row>
    <row r="240" spans="1:9" ht="47.25" customHeight="1">
      <c r="A240" s="60" t="s">
        <v>201</v>
      </c>
      <c r="B240" s="106" t="s">
        <v>72</v>
      </c>
      <c r="C240" s="71" t="s">
        <v>9</v>
      </c>
      <c r="D240" s="71" t="s">
        <v>6</v>
      </c>
      <c r="E240" s="71" t="s">
        <v>197</v>
      </c>
      <c r="F240" s="70" t="s">
        <v>114</v>
      </c>
      <c r="G240" s="30"/>
      <c r="H240" s="30"/>
      <c r="I240" s="108">
        <v>34.1</v>
      </c>
    </row>
    <row r="241" spans="1:9" ht="73.5" customHeight="1">
      <c r="A241" s="60" t="s">
        <v>209</v>
      </c>
      <c r="B241" s="106" t="s">
        <v>72</v>
      </c>
      <c r="C241" s="71" t="s">
        <v>9</v>
      </c>
      <c r="D241" s="71" t="s">
        <v>6</v>
      </c>
      <c r="E241" s="71" t="s">
        <v>197</v>
      </c>
      <c r="F241" s="70" t="s">
        <v>123</v>
      </c>
      <c r="G241" s="30"/>
      <c r="H241" s="30"/>
      <c r="I241" s="108">
        <v>6832.8</v>
      </c>
    </row>
    <row r="242" spans="1:9" ht="63.75" customHeight="1">
      <c r="A242" s="77" t="s">
        <v>180</v>
      </c>
      <c r="B242" s="106" t="s">
        <v>72</v>
      </c>
      <c r="C242" s="71" t="s">
        <v>9</v>
      </c>
      <c r="D242" s="71" t="s">
        <v>6</v>
      </c>
      <c r="E242" s="71" t="s">
        <v>181</v>
      </c>
      <c r="F242" s="70" t="s">
        <v>5</v>
      </c>
      <c r="G242" s="30"/>
      <c r="H242" s="30"/>
      <c r="I242" s="108">
        <f>I243</f>
        <v>2716</v>
      </c>
    </row>
    <row r="243" spans="1:9" ht="44.25" customHeight="1">
      <c r="A243" s="60" t="s">
        <v>126</v>
      </c>
      <c r="B243" s="133">
        <v>574</v>
      </c>
      <c r="C243" s="71" t="s">
        <v>9</v>
      </c>
      <c r="D243" s="71" t="s">
        <v>6</v>
      </c>
      <c r="E243" s="71" t="s">
        <v>238</v>
      </c>
      <c r="F243" s="71" t="s">
        <v>5</v>
      </c>
      <c r="G243" s="30"/>
      <c r="H243" s="30"/>
      <c r="I243" s="108">
        <f>I244+I245+I246</f>
        <v>2716</v>
      </c>
    </row>
    <row r="244" spans="1:9" ht="45" customHeight="1">
      <c r="A244" s="77" t="s">
        <v>203</v>
      </c>
      <c r="B244" s="133">
        <v>574</v>
      </c>
      <c r="C244" s="71" t="s">
        <v>9</v>
      </c>
      <c r="D244" s="71" t="s">
        <v>6</v>
      </c>
      <c r="E244" s="71" t="s">
        <v>238</v>
      </c>
      <c r="F244" s="71" t="s">
        <v>118</v>
      </c>
      <c r="G244" s="30"/>
      <c r="H244" s="30"/>
      <c r="I244" s="108">
        <v>375.6</v>
      </c>
    </row>
    <row r="245" spans="1:9" ht="45" customHeight="1">
      <c r="A245" s="60" t="s">
        <v>201</v>
      </c>
      <c r="B245" s="133">
        <v>574</v>
      </c>
      <c r="C245" s="71" t="s">
        <v>9</v>
      </c>
      <c r="D245" s="71" t="s">
        <v>6</v>
      </c>
      <c r="E245" s="71" t="s">
        <v>238</v>
      </c>
      <c r="F245" s="71" t="s">
        <v>114</v>
      </c>
      <c r="G245" s="30"/>
      <c r="H245" s="30"/>
      <c r="I245" s="108">
        <v>138.4</v>
      </c>
    </row>
    <row r="246" spans="1:9" ht="84" customHeight="1">
      <c r="A246" s="60" t="s">
        <v>209</v>
      </c>
      <c r="B246" s="133">
        <v>574</v>
      </c>
      <c r="C246" s="71" t="s">
        <v>9</v>
      </c>
      <c r="D246" s="71" t="s">
        <v>6</v>
      </c>
      <c r="E246" s="71" t="s">
        <v>238</v>
      </c>
      <c r="F246" s="71" t="s">
        <v>123</v>
      </c>
      <c r="G246" s="30"/>
      <c r="H246" s="30"/>
      <c r="I246" s="108">
        <v>2202</v>
      </c>
    </row>
    <row r="247" spans="1:9" ht="105" customHeight="1">
      <c r="A247" s="77" t="s">
        <v>130</v>
      </c>
      <c r="B247" s="106" t="s">
        <v>72</v>
      </c>
      <c r="C247" s="71" t="s">
        <v>9</v>
      </c>
      <c r="D247" s="71" t="s">
        <v>6</v>
      </c>
      <c r="E247" s="71" t="s">
        <v>131</v>
      </c>
      <c r="F247" s="70" t="s">
        <v>5</v>
      </c>
      <c r="G247" s="30"/>
      <c r="H247" s="30"/>
      <c r="I247" s="108">
        <f>I248</f>
        <v>59.900000000000006</v>
      </c>
    </row>
    <row r="248" spans="1:9" ht="135" customHeight="1">
      <c r="A248" s="104" t="s">
        <v>232</v>
      </c>
      <c r="B248" s="106" t="s">
        <v>72</v>
      </c>
      <c r="C248" s="71" t="s">
        <v>9</v>
      </c>
      <c r="D248" s="71" t="s">
        <v>6</v>
      </c>
      <c r="E248" s="71" t="s">
        <v>153</v>
      </c>
      <c r="F248" s="70" t="s">
        <v>5</v>
      </c>
      <c r="G248" s="30"/>
      <c r="H248" s="30"/>
      <c r="I248" s="108">
        <f>I249+I250</f>
        <v>59.900000000000006</v>
      </c>
    </row>
    <row r="249" spans="1:9" ht="42.75" customHeight="1">
      <c r="A249" s="60" t="s">
        <v>239</v>
      </c>
      <c r="B249" s="106" t="s">
        <v>72</v>
      </c>
      <c r="C249" s="71" t="s">
        <v>9</v>
      </c>
      <c r="D249" s="71" t="s">
        <v>6</v>
      </c>
      <c r="E249" s="71" t="s">
        <v>153</v>
      </c>
      <c r="F249" s="70" t="s">
        <v>114</v>
      </c>
      <c r="G249" s="30"/>
      <c r="H249" s="30"/>
      <c r="I249" s="108">
        <v>17.7</v>
      </c>
    </row>
    <row r="250" spans="1:9" ht="27.75" customHeight="1">
      <c r="A250" s="60" t="s">
        <v>189</v>
      </c>
      <c r="B250" s="106" t="s">
        <v>72</v>
      </c>
      <c r="C250" s="71" t="s">
        <v>9</v>
      </c>
      <c r="D250" s="71" t="s">
        <v>6</v>
      </c>
      <c r="E250" s="71" t="s">
        <v>153</v>
      </c>
      <c r="F250" s="70" t="s">
        <v>190</v>
      </c>
      <c r="G250" s="30"/>
      <c r="H250" s="30"/>
      <c r="I250" s="108">
        <v>42.2</v>
      </c>
    </row>
    <row r="251" spans="1:10" ht="27" customHeight="1">
      <c r="A251" s="91" t="s">
        <v>11</v>
      </c>
      <c r="B251" s="106" t="s">
        <v>72</v>
      </c>
      <c r="C251" s="71" t="s">
        <v>9</v>
      </c>
      <c r="D251" s="71" t="s">
        <v>8</v>
      </c>
      <c r="E251" s="71" t="s">
        <v>27</v>
      </c>
      <c r="F251" s="71" t="s">
        <v>5</v>
      </c>
      <c r="G251" s="28" t="e">
        <f>G252+G259+#REF!+#REF!+#REF!+#REF!</f>
        <v>#REF!</v>
      </c>
      <c r="H251" s="28" t="e">
        <f>H252+H259+#REF!+#REF!+#REF!+#REF!</f>
        <v>#REF!</v>
      </c>
      <c r="I251" s="108">
        <f>I252+I259+I262+I270+I275+I287</f>
        <v>74047.40000000001</v>
      </c>
      <c r="J251" s="6"/>
    </row>
    <row r="252" spans="1:9" ht="28.5" customHeight="1">
      <c r="A252" s="8" t="s">
        <v>186</v>
      </c>
      <c r="B252" s="106" t="s">
        <v>72</v>
      </c>
      <c r="C252" s="71" t="s">
        <v>9</v>
      </c>
      <c r="D252" s="71" t="s">
        <v>8</v>
      </c>
      <c r="E252" s="71" t="s">
        <v>36</v>
      </c>
      <c r="F252" s="71" t="s">
        <v>5</v>
      </c>
      <c r="G252" s="30">
        <f>G253</f>
        <v>0</v>
      </c>
      <c r="H252" s="30">
        <f>H253</f>
        <v>16672.2</v>
      </c>
      <c r="I252" s="108">
        <f>I253</f>
        <v>15452.800000000001</v>
      </c>
    </row>
    <row r="253" spans="1:9" ht="32.25" customHeight="1">
      <c r="A253" s="7" t="s">
        <v>18</v>
      </c>
      <c r="B253" s="153" t="s">
        <v>72</v>
      </c>
      <c r="C253" s="71" t="s">
        <v>9</v>
      </c>
      <c r="D253" s="71" t="s">
        <v>8</v>
      </c>
      <c r="E253" s="71" t="s">
        <v>74</v>
      </c>
      <c r="F253" s="71" t="s">
        <v>5</v>
      </c>
      <c r="G253" s="40">
        <f>G258</f>
        <v>0</v>
      </c>
      <c r="H253" s="40">
        <f>H258</f>
        <v>16672.2</v>
      </c>
      <c r="I253" s="108">
        <f>I254+I255+I256+I257+I258</f>
        <v>15452.800000000001</v>
      </c>
    </row>
    <row r="254" spans="1:9" ht="48.75" customHeight="1">
      <c r="A254" s="77" t="s">
        <v>203</v>
      </c>
      <c r="B254" s="153" t="s">
        <v>72</v>
      </c>
      <c r="C254" s="71" t="s">
        <v>9</v>
      </c>
      <c r="D254" s="71" t="s">
        <v>8</v>
      </c>
      <c r="E254" s="71" t="s">
        <v>74</v>
      </c>
      <c r="F254" s="70" t="s">
        <v>118</v>
      </c>
      <c r="G254" s="40"/>
      <c r="H254" s="40"/>
      <c r="I254" s="108">
        <v>5109.8</v>
      </c>
    </row>
    <row r="255" spans="1:9" ht="51" customHeight="1">
      <c r="A255" s="60" t="s">
        <v>201</v>
      </c>
      <c r="B255" s="153" t="s">
        <v>72</v>
      </c>
      <c r="C255" s="71" t="s">
        <v>9</v>
      </c>
      <c r="D255" s="71" t="s">
        <v>8</v>
      </c>
      <c r="E255" s="71" t="s">
        <v>74</v>
      </c>
      <c r="F255" s="70" t="s">
        <v>114</v>
      </c>
      <c r="G255" s="40"/>
      <c r="H255" s="40"/>
      <c r="I255" s="108">
        <f>5228.1+100+200</f>
        <v>5528.1</v>
      </c>
    </row>
    <row r="256" spans="1:9" ht="77.25" customHeight="1">
      <c r="A256" s="60" t="s">
        <v>209</v>
      </c>
      <c r="B256" s="153" t="s">
        <v>72</v>
      </c>
      <c r="C256" s="71" t="s">
        <v>9</v>
      </c>
      <c r="D256" s="71" t="s">
        <v>8</v>
      </c>
      <c r="E256" s="71" t="s">
        <v>74</v>
      </c>
      <c r="F256" s="70" t="s">
        <v>123</v>
      </c>
      <c r="G256" s="40"/>
      <c r="H256" s="40"/>
      <c r="I256" s="108">
        <v>4391.5</v>
      </c>
    </row>
    <row r="257" spans="1:9" ht="27.75" customHeight="1">
      <c r="A257" s="77" t="s">
        <v>116</v>
      </c>
      <c r="B257" s="153" t="s">
        <v>72</v>
      </c>
      <c r="C257" s="71" t="s">
        <v>9</v>
      </c>
      <c r="D257" s="71" t="s">
        <v>8</v>
      </c>
      <c r="E257" s="71" t="s">
        <v>74</v>
      </c>
      <c r="F257" s="70" t="s">
        <v>115</v>
      </c>
      <c r="G257" s="40"/>
      <c r="H257" s="40"/>
      <c r="I257" s="108">
        <v>391.3</v>
      </c>
    </row>
    <row r="258" spans="1:9" ht="27.75" customHeight="1">
      <c r="A258" s="77" t="s">
        <v>210</v>
      </c>
      <c r="B258" s="153" t="s">
        <v>72</v>
      </c>
      <c r="C258" s="71" t="s">
        <v>9</v>
      </c>
      <c r="D258" s="71" t="s">
        <v>8</v>
      </c>
      <c r="E258" s="71" t="s">
        <v>74</v>
      </c>
      <c r="F258" s="70" t="s">
        <v>119</v>
      </c>
      <c r="G258" s="40"/>
      <c r="H258" s="40">
        <v>16672.2</v>
      </c>
      <c r="I258" s="108">
        <v>32.1</v>
      </c>
    </row>
    <row r="259" spans="1:9" ht="22.5" customHeight="1">
      <c r="A259" s="60" t="s">
        <v>12</v>
      </c>
      <c r="B259" s="92" t="s">
        <v>72</v>
      </c>
      <c r="C259" s="93" t="s">
        <v>9</v>
      </c>
      <c r="D259" s="93" t="s">
        <v>8</v>
      </c>
      <c r="E259" s="93" t="s">
        <v>32</v>
      </c>
      <c r="F259" s="93" t="s">
        <v>5</v>
      </c>
      <c r="G259" s="37" t="e">
        <f>G260</f>
        <v>#REF!</v>
      </c>
      <c r="H259" s="37" t="e">
        <f>H260</f>
        <v>#REF!</v>
      </c>
      <c r="I259" s="108">
        <f>I260</f>
        <v>1915</v>
      </c>
    </row>
    <row r="260" spans="1:9" ht="29.25" customHeight="1">
      <c r="A260" s="60" t="s">
        <v>18</v>
      </c>
      <c r="B260" s="92" t="s">
        <v>72</v>
      </c>
      <c r="C260" s="93" t="s">
        <v>9</v>
      </c>
      <c r="D260" s="93" t="s">
        <v>8</v>
      </c>
      <c r="E260" s="93" t="s">
        <v>63</v>
      </c>
      <c r="F260" s="93" t="s">
        <v>5</v>
      </c>
      <c r="G260" s="44" t="e">
        <f>#REF!</f>
        <v>#REF!</v>
      </c>
      <c r="H260" s="44" t="e">
        <f>#REF!</f>
        <v>#REF!</v>
      </c>
      <c r="I260" s="108">
        <f>I261</f>
        <v>1915</v>
      </c>
    </row>
    <row r="261" spans="1:9" ht="75" customHeight="1">
      <c r="A261" s="60" t="s">
        <v>209</v>
      </c>
      <c r="B261" s="92" t="s">
        <v>72</v>
      </c>
      <c r="C261" s="93" t="s">
        <v>9</v>
      </c>
      <c r="D261" s="93" t="s">
        <v>8</v>
      </c>
      <c r="E261" s="93" t="s">
        <v>63</v>
      </c>
      <c r="F261" s="70" t="s">
        <v>123</v>
      </c>
      <c r="G261" s="44"/>
      <c r="H261" s="44"/>
      <c r="I261" s="108">
        <v>1915</v>
      </c>
    </row>
    <row r="262" spans="1:9" ht="28.5" customHeight="1">
      <c r="A262" s="102" t="s">
        <v>196</v>
      </c>
      <c r="B262" s="92" t="s">
        <v>72</v>
      </c>
      <c r="C262" s="93" t="s">
        <v>9</v>
      </c>
      <c r="D262" s="93" t="s">
        <v>8</v>
      </c>
      <c r="E262" s="93" t="s">
        <v>195</v>
      </c>
      <c r="F262" s="70" t="s">
        <v>5</v>
      </c>
      <c r="G262" s="44"/>
      <c r="H262" s="44"/>
      <c r="I262" s="108">
        <f>I263</f>
        <v>47688.700000000004</v>
      </c>
    </row>
    <row r="263" spans="1:9" ht="132.75" customHeight="1">
      <c r="A263" s="103" t="s">
        <v>230</v>
      </c>
      <c r="B263" s="158">
        <v>574</v>
      </c>
      <c r="C263" s="93" t="s">
        <v>9</v>
      </c>
      <c r="D263" s="93" t="s">
        <v>8</v>
      </c>
      <c r="E263" s="93" t="s">
        <v>211</v>
      </c>
      <c r="F263" s="70" t="s">
        <v>5</v>
      </c>
      <c r="G263" s="44"/>
      <c r="H263" s="44"/>
      <c r="I263" s="108">
        <f>I264+I266+I267+I265+I268</f>
        <v>47688.700000000004</v>
      </c>
    </row>
    <row r="264" spans="1:9" ht="46.5" customHeight="1">
      <c r="A264" s="77" t="s">
        <v>203</v>
      </c>
      <c r="B264" s="158">
        <v>574</v>
      </c>
      <c r="C264" s="93" t="s">
        <v>9</v>
      </c>
      <c r="D264" s="93" t="s">
        <v>8</v>
      </c>
      <c r="E264" s="93" t="s">
        <v>211</v>
      </c>
      <c r="F264" s="70" t="s">
        <v>118</v>
      </c>
      <c r="G264" s="44"/>
      <c r="H264" s="44"/>
      <c r="I264" s="108">
        <v>31527</v>
      </c>
    </row>
    <row r="265" spans="1:9" ht="32.25" customHeight="1">
      <c r="A265" s="77" t="s">
        <v>270</v>
      </c>
      <c r="B265" s="158">
        <v>574</v>
      </c>
      <c r="C265" s="93" t="s">
        <v>9</v>
      </c>
      <c r="D265" s="93" t="s">
        <v>8</v>
      </c>
      <c r="E265" s="93" t="s">
        <v>211</v>
      </c>
      <c r="F265" s="70" t="s">
        <v>261</v>
      </c>
      <c r="G265" s="44"/>
      <c r="H265" s="44"/>
      <c r="I265" s="108">
        <v>149.6</v>
      </c>
    </row>
    <row r="266" spans="1:9" ht="43.5" customHeight="1">
      <c r="A266" s="60" t="s">
        <v>201</v>
      </c>
      <c r="B266" s="158">
        <v>574</v>
      </c>
      <c r="C266" s="93" t="s">
        <v>9</v>
      </c>
      <c r="D266" s="93" t="s">
        <v>8</v>
      </c>
      <c r="E266" s="93" t="s">
        <v>211</v>
      </c>
      <c r="F266" s="70" t="s">
        <v>114</v>
      </c>
      <c r="G266" s="44"/>
      <c r="H266" s="44"/>
      <c r="I266" s="108">
        <v>1263.9</v>
      </c>
    </row>
    <row r="267" spans="1:9" ht="75.75" customHeight="1">
      <c r="A267" s="60" t="s">
        <v>209</v>
      </c>
      <c r="B267" s="158">
        <v>574</v>
      </c>
      <c r="C267" s="93" t="s">
        <v>9</v>
      </c>
      <c r="D267" s="93" t="s">
        <v>8</v>
      </c>
      <c r="E267" s="93" t="s">
        <v>211</v>
      </c>
      <c r="F267" s="71" t="s">
        <v>123</v>
      </c>
      <c r="G267" s="44"/>
      <c r="H267" s="44"/>
      <c r="I267" s="108">
        <v>14747.9</v>
      </c>
    </row>
    <row r="268" spans="1:9" ht="24.75" customHeight="1">
      <c r="A268" s="77" t="s">
        <v>210</v>
      </c>
      <c r="B268" s="158">
        <v>574</v>
      </c>
      <c r="C268" s="93" t="s">
        <v>9</v>
      </c>
      <c r="D268" s="93" t="s">
        <v>8</v>
      </c>
      <c r="E268" s="93" t="s">
        <v>211</v>
      </c>
      <c r="F268" s="71" t="s">
        <v>119</v>
      </c>
      <c r="G268" s="44"/>
      <c r="H268" s="44"/>
      <c r="I268" s="108">
        <v>0.3</v>
      </c>
    </row>
    <row r="269" spans="1:9" ht="59.25" customHeight="1">
      <c r="A269" s="7" t="s">
        <v>180</v>
      </c>
      <c r="B269" s="153" t="s">
        <v>72</v>
      </c>
      <c r="C269" s="71" t="s">
        <v>9</v>
      </c>
      <c r="D269" s="71" t="s">
        <v>8</v>
      </c>
      <c r="E269" s="71" t="s">
        <v>181</v>
      </c>
      <c r="F269" s="71" t="s">
        <v>42</v>
      </c>
      <c r="G269" s="46"/>
      <c r="H269" s="46"/>
      <c r="I269" s="108">
        <f>I270</f>
        <v>8281.4</v>
      </c>
    </row>
    <row r="270" spans="1:9" ht="45.75" customHeight="1">
      <c r="A270" s="60" t="s">
        <v>126</v>
      </c>
      <c r="B270" s="153" t="s">
        <v>72</v>
      </c>
      <c r="C270" s="71" t="s">
        <v>9</v>
      </c>
      <c r="D270" s="71" t="s">
        <v>8</v>
      </c>
      <c r="E270" s="71" t="s">
        <v>238</v>
      </c>
      <c r="F270" s="71" t="s">
        <v>5</v>
      </c>
      <c r="G270" s="46"/>
      <c r="H270" s="46"/>
      <c r="I270" s="108">
        <f>I271+I272+I273</f>
        <v>8281.4</v>
      </c>
    </row>
    <row r="271" spans="1:9" ht="43.5" customHeight="1">
      <c r="A271" s="77" t="s">
        <v>203</v>
      </c>
      <c r="B271" s="153" t="s">
        <v>72</v>
      </c>
      <c r="C271" s="71" t="s">
        <v>9</v>
      </c>
      <c r="D271" s="71" t="s">
        <v>8</v>
      </c>
      <c r="E271" s="71" t="s">
        <v>238</v>
      </c>
      <c r="F271" s="71" t="s">
        <v>118</v>
      </c>
      <c r="G271" s="46"/>
      <c r="H271" s="46"/>
      <c r="I271" s="108">
        <f>2091.3+1065+144.7</f>
        <v>3301</v>
      </c>
    </row>
    <row r="272" spans="1:9" ht="49.5" customHeight="1">
      <c r="A272" s="60" t="s">
        <v>201</v>
      </c>
      <c r="B272" s="153" t="s">
        <v>72</v>
      </c>
      <c r="C272" s="71" t="s">
        <v>9</v>
      </c>
      <c r="D272" s="71" t="s">
        <v>8</v>
      </c>
      <c r="E272" s="71" t="s">
        <v>238</v>
      </c>
      <c r="F272" s="71" t="s">
        <v>114</v>
      </c>
      <c r="G272" s="46"/>
      <c r="H272" s="46"/>
      <c r="I272" s="108">
        <v>1443.4</v>
      </c>
    </row>
    <row r="273" spans="1:9" ht="81.75" customHeight="1">
      <c r="A273" s="60" t="s">
        <v>209</v>
      </c>
      <c r="B273" s="153" t="s">
        <v>72</v>
      </c>
      <c r="C273" s="71" t="s">
        <v>9</v>
      </c>
      <c r="D273" s="71" t="s">
        <v>8</v>
      </c>
      <c r="E273" s="71" t="s">
        <v>238</v>
      </c>
      <c r="F273" s="71" t="s">
        <v>123</v>
      </c>
      <c r="G273" s="46"/>
      <c r="H273" s="46"/>
      <c r="I273" s="108">
        <f>3057+480</f>
        <v>3537</v>
      </c>
    </row>
    <row r="274" spans="1:9" ht="32.25" customHeight="1">
      <c r="A274" s="78" t="s">
        <v>50</v>
      </c>
      <c r="B274" s="159" t="s">
        <v>72</v>
      </c>
      <c r="C274" s="107" t="s">
        <v>9</v>
      </c>
      <c r="D274" s="107" t="s">
        <v>8</v>
      </c>
      <c r="E274" s="107" t="s">
        <v>49</v>
      </c>
      <c r="F274" s="107" t="s">
        <v>5</v>
      </c>
      <c r="G274" s="50" t="e">
        <f>#REF!</f>
        <v>#REF!</v>
      </c>
      <c r="H274" s="50"/>
      <c r="I274" s="108">
        <f>I275</f>
        <v>644.5000000000001</v>
      </c>
    </row>
    <row r="275" spans="1:9" ht="107.25" customHeight="1">
      <c r="A275" s="79" t="s">
        <v>130</v>
      </c>
      <c r="B275" s="106" t="s">
        <v>72</v>
      </c>
      <c r="C275" s="107" t="s">
        <v>9</v>
      </c>
      <c r="D275" s="107" t="s">
        <v>8</v>
      </c>
      <c r="E275" s="107" t="s">
        <v>131</v>
      </c>
      <c r="F275" s="107" t="s">
        <v>5</v>
      </c>
      <c r="G275" s="160"/>
      <c r="H275" s="160"/>
      <c r="I275" s="108">
        <f>I278+I281+I276+I277+I284</f>
        <v>644.5000000000001</v>
      </c>
    </row>
    <row r="276" spans="1:9" ht="45" customHeight="1">
      <c r="A276" s="57" t="s">
        <v>201</v>
      </c>
      <c r="B276" s="106" t="s">
        <v>72</v>
      </c>
      <c r="C276" s="107" t="s">
        <v>9</v>
      </c>
      <c r="D276" s="107" t="s">
        <v>8</v>
      </c>
      <c r="E276" s="107" t="s">
        <v>137</v>
      </c>
      <c r="F276" s="107" t="s">
        <v>114</v>
      </c>
      <c r="G276" s="160"/>
      <c r="H276" s="160"/>
      <c r="I276" s="108">
        <v>37.6</v>
      </c>
    </row>
    <row r="277" spans="1:9" ht="33" customHeight="1">
      <c r="A277" s="57" t="s">
        <v>189</v>
      </c>
      <c r="B277" s="106" t="s">
        <v>72</v>
      </c>
      <c r="C277" s="107" t="s">
        <v>9</v>
      </c>
      <c r="D277" s="107" t="s">
        <v>8</v>
      </c>
      <c r="E277" s="107" t="s">
        <v>137</v>
      </c>
      <c r="F277" s="107" t="s">
        <v>190</v>
      </c>
      <c r="G277" s="160"/>
      <c r="H277" s="160"/>
      <c r="I277" s="108">
        <v>67.6</v>
      </c>
    </row>
    <row r="278" spans="1:9" ht="91.5" customHeight="1">
      <c r="A278" s="60" t="s">
        <v>231</v>
      </c>
      <c r="B278" s="106" t="s">
        <v>72</v>
      </c>
      <c r="C278" s="71" t="s">
        <v>9</v>
      </c>
      <c r="D278" s="71" t="s">
        <v>8</v>
      </c>
      <c r="E278" s="71" t="s">
        <v>139</v>
      </c>
      <c r="F278" s="71" t="s">
        <v>5</v>
      </c>
      <c r="G278" s="46"/>
      <c r="H278" s="46"/>
      <c r="I278" s="108">
        <f>I279+I280</f>
        <v>182.4</v>
      </c>
    </row>
    <row r="279" spans="1:9" ht="19.5" customHeight="1">
      <c r="A279" s="60" t="s">
        <v>140</v>
      </c>
      <c r="B279" s="106" t="s">
        <v>72</v>
      </c>
      <c r="C279" s="71" t="s">
        <v>9</v>
      </c>
      <c r="D279" s="71" t="s">
        <v>8</v>
      </c>
      <c r="E279" s="71" t="s">
        <v>139</v>
      </c>
      <c r="F279" s="71" t="s">
        <v>141</v>
      </c>
      <c r="G279" s="46"/>
      <c r="H279" s="46"/>
      <c r="I279" s="108">
        <v>52</v>
      </c>
    </row>
    <row r="280" spans="1:9" ht="29.25" customHeight="1">
      <c r="A280" s="60" t="s">
        <v>189</v>
      </c>
      <c r="B280" s="106" t="s">
        <v>72</v>
      </c>
      <c r="C280" s="71" t="s">
        <v>9</v>
      </c>
      <c r="D280" s="71" t="s">
        <v>8</v>
      </c>
      <c r="E280" s="71" t="s">
        <v>139</v>
      </c>
      <c r="F280" s="71" t="s">
        <v>190</v>
      </c>
      <c r="G280" s="46"/>
      <c r="H280" s="46"/>
      <c r="I280" s="108">
        <v>130.4</v>
      </c>
    </row>
    <row r="281" spans="1:9" ht="140.25" customHeight="1">
      <c r="A281" s="104" t="s">
        <v>232</v>
      </c>
      <c r="B281" s="106" t="s">
        <v>72</v>
      </c>
      <c r="C281" s="71" t="s">
        <v>9</v>
      </c>
      <c r="D281" s="71" t="s">
        <v>8</v>
      </c>
      <c r="E281" s="71" t="s">
        <v>153</v>
      </c>
      <c r="F281" s="70" t="s">
        <v>5</v>
      </c>
      <c r="G281" s="66"/>
      <c r="H281" s="66"/>
      <c r="I281" s="108">
        <f>I282+I283</f>
        <v>297.8</v>
      </c>
    </row>
    <row r="282" spans="1:9" ht="43.5" customHeight="1">
      <c r="A282" s="60" t="s">
        <v>201</v>
      </c>
      <c r="B282" s="106" t="s">
        <v>72</v>
      </c>
      <c r="C282" s="71" t="s">
        <v>9</v>
      </c>
      <c r="D282" s="71" t="s">
        <v>8</v>
      </c>
      <c r="E282" s="71" t="s">
        <v>153</v>
      </c>
      <c r="F282" s="70" t="s">
        <v>114</v>
      </c>
      <c r="G282" s="66"/>
      <c r="H282" s="66"/>
      <c r="I282" s="108">
        <v>243</v>
      </c>
    </row>
    <row r="283" spans="1:9" ht="30" customHeight="1">
      <c r="A283" s="57" t="s">
        <v>189</v>
      </c>
      <c r="B283" s="106" t="s">
        <v>72</v>
      </c>
      <c r="C283" s="107" t="s">
        <v>9</v>
      </c>
      <c r="D283" s="107" t="s">
        <v>8</v>
      </c>
      <c r="E283" s="107" t="s">
        <v>153</v>
      </c>
      <c r="F283" s="107" t="s">
        <v>190</v>
      </c>
      <c r="G283" s="188"/>
      <c r="H283" s="188"/>
      <c r="I283" s="108">
        <v>54.8</v>
      </c>
    </row>
    <row r="284" spans="1:12" ht="51" customHeight="1">
      <c r="A284" s="57" t="s">
        <v>298</v>
      </c>
      <c r="B284" s="106" t="s">
        <v>72</v>
      </c>
      <c r="C284" s="107" t="s">
        <v>9</v>
      </c>
      <c r="D284" s="107" t="s">
        <v>8</v>
      </c>
      <c r="E284" s="107" t="s">
        <v>297</v>
      </c>
      <c r="F284" s="107" t="s">
        <v>5</v>
      </c>
      <c r="G284" s="188"/>
      <c r="H284" s="188"/>
      <c r="I284" s="108">
        <v>59.1</v>
      </c>
      <c r="L284">
        <v>1</v>
      </c>
    </row>
    <row r="285" spans="1:9" ht="30" customHeight="1">
      <c r="A285" s="57" t="s">
        <v>140</v>
      </c>
      <c r="B285" s="106" t="s">
        <v>72</v>
      </c>
      <c r="C285" s="107" t="s">
        <v>9</v>
      </c>
      <c r="D285" s="107" t="s">
        <v>8</v>
      </c>
      <c r="E285" s="107" t="s">
        <v>297</v>
      </c>
      <c r="F285" s="107" t="s">
        <v>141</v>
      </c>
      <c r="G285" s="188"/>
      <c r="H285" s="188"/>
      <c r="I285" s="108">
        <v>12.8</v>
      </c>
    </row>
    <row r="286" spans="1:9" ht="30" customHeight="1">
      <c r="A286" s="57" t="s">
        <v>189</v>
      </c>
      <c r="B286" s="106" t="s">
        <v>72</v>
      </c>
      <c r="C286" s="107" t="s">
        <v>9</v>
      </c>
      <c r="D286" s="107" t="s">
        <v>8</v>
      </c>
      <c r="E286" s="107" t="s">
        <v>297</v>
      </c>
      <c r="F286" s="107" t="s">
        <v>190</v>
      </c>
      <c r="G286" s="188"/>
      <c r="H286" s="188"/>
      <c r="I286" s="108">
        <v>46.3</v>
      </c>
    </row>
    <row r="287" spans="1:9" ht="23.25" customHeight="1">
      <c r="A287" s="60" t="s">
        <v>216</v>
      </c>
      <c r="B287" s="106" t="s">
        <v>72</v>
      </c>
      <c r="C287" s="71" t="s">
        <v>9</v>
      </c>
      <c r="D287" s="71" t="s">
        <v>8</v>
      </c>
      <c r="E287" s="71" t="s">
        <v>156</v>
      </c>
      <c r="F287" s="70" t="s">
        <v>5</v>
      </c>
      <c r="G287" s="66"/>
      <c r="H287" s="66"/>
      <c r="I287" s="108">
        <f>I288+I291+I293</f>
        <v>65</v>
      </c>
    </row>
    <row r="288" spans="1:9" ht="61.5" customHeight="1">
      <c r="A288" s="75" t="s">
        <v>154</v>
      </c>
      <c r="B288" s="106" t="s">
        <v>72</v>
      </c>
      <c r="C288" s="71" t="s">
        <v>9</v>
      </c>
      <c r="D288" s="71" t="s">
        <v>8</v>
      </c>
      <c r="E288" s="71" t="s">
        <v>156</v>
      </c>
      <c r="F288" s="70" t="s">
        <v>5</v>
      </c>
      <c r="G288" s="66"/>
      <c r="H288" s="66"/>
      <c r="I288" s="108">
        <f>I289+I290</f>
        <v>15</v>
      </c>
    </row>
    <row r="289" spans="1:9" ht="42" customHeight="1">
      <c r="A289" s="60" t="s">
        <v>201</v>
      </c>
      <c r="B289" s="106" t="s">
        <v>72</v>
      </c>
      <c r="C289" s="71" t="s">
        <v>9</v>
      </c>
      <c r="D289" s="71" t="s">
        <v>8</v>
      </c>
      <c r="E289" s="71" t="s">
        <v>156</v>
      </c>
      <c r="F289" s="70" t="s">
        <v>114</v>
      </c>
      <c r="G289" s="66"/>
      <c r="H289" s="66"/>
      <c r="I289" s="108">
        <v>10</v>
      </c>
    </row>
    <row r="290" spans="1:9" ht="31.5" customHeight="1">
      <c r="A290" s="60" t="s">
        <v>189</v>
      </c>
      <c r="B290" s="106" t="s">
        <v>72</v>
      </c>
      <c r="C290" s="71" t="s">
        <v>9</v>
      </c>
      <c r="D290" s="71" t="s">
        <v>8</v>
      </c>
      <c r="E290" s="71" t="s">
        <v>156</v>
      </c>
      <c r="F290" s="70" t="s">
        <v>190</v>
      </c>
      <c r="G290" s="66"/>
      <c r="H290" s="66"/>
      <c r="I290" s="108">
        <v>5</v>
      </c>
    </row>
    <row r="291" spans="1:9" ht="73.5" customHeight="1">
      <c r="A291" s="75" t="s">
        <v>155</v>
      </c>
      <c r="B291" s="106" t="s">
        <v>72</v>
      </c>
      <c r="C291" s="71" t="s">
        <v>9</v>
      </c>
      <c r="D291" s="71" t="s">
        <v>8</v>
      </c>
      <c r="E291" s="71" t="s">
        <v>156</v>
      </c>
      <c r="F291" s="70" t="s">
        <v>5</v>
      </c>
      <c r="G291" s="66"/>
      <c r="H291" s="66"/>
      <c r="I291" s="108">
        <f>I292</f>
        <v>30</v>
      </c>
    </row>
    <row r="292" spans="1:9" ht="33" customHeight="1">
      <c r="A292" s="60" t="s">
        <v>189</v>
      </c>
      <c r="B292" s="106" t="s">
        <v>72</v>
      </c>
      <c r="C292" s="71" t="s">
        <v>9</v>
      </c>
      <c r="D292" s="71" t="s">
        <v>8</v>
      </c>
      <c r="E292" s="71" t="s">
        <v>156</v>
      </c>
      <c r="F292" s="70" t="s">
        <v>190</v>
      </c>
      <c r="G292" s="66"/>
      <c r="H292" s="66"/>
      <c r="I292" s="108">
        <v>30</v>
      </c>
    </row>
    <row r="293" spans="1:9" ht="48.75" customHeight="1">
      <c r="A293" s="60" t="s">
        <v>282</v>
      </c>
      <c r="B293" s="106" t="s">
        <v>72</v>
      </c>
      <c r="C293" s="71" t="s">
        <v>9</v>
      </c>
      <c r="D293" s="71" t="s">
        <v>8</v>
      </c>
      <c r="E293" s="71" t="s">
        <v>156</v>
      </c>
      <c r="F293" s="70" t="s">
        <v>5</v>
      </c>
      <c r="G293" s="66"/>
      <c r="H293" s="66"/>
      <c r="I293" s="108">
        <f>I294</f>
        <v>20</v>
      </c>
    </row>
    <row r="294" spans="1:9" ht="27.75" customHeight="1">
      <c r="A294" s="60" t="s">
        <v>189</v>
      </c>
      <c r="B294" s="106" t="s">
        <v>72</v>
      </c>
      <c r="C294" s="71" t="s">
        <v>9</v>
      </c>
      <c r="D294" s="71" t="s">
        <v>8</v>
      </c>
      <c r="E294" s="71" t="s">
        <v>156</v>
      </c>
      <c r="F294" s="70" t="s">
        <v>190</v>
      </c>
      <c r="G294" s="66"/>
      <c r="H294" s="66"/>
      <c r="I294" s="108">
        <v>20</v>
      </c>
    </row>
    <row r="295" spans="1:9" ht="23.25" customHeight="1">
      <c r="A295" s="60" t="s">
        <v>25</v>
      </c>
      <c r="B295" s="92" t="s">
        <v>72</v>
      </c>
      <c r="C295" s="70" t="s">
        <v>9</v>
      </c>
      <c r="D295" s="93" t="s">
        <v>9</v>
      </c>
      <c r="E295" s="93" t="s">
        <v>52</v>
      </c>
      <c r="F295" s="93" t="s">
        <v>5</v>
      </c>
      <c r="G295" s="39" t="e">
        <f>G296+#REF!+G298</f>
        <v>#REF!</v>
      </c>
      <c r="H295" s="39"/>
      <c r="I295" s="108">
        <f>I296</f>
        <v>1028.4</v>
      </c>
    </row>
    <row r="296" spans="1:9" ht="29.25" customHeight="1">
      <c r="A296" s="97" t="s">
        <v>152</v>
      </c>
      <c r="B296" s="143" t="s">
        <v>72</v>
      </c>
      <c r="C296" s="70" t="s">
        <v>9</v>
      </c>
      <c r="D296" s="70" t="s">
        <v>9</v>
      </c>
      <c r="E296" s="70" t="s">
        <v>164</v>
      </c>
      <c r="F296" s="70" t="s">
        <v>5</v>
      </c>
      <c r="G296" s="64" t="e">
        <f>#REF!+G297+G298</f>
        <v>#REF!</v>
      </c>
      <c r="H296" s="64"/>
      <c r="I296" s="108">
        <f>I297</f>
        <v>1028.4</v>
      </c>
    </row>
    <row r="297" spans="1:9" ht="147.75" customHeight="1">
      <c r="A297" s="59" t="s">
        <v>233</v>
      </c>
      <c r="B297" s="106" t="s">
        <v>72</v>
      </c>
      <c r="C297" s="71" t="s">
        <v>9</v>
      </c>
      <c r="D297" s="71" t="s">
        <v>9</v>
      </c>
      <c r="E297" s="127" t="s">
        <v>160</v>
      </c>
      <c r="F297" s="127" t="s">
        <v>5</v>
      </c>
      <c r="G297" s="65">
        <v>850.8</v>
      </c>
      <c r="H297" s="65"/>
      <c r="I297" s="108">
        <f>I298+I299</f>
        <v>1028.4</v>
      </c>
    </row>
    <row r="298" spans="1:9" ht="43.5" customHeight="1">
      <c r="A298" s="60" t="s">
        <v>201</v>
      </c>
      <c r="B298" s="106" t="s">
        <v>72</v>
      </c>
      <c r="C298" s="71" t="s">
        <v>9</v>
      </c>
      <c r="D298" s="71" t="s">
        <v>9</v>
      </c>
      <c r="E298" s="127" t="s">
        <v>160</v>
      </c>
      <c r="F298" s="127" t="s">
        <v>114</v>
      </c>
      <c r="G298" s="65"/>
      <c r="H298" s="65"/>
      <c r="I298" s="108">
        <v>670.4</v>
      </c>
    </row>
    <row r="299" spans="1:9" ht="31.5" customHeight="1">
      <c r="A299" s="60" t="s">
        <v>189</v>
      </c>
      <c r="B299" s="106" t="s">
        <v>72</v>
      </c>
      <c r="C299" s="71" t="s">
        <v>9</v>
      </c>
      <c r="D299" s="71" t="s">
        <v>9</v>
      </c>
      <c r="E299" s="127" t="s">
        <v>160</v>
      </c>
      <c r="F299" s="127" t="s">
        <v>190</v>
      </c>
      <c r="G299" s="65"/>
      <c r="H299" s="65"/>
      <c r="I299" s="108">
        <v>358</v>
      </c>
    </row>
    <row r="300" spans="1:11" ht="22.5" customHeight="1">
      <c r="A300" s="60" t="s">
        <v>37</v>
      </c>
      <c r="B300" s="92" t="s">
        <v>72</v>
      </c>
      <c r="C300" s="93" t="s">
        <v>9</v>
      </c>
      <c r="D300" s="93" t="s">
        <v>20</v>
      </c>
      <c r="E300" s="93" t="s">
        <v>27</v>
      </c>
      <c r="F300" s="93" t="s">
        <v>5</v>
      </c>
      <c r="G300" s="47" t="e">
        <f>G301+G312+#REF!+#REF!+#REF!+#REF!+#REF!+#REF!+#REF!+#REF!+#REF!+#REF!+#REF!+#REF!</f>
        <v>#REF!</v>
      </c>
      <c r="H300" s="47" t="e">
        <f>H301+H313</f>
        <v>#REF!</v>
      </c>
      <c r="I300" s="108">
        <f>I301+I312+I309+I320+I322</f>
        <v>1823.3999999999999</v>
      </c>
      <c r="J300" s="5"/>
      <c r="K300" s="5"/>
    </row>
    <row r="301" spans="1:11" ht="62.25" customHeight="1">
      <c r="A301" s="77" t="s">
        <v>55</v>
      </c>
      <c r="B301" s="92" t="s">
        <v>72</v>
      </c>
      <c r="C301" s="93" t="s">
        <v>9</v>
      </c>
      <c r="D301" s="93" t="s">
        <v>20</v>
      </c>
      <c r="E301" s="93" t="s">
        <v>60</v>
      </c>
      <c r="F301" s="93" t="s">
        <v>5</v>
      </c>
      <c r="G301" s="44" t="e">
        <f>G302</f>
        <v>#REF!</v>
      </c>
      <c r="H301" s="44" t="e">
        <f>H302</f>
        <v>#REF!</v>
      </c>
      <c r="I301" s="108">
        <f>I302</f>
        <v>809.6</v>
      </c>
      <c r="J301" s="4"/>
      <c r="K301" s="4"/>
    </row>
    <row r="302" spans="1:11" ht="18.75" customHeight="1">
      <c r="A302" s="80" t="s">
        <v>16</v>
      </c>
      <c r="B302" s="92" t="s">
        <v>72</v>
      </c>
      <c r="C302" s="93" t="s">
        <v>9</v>
      </c>
      <c r="D302" s="93" t="s">
        <v>20</v>
      </c>
      <c r="E302" s="93" t="s">
        <v>61</v>
      </c>
      <c r="F302" s="93" t="s">
        <v>5</v>
      </c>
      <c r="G302" s="44" t="e">
        <f>#REF!</f>
        <v>#REF!</v>
      </c>
      <c r="H302" s="44" t="e">
        <f>#REF!</f>
        <v>#REF!</v>
      </c>
      <c r="I302" s="108">
        <f>I303+I304+I305+I306+I307+I308</f>
        <v>809.6</v>
      </c>
      <c r="J302" s="4"/>
      <c r="K302" s="4"/>
    </row>
    <row r="303" spans="1:11" ht="33" customHeight="1">
      <c r="A303" s="77" t="s">
        <v>270</v>
      </c>
      <c r="B303" s="92" t="s">
        <v>72</v>
      </c>
      <c r="C303" s="93" t="s">
        <v>9</v>
      </c>
      <c r="D303" s="93" t="s">
        <v>20</v>
      </c>
      <c r="E303" s="93" t="s">
        <v>61</v>
      </c>
      <c r="F303" s="93" t="s">
        <v>261</v>
      </c>
      <c r="G303" s="44"/>
      <c r="H303" s="44"/>
      <c r="I303" s="108">
        <v>8</v>
      </c>
      <c r="J303" s="4"/>
      <c r="K303" s="4"/>
    </row>
    <row r="304" spans="1:11" ht="42.75" customHeight="1">
      <c r="A304" s="77" t="s">
        <v>200</v>
      </c>
      <c r="B304" s="92" t="s">
        <v>72</v>
      </c>
      <c r="C304" s="93" t="s">
        <v>9</v>
      </c>
      <c r="D304" s="93" t="s">
        <v>20</v>
      </c>
      <c r="E304" s="93" t="s">
        <v>61</v>
      </c>
      <c r="F304" s="70" t="s">
        <v>112</v>
      </c>
      <c r="G304" s="44"/>
      <c r="H304" s="44"/>
      <c r="I304" s="108">
        <v>546</v>
      </c>
      <c r="J304" s="4"/>
      <c r="K304" s="4"/>
    </row>
    <row r="305" spans="1:11" ht="42.75" customHeight="1">
      <c r="A305" s="60" t="s">
        <v>201</v>
      </c>
      <c r="B305" s="92" t="s">
        <v>72</v>
      </c>
      <c r="C305" s="93" t="s">
        <v>9</v>
      </c>
      <c r="D305" s="93" t="s">
        <v>20</v>
      </c>
      <c r="E305" s="93" t="s">
        <v>61</v>
      </c>
      <c r="F305" s="70" t="s">
        <v>114</v>
      </c>
      <c r="G305" s="44"/>
      <c r="H305" s="44"/>
      <c r="I305" s="108">
        <v>169</v>
      </c>
      <c r="J305" s="4"/>
      <c r="K305" s="4"/>
    </row>
    <row r="306" spans="1:11" ht="46.5" customHeight="1">
      <c r="A306" s="79" t="s">
        <v>204</v>
      </c>
      <c r="B306" s="92" t="s">
        <v>72</v>
      </c>
      <c r="C306" s="93" t="s">
        <v>9</v>
      </c>
      <c r="D306" s="93" t="s">
        <v>20</v>
      </c>
      <c r="E306" s="93" t="s">
        <v>61</v>
      </c>
      <c r="F306" s="70" t="s">
        <v>159</v>
      </c>
      <c r="G306" s="44"/>
      <c r="H306" s="44"/>
      <c r="I306" s="108">
        <v>70.6</v>
      </c>
      <c r="J306" s="4"/>
      <c r="K306" s="4"/>
    </row>
    <row r="307" spans="1:11" ht="36.75" customHeight="1">
      <c r="A307" s="77" t="s">
        <v>116</v>
      </c>
      <c r="B307" s="92" t="s">
        <v>72</v>
      </c>
      <c r="C307" s="93" t="s">
        <v>9</v>
      </c>
      <c r="D307" s="93" t="s">
        <v>20</v>
      </c>
      <c r="E307" s="93" t="s">
        <v>61</v>
      </c>
      <c r="F307" s="70" t="s">
        <v>115</v>
      </c>
      <c r="G307" s="44"/>
      <c r="H307" s="44"/>
      <c r="I307" s="108">
        <v>6</v>
      </c>
      <c r="J307" s="4"/>
      <c r="K307" s="4"/>
    </row>
    <row r="308" spans="1:11" ht="29.25" customHeight="1">
      <c r="A308" s="77" t="s">
        <v>120</v>
      </c>
      <c r="B308" s="92" t="s">
        <v>72</v>
      </c>
      <c r="C308" s="93" t="s">
        <v>9</v>
      </c>
      <c r="D308" s="93" t="s">
        <v>20</v>
      </c>
      <c r="E308" s="93" t="s">
        <v>61</v>
      </c>
      <c r="F308" s="70" t="s">
        <v>119</v>
      </c>
      <c r="G308" s="44"/>
      <c r="H308" s="44"/>
      <c r="I308" s="108">
        <v>10</v>
      </c>
      <c r="J308" s="4"/>
      <c r="K308" s="4"/>
    </row>
    <row r="309" spans="1:11" ht="31.5" customHeight="1">
      <c r="A309" s="79" t="s">
        <v>163</v>
      </c>
      <c r="B309" s="106" t="s">
        <v>72</v>
      </c>
      <c r="C309" s="107" t="s">
        <v>9</v>
      </c>
      <c r="D309" s="107" t="s">
        <v>20</v>
      </c>
      <c r="E309" s="107" t="s">
        <v>164</v>
      </c>
      <c r="F309" s="107" t="s">
        <v>5</v>
      </c>
      <c r="G309" s="88"/>
      <c r="H309" s="88"/>
      <c r="I309" s="108">
        <f>I310</f>
        <v>10.3</v>
      </c>
      <c r="J309" s="4"/>
      <c r="K309" s="4"/>
    </row>
    <row r="310" spans="1:11" ht="31.5" customHeight="1">
      <c r="A310" s="79" t="s">
        <v>165</v>
      </c>
      <c r="B310" s="106" t="s">
        <v>72</v>
      </c>
      <c r="C310" s="107" t="s">
        <v>9</v>
      </c>
      <c r="D310" s="107" t="s">
        <v>20</v>
      </c>
      <c r="E310" s="107" t="s">
        <v>160</v>
      </c>
      <c r="F310" s="107" t="s">
        <v>5</v>
      </c>
      <c r="G310" s="74"/>
      <c r="H310" s="74"/>
      <c r="I310" s="108">
        <f>I311</f>
        <v>10.3</v>
      </c>
      <c r="J310" s="4"/>
      <c r="K310" s="4"/>
    </row>
    <row r="311" spans="1:11" ht="45" customHeight="1">
      <c r="A311" s="77" t="s">
        <v>203</v>
      </c>
      <c r="B311" s="106" t="s">
        <v>72</v>
      </c>
      <c r="C311" s="107" t="s">
        <v>9</v>
      </c>
      <c r="D311" s="107" t="s">
        <v>20</v>
      </c>
      <c r="E311" s="107" t="s">
        <v>160</v>
      </c>
      <c r="F311" s="107" t="s">
        <v>118</v>
      </c>
      <c r="G311" s="74"/>
      <c r="H311" s="74"/>
      <c r="I311" s="108">
        <v>10.3</v>
      </c>
      <c r="J311" s="4"/>
      <c r="K311" s="4"/>
    </row>
    <row r="312" spans="1:9" ht="90" customHeight="1">
      <c r="A312" s="60" t="s">
        <v>19</v>
      </c>
      <c r="B312" s="92" t="s">
        <v>72</v>
      </c>
      <c r="C312" s="93" t="s">
        <v>9</v>
      </c>
      <c r="D312" s="93" t="s">
        <v>20</v>
      </c>
      <c r="E312" s="93" t="s">
        <v>28</v>
      </c>
      <c r="F312" s="93" t="s">
        <v>5</v>
      </c>
      <c r="G312" s="44" t="e">
        <f>G313</f>
        <v>#REF!</v>
      </c>
      <c r="H312" s="44"/>
      <c r="I312" s="108">
        <f>I313</f>
        <v>931</v>
      </c>
    </row>
    <row r="313" spans="1:9" ht="29.25" customHeight="1">
      <c r="A313" s="60" t="s">
        <v>18</v>
      </c>
      <c r="B313" s="92" t="s">
        <v>72</v>
      </c>
      <c r="C313" s="93" t="s">
        <v>9</v>
      </c>
      <c r="D313" s="93" t="s">
        <v>20</v>
      </c>
      <c r="E313" s="93" t="s">
        <v>75</v>
      </c>
      <c r="F313" s="93" t="s">
        <v>5</v>
      </c>
      <c r="G313" s="44" t="e">
        <f>#REF!</f>
        <v>#REF!</v>
      </c>
      <c r="H313" s="44">
        <v>860</v>
      </c>
      <c r="I313" s="108">
        <f>I314+I316+I317+I318+I315</f>
        <v>931</v>
      </c>
    </row>
    <row r="314" spans="1:9" ht="43.5" customHeight="1">
      <c r="A314" s="77" t="s">
        <v>203</v>
      </c>
      <c r="B314" s="92" t="s">
        <v>72</v>
      </c>
      <c r="C314" s="93" t="s">
        <v>9</v>
      </c>
      <c r="D314" s="93" t="s">
        <v>20</v>
      </c>
      <c r="E314" s="93" t="s">
        <v>75</v>
      </c>
      <c r="F314" s="70" t="s">
        <v>118</v>
      </c>
      <c r="G314" s="44"/>
      <c r="H314" s="44"/>
      <c r="I314" s="108">
        <v>635</v>
      </c>
    </row>
    <row r="315" spans="1:9" ht="36.75" customHeight="1">
      <c r="A315" s="77" t="s">
        <v>270</v>
      </c>
      <c r="B315" s="92" t="s">
        <v>72</v>
      </c>
      <c r="C315" s="93" t="s">
        <v>9</v>
      </c>
      <c r="D315" s="93" t="s">
        <v>20</v>
      </c>
      <c r="E315" s="93" t="s">
        <v>75</v>
      </c>
      <c r="F315" s="70" t="s">
        <v>261</v>
      </c>
      <c r="G315" s="44"/>
      <c r="H315" s="44"/>
      <c r="I315" s="108">
        <v>8</v>
      </c>
    </row>
    <row r="316" spans="1:9" ht="42.75" customHeight="1">
      <c r="A316" s="60" t="s">
        <v>201</v>
      </c>
      <c r="B316" s="92" t="s">
        <v>72</v>
      </c>
      <c r="C316" s="93" t="s">
        <v>9</v>
      </c>
      <c r="D316" s="93" t="s">
        <v>20</v>
      </c>
      <c r="E316" s="93" t="s">
        <v>75</v>
      </c>
      <c r="F316" s="70" t="s">
        <v>114</v>
      </c>
      <c r="G316" s="44"/>
      <c r="H316" s="44"/>
      <c r="I316" s="108">
        <v>272</v>
      </c>
    </row>
    <row r="317" spans="1:9" ht="31.5" customHeight="1">
      <c r="A317" s="77" t="s">
        <v>116</v>
      </c>
      <c r="B317" s="92" t="s">
        <v>72</v>
      </c>
      <c r="C317" s="93" t="s">
        <v>9</v>
      </c>
      <c r="D317" s="93" t="s">
        <v>20</v>
      </c>
      <c r="E317" s="93" t="s">
        <v>75</v>
      </c>
      <c r="F317" s="70" t="s">
        <v>115</v>
      </c>
      <c r="G317" s="44"/>
      <c r="H317" s="44"/>
      <c r="I317" s="108">
        <v>11</v>
      </c>
    </row>
    <row r="318" spans="1:9" ht="32.25" customHeight="1">
      <c r="A318" s="77" t="s">
        <v>120</v>
      </c>
      <c r="B318" s="92" t="s">
        <v>72</v>
      </c>
      <c r="C318" s="93" t="s">
        <v>9</v>
      </c>
      <c r="D318" s="93" t="s">
        <v>20</v>
      </c>
      <c r="E318" s="93" t="s">
        <v>75</v>
      </c>
      <c r="F318" s="70" t="s">
        <v>119</v>
      </c>
      <c r="G318" s="44"/>
      <c r="H318" s="44"/>
      <c r="I318" s="108">
        <v>5</v>
      </c>
    </row>
    <row r="319" spans="1:9" ht="20.25" customHeight="1">
      <c r="A319" s="77" t="s">
        <v>76</v>
      </c>
      <c r="B319" s="69" t="s">
        <v>72</v>
      </c>
      <c r="C319" s="70" t="s">
        <v>9</v>
      </c>
      <c r="D319" s="70" t="s">
        <v>20</v>
      </c>
      <c r="E319" s="71" t="s">
        <v>144</v>
      </c>
      <c r="F319" s="70" t="s">
        <v>5</v>
      </c>
      <c r="G319" s="44"/>
      <c r="H319" s="44"/>
      <c r="I319" s="108">
        <f>I320</f>
        <v>1.5</v>
      </c>
    </row>
    <row r="320" spans="1:9" ht="93" customHeight="1">
      <c r="A320" s="101" t="s">
        <v>228</v>
      </c>
      <c r="B320" s="69" t="s">
        <v>72</v>
      </c>
      <c r="C320" s="70" t="s">
        <v>9</v>
      </c>
      <c r="D320" s="70" t="s">
        <v>20</v>
      </c>
      <c r="E320" s="71" t="s">
        <v>143</v>
      </c>
      <c r="F320" s="70" t="s">
        <v>5</v>
      </c>
      <c r="G320" s="25"/>
      <c r="H320" s="25"/>
      <c r="I320" s="108">
        <f>I321</f>
        <v>1.5</v>
      </c>
    </row>
    <row r="321" spans="1:9" ht="43.5" customHeight="1">
      <c r="A321" s="77" t="s">
        <v>203</v>
      </c>
      <c r="B321" s="69" t="s">
        <v>72</v>
      </c>
      <c r="C321" s="70" t="s">
        <v>9</v>
      </c>
      <c r="D321" s="70" t="s">
        <v>20</v>
      </c>
      <c r="E321" s="71" t="s">
        <v>143</v>
      </c>
      <c r="F321" s="70" t="s">
        <v>118</v>
      </c>
      <c r="G321" s="25"/>
      <c r="H321" s="25"/>
      <c r="I321" s="108">
        <v>1.5</v>
      </c>
    </row>
    <row r="322" spans="1:9" ht="102.75" customHeight="1">
      <c r="A322" s="60" t="s">
        <v>130</v>
      </c>
      <c r="B322" s="69" t="s">
        <v>72</v>
      </c>
      <c r="C322" s="70" t="s">
        <v>9</v>
      </c>
      <c r="D322" s="70" t="s">
        <v>20</v>
      </c>
      <c r="E322" s="71" t="s">
        <v>131</v>
      </c>
      <c r="F322" s="70" t="s">
        <v>5</v>
      </c>
      <c r="G322" s="25"/>
      <c r="H322" s="25"/>
      <c r="I322" s="108">
        <f>I324+I326+I327+I331+I333+I335</f>
        <v>71</v>
      </c>
    </row>
    <row r="323" spans="1:9" ht="77.25" customHeight="1">
      <c r="A323" s="77" t="s">
        <v>229</v>
      </c>
      <c r="B323" s="69" t="s">
        <v>72</v>
      </c>
      <c r="C323" s="70" t="s">
        <v>9</v>
      </c>
      <c r="D323" s="70" t="s">
        <v>20</v>
      </c>
      <c r="E323" s="71" t="s">
        <v>137</v>
      </c>
      <c r="F323" s="70" t="s">
        <v>5</v>
      </c>
      <c r="G323" s="25"/>
      <c r="H323" s="25"/>
      <c r="I323" s="108">
        <f>I324</f>
        <v>0.5</v>
      </c>
    </row>
    <row r="324" spans="1:9" ht="46.5" customHeight="1">
      <c r="A324" s="60" t="s">
        <v>201</v>
      </c>
      <c r="B324" s="69" t="s">
        <v>72</v>
      </c>
      <c r="C324" s="70" t="s">
        <v>9</v>
      </c>
      <c r="D324" s="70" t="s">
        <v>20</v>
      </c>
      <c r="E324" s="71" t="s">
        <v>137</v>
      </c>
      <c r="F324" s="70" t="s">
        <v>114</v>
      </c>
      <c r="G324" s="25"/>
      <c r="H324" s="25"/>
      <c r="I324" s="108">
        <v>0.5</v>
      </c>
    </row>
    <row r="325" spans="1:9" ht="21.75" customHeight="1">
      <c r="A325" s="98" t="s">
        <v>166</v>
      </c>
      <c r="B325" s="69" t="s">
        <v>72</v>
      </c>
      <c r="C325" s="70" t="s">
        <v>9</v>
      </c>
      <c r="D325" s="70" t="s">
        <v>20</v>
      </c>
      <c r="E325" s="71" t="s">
        <v>77</v>
      </c>
      <c r="F325" s="70" t="s">
        <v>5</v>
      </c>
      <c r="G325" s="25"/>
      <c r="H325" s="25"/>
      <c r="I325" s="108">
        <f>I326</f>
        <v>1.9</v>
      </c>
    </row>
    <row r="326" spans="1:9" ht="41.25" customHeight="1">
      <c r="A326" s="77" t="s">
        <v>203</v>
      </c>
      <c r="B326" s="69" t="s">
        <v>72</v>
      </c>
      <c r="C326" s="70" t="s">
        <v>9</v>
      </c>
      <c r="D326" s="70" t="s">
        <v>20</v>
      </c>
      <c r="E326" s="71" t="s">
        <v>77</v>
      </c>
      <c r="F326" s="70" t="s">
        <v>118</v>
      </c>
      <c r="G326" s="25"/>
      <c r="H326" s="25"/>
      <c r="I326" s="108">
        <v>1.9</v>
      </c>
    </row>
    <row r="327" spans="1:9" ht="24" customHeight="1">
      <c r="A327" s="105" t="s">
        <v>187</v>
      </c>
      <c r="B327" s="69" t="s">
        <v>72</v>
      </c>
      <c r="C327" s="70" t="s">
        <v>9</v>
      </c>
      <c r="D327" s="70" t="s">
        <v>20</v>
      </c>
      <c r="E327" s="71" t="s">
        <v>149</v>
      </c>
      <c r="F327" s="70" t="s">
        <v>5</v>
      </c>
      <c r="G327" s="25"/>
      <c r="H327" s="25"/>
      <c r="I327" s="108">
        <f>I328+I329+I330</f>
        <v>61.6</v>
      </c>
    </row>
    <row r="328" spans="1:9" ht="47.25" customHeight="1">
      <c r="A328" s="77" t="s">
        <v>203</v>
      </c>
      <c r="B328" s="69" t="s">
        <v>72</v>
      </c>
      <c r="C328" s="70" t="s">
        <v>9</v>
      </c>
      <c r="D328" s="70" t="s">
        <v>20</v>
      </c>
      <c r="E328" s="71" t="s">
        <v>149</v>
      </c>
      <c r="F328" s="70" t="s">
        <v>118</v>
      </c>
      <c r="G328" s="25"/>
      <c r="H328" s="25"/>
      <c r="I328" s="108">
        <v>53.2</v>
      </c>
    </row>
    <row r="329" spans="1:9" ht="33" customHeight="1">
      <c r="A329" s="77" t="s">
        <v>270</v>
      </c>
      <c r="B329" s="69" t="s">
        <v>72</v>
      </c>
      <c r="C329" s="70" t="s">
        <v>9</v>
      </c>
      <c r="D329" s="70" t="s">
        <v>20</v>
      </c>
      <c r="E329" s="71" t="s">
        <v>149</v>
      </c>
      <c r="F329" s="70" t="s">
        <v>261</v>
      </c>
      <c r="G329" s="25"/>
      <c r="H329" s="25"/>
      <c r="I329" s="108">
        <v>0.6</v>
      </c>
    </row>
    <row r="330" spans="1:9" ht="47.25" customHeight="1">
      <c r="A330" s="60" t="s">
        <v>201</v>
      </c>
      <c r="B330" s="69" t="s">
        <v>72</v>
      </c>
      <c r="C330" s="70" t="s">
        <v>9</v>
      </c>
      <c r="D330" s="70" t="s">
        <v>20</v>
      </c>
      <c r="E330" s="71" t="s">
        <v>149</v>
      </c>
      <c r="F330" s="70" t="s">
        <v>114</v>
      </c>
      <c r="G330" s="25"/>
      <c r="H330" s="25"/>
      <c r="I330" s="108">
        <v>7.8</v>
      </c>
    </row>
    <row r="331" spans="1:9" ht="105" customHeight="1">
      <c r="A331" s="75" t="s">
        <v>234</v>
      </c>
      <c r="B331" s="92" t="s">
        <v>72</v>
      </c>
      <c r="C331" s="71" t="s">
        <v>9</v>
      </c>
      <c r="D331" s="71" t="s">
        <v>20</v>
      </c>
      <c r="E331" s="151" t="s">
        <v>151</v>
      </c>
      <c r="F331" s="71" t="s">
        <v>5</v>
      </c>
      <c r="G331" s="25"/>
      <c r="H331" s="25"/>
      <c r="I331" s="108">
        <f>I332</f>
        <v>4.5</v>
      </c>
    </row>
    <row r="332" spans="1:9" ht="44.25" customHeight="1">
      <c r="A332" s="77" t="s">
        <v>203</v>
      </c>
      <c r="B332" s="92" t="s">
        <v>72</v>
      </c>
      <c r="C332" s="93" t="s">
        <v>9</v>
      </c>
      <c r="D332" s="93" t="s">
        <v>20</v>
      </c>
      <c r="E332" s="151" t="s">
        <v>151</v>
      </c>
      <c r="F332" s="71" t="s">
        <v>118</v>
      </c>
      <c r="G332" s="25"/>
      <c r="H332" s="25"/>
      <c r="I332" s="108">
        <v>4.5</v>
      </c>
    </row>
    <row r="333" spans="1:9" ht="88.5" customHeight="1">
      <c r="A333" s="60" t="s">
        <v>231</v>
      </c>
      <c r="B333" s="106" t="s">
        <v>72</v>
      </c>
      <c r="C333" s="71" t="s">
        <v>9</v>
      </c>
      <c r="D333" s="71" t="s">
        <v>20</v>
      </c>
      <c r="E333" s="71" t="s">
        <v>139</v>
      </c>
      <c r="F333" s="71" t="s">
        <v>5</v>
      </c>
      <c r="G333" s="25"/>
      <c r="H333" s="25"/>
      <c r="I333" s="108">
        <f>I334</f>
        <v>0.5</v>
      </c>
    </row>
    <row r="334" spans="1:9" ht="45.75" customHeight="1">
      <c r="A334" s="77" t="s">
        <v>203</v>
      </c>
      <c r="B334" s="106" t="s">
        <v>72</v>
      </c>
      <c r="C334" s="71" t="s">
        <v>9</v>
      </c>
      <c r="D334" s="71" t="s">
        <v>20</v>
      </c>
      <c r="E334" s="71" t="s">
        <v>139</v>
      </c>
      <c r="F334" s="71" t="s">
        <v>118</v>
      </c>
      <c r="G334" s="25"/>
      <c r="H334" s="25"/>
      <c r="I334" s="108">
        <v>0.5</v>
      </c>
    </row>
    <row r="335" spans="1:9" ht="138" customHeight="1">
      <c r="A335" s="104" t="s">
        <v>235</v>
      </c>
      <c r="B335" s="92" t="s">
        <v>72</v>
      </c>
      <c r="C335" s="93" t="s">
        <v>9</v>
      </c>
      <c r="D335" s="93" t="s">
        <v>20</v>
      </c>
      <c r="E335" s="151" t="s">
        <v>153</v>
      </c>
      <c r="F335" s="71" t="s">
        <v>5</v>
      </c>
      <c r="G335" s="25"/>
      <c r="H335" s="25"/>
      <c r="I335" s="108">
        <f>I336</f>
        <v>2</v>
      </c>
    </row>
    <row r="336" spans="1:9" ht="48" customHeight="1">
      <c r="A336" s="77" t="s">
        <v>203</v>
      </c>
      <c r="B336" s="92" t="s">
        <v>72</v>
      </c>
      <c r="C336" s="93" t="s">
        <v>9</v>
      </c>
      <c r="D336" s="93" t="s">
        <v>20</v>
      </c>
      <c r="E336" s="151" t="s">
        <v>153</v>
      </c>
      <c r="F336" s="71" t="s">
        <v>118</v>
      </c>
      <c r="G336" s="25"/>
      <c r="H336" s="25"/>
      <c r="I336" s="108">
        <v>2</v>
      </c>
    </row>
    <row r="337" spans="1:9" ht="23.25" customHeight="1">
      <c r="A337" s="98" t="s">
        <v>38</v>
      </c>
      <c r="B337" s="106" t="s">
        <v>72</v>
      </c>
      <c r="C337" s="107" t="s">
        <v>21</v>
      </c>
      <c r="D337" s="107" t="s">
        <v>14</v>
      </c>
      <c r="E337" s="107" t="s">
        <v>27</v>
      </c>
      <c r="F337" s="107" t="s">
        <v>5</v>
      </c>
      <c r="G337" s="81" t="e">
        <f>G344+#REF!+#REF!</f>
        <v>#REF!</v>
      </c>
      <c r="H337" s="81"/>
      <c r="I337" s="108">
        <f>I344+I338</f>
        <v>14002.6</v>
      </c>
    </row>
    <row r="338" spans="1:9" ht="23.25" customHeight="1">
      <c r="A338" s="79" t="s">
        <v>39</v>
      </c>
      <c r="B338" s="92" t="s">
        <v>72</v>
      </c>
      <c r="C338" s="93" t="s">
        <v>21</v>
      </c>
      <c r="D338" s="93" t="s">
        <v>22</v>
      </c>
      <c r="E338" s="93" t="s">
        <v>27</v>
      </c>
      <c r="F338" s="93" t="s">
        <v>5</v>
      </c>
      <c r="G338" s="82"/>
      <c r="H338" s="82"/>
      <c r="I338" s="108">
        <f>I339</f>
        <v>143.3</v>
      </c>
    </row>
    <row r="339" spans="1:9" ht="21" customHeight="1">
      <c r="A339" s="76" t="s">
        <v>76</v>
      </c>
      <c r="B339" s="92" t="s">
        <v>72</v>
      </c>
      <c r="C339" s="93" t="s">
        <v>21</v>
      </c>
      <c r="D339" s="93" t="s">
        <v>22</v>
      </c>
      <c r="E339" s="93" t="s">
        <v>144</v>
      </c>
      <c r="F339" s="93" t="s">
        <v>5</v>
      </c>
      <c r="G339" s="94"/>
      <c r="H339" s="94"/>
      <c r="I339" s="108">
        <f>I340</f>
        <v>143.3</v>
      </c>
    </row>
    <row r="340" spans="1:9" ht="92.25" customHeight="1">
      <c r="A340" s="101" t="s">
        <v>228</v>
      </c>
      <c r="B340" s="92" t="s">
        <v>72</v>
      </c>
      <c r="C340" s="93" t="s">
        <v>21</v>
      </c>
      <c r="D340" s="93" t="s">
        <v>22</v>
      </c>
      <c r="E340" s="93" t="s">
        <v>271</v>
      </c>
      <c r="F340" s="93" t="s">
        <v>5</v>
      </c>
      <c r="G340" s="61"/>
      <c r="H340" s="61"/>
      <c r="I340" s="108">
        <f>I341+I342+I343</f>
        <v>143.3</v>
      </c>
    </row>
    <row r="341" spans="1:9" ht="45.75" customHeight="1">
      <c r="A341" s="60" t="s">
        <v>201</v>
      </c>
      <c r="B341" s="92" t="s">
        <v>72</v>
      </c>
      <c r="C341" s="93" t="s">
        <v>272</v>
      </c>
      <c r="D341" s="93" t="s">
        <v>22</v>
      </c>
      <c r="E341" s="93" t="s">
        <v>271</v>
      </c>
      <c r="F341" s="93" t="s">
        <v>114</v>
      </c>
      <c r="G341" s="61"/>
      <c r="H341" s="61"/>
      <c r="I341" s="108">
        <v>84</v>
      </c>
    </row>
    <row r="342" spans="1:9" ht="51.75" customHeight="1">
      <c r="A342" s="79" t="s">
        <v>204</v>
      </c>
      <c r="B342" s="92" t="s">
        <v>72</v>
      </c>
      <c r="C342" s="93" t="s">
        <v>21</v>
      </c>
      <c r="D342" s="93" t="s">
        <v>22</v>
      </c>
      <c r="E342" s="93" t="s">
        <v>271</v>
      </c>
      <c r="F342" s="93" t="s">
        <v>159</v>
      </c>
      <c r="G342" s="61"/>
      <c r="H342" s="61"/>
      <c r="I342" s="108">
        <v>36</v>
      </c>
    </row>
    <row r="343" spans="1:9" ht="33" customHeight="1">
      <c r="A343" s="60" t="s">
        <v>189</v>
      </c>
      <c r="B343" s="92" t="s">
        <v>72</v>
      </c>
      <c r="C343" s="93" t="s">
        <v>21</v>
      </c>
      <c r="D343" s="93" t="s">
        <v>22</v>
      </c>
      <c r="E343" s="93" t="s">
        <v>271</v>
      </c>
      <c r="F343" s="93" t="s">
        <v>190</v>
      </c>
      <c r="G343" s="61"/>
      <c r="H343" s="61"/>
      <c r="I343" s="108">
        <v>23.3</v>
      </c>
    </row>
    <row r="344" spans="1:9" ht="17.25" customHeight="1">
      <c r="A344" s="76" t="s">
        <v>146</v>
      </c>
      <c r="B344" s="92" t="s">
        <v>72</v>
      </c>
      <c r="C344" s="93" t="s">
        <v>21</v>
      </c>
      <c r="D344" s="93" t="s">
        <v>13</v>
      </c>
      <c r="E344" s="93" t="s">
        <v>27</v>
      </c>
      <c r="F344" s="93" t="s">
        <v>5</v>
      </c>
      <c r="G344" s="26" t="e">
        <f>#REF!</f>
        <v>#REF!</v>
      </c>
      <c r="H344" s="26"/>
      <c r="I344" s="108">
        <f>I345</f>
        <v>13859.300000000001</v>
      </c>
    </row>
    <row r="345" spans="1:9" ht="104.25" customHeight="1">
      <c r="A345" s="104" t="s">
        <v>130</v>
      </c>
      <c r="B345" s="92" t="s">
        <v>72</v>
      </c>
      <c r="C345" s="93" t="s">
        <v>21</v>
      </c>
      <c r="D345" s="93" t="s">
        <v>13</v>
      </c>
      <c r="E345" s="93" t="s">
        <v>131</v>
      </c>
      <c r="F345" s="93" t="s">
        <v>5</v>
      </c>
      <c r="G345" s="36" t="e">
        <f>#REF!+#REF!</f>
        <v>#REF!</v>
      </c>
      <c r="H345" s="36"/>
      <c r="I345" s="108">
        <f>I346+I349+I351+I353</f>
        <v>13859.300000000001</v>
      </c>
    </row>
    <row r="346" spans="1:9" ht="93" customHeight="1">
      <c r="A346" s="7" t="s">
        <v>138</v>
      </c>
      <c r="B346" s="106" t="s">
        <v>72</v>
      </c>
      <c r="C346" s="71" t="s">
        <v>21</v>
      </c>
      <c r="D346" s="71" t="s">
        <v>13</v>
      </c>
      <c r="E346" s="71" t="s">
        <v>147</v>
      </c>
      <c r="F346" s="70" t="s">
        <v>5</v>
      </c>
      <c r="G346" s="62"/>
      <c r="H346" s="62"/>
      <c r="I346" s="114">
        <f>I347</f>
        <v>261.8</v>
      </c>
    </row>
    <row r="347" spans="1:9" ht="134.25" customHeight="1">
      <c r="A347" s="8" t="s">
        <v>236</v>
      </c>
      <c r="B347" s="153" t="s">
        <v>72</v>
      </c>
      <c r="C347" s="71" t="s">
        <v>21</v>
      </c>
      <c r="D347" s="71" t="s">
        <v>13</v>
      </c>
      <c r="E347" s="71" t="s">
        <v>77</v>
      </c>
      <c r="F347" s="71" t="s">
        <v>5</v>
      </c>
      <c r="G347" s="62"/>
      <c r="H347" s="62"/>
      <c r="I347" s="114">
        <f>I348</f>
        <v>261.8</v>
      </c>
    </row>
    <row r="348" spans="1:9" ht="44.25" customHeight="1">
      <c r="A348" s="60" t="s">
        <v>182</v>
      </c>
      <c r="B348" s="153" t="s">
        <v>72</v>
      </c>
      <c r="C348" s="71" t="s">
        <v>21</v>
      </c>
      <c r="D348" s="71" t="s">
        <v>13</v>
      </c>
      <c r="E348" s="71" t="s">
        <v>77</v>
      </c>
      <c r="F348" s="71" t="s">
        <v>159</v>
      </c>
      <c r="G348" s="62"/>
      <c r="H348" s="62"/>
      <c r="I348" s="108">
        <v>261.8</v>
      </c>
    </row>
    <row r="349" spans="1:9" ht="45" customHeight="1">
      <c r="A349" s="75" t="s">
        <v>148</v>
      </c>
      <c r="B349" s="92" t="s">
        <v>72</v>
      </c>
      <c r="C349" s="71" t="s">
        <v>21</v>
      </c>
      <c r="D349" s="71" t="s">
        <v>13</v>
      </c>
      <c r="E349" s="151" t="s">
        <v>149</v>
      </c>
      <c r="F349" s="71" t="s">
        <v>5</v>
      </c>
      <c r="G349" s="36"/>
      <c r="H349" s="36"/>
      <c r="I349" s="108">
        <f>I350</f>
        <v>12172.800000000001</v>
      </c>
    </row>
    <row r="350" spans="1:9" ht="43.5" customHeight="1">
      <c r="A350" s="79" t="s">
        <v>281</v>
      </c>
      <c r="B350" s="106" t="s">
        <v>72</v>
      </c>
      <c r="C350" s="71" t="s">
        <v>21</v>
      </c>
      <c r="D350" s="71" t="s">
        <v>13</v>
      </c>
      <c r="E350" s="151" t="s">
        <v>149</v>
      </c>
      <c r="F350" s="71" t="s">
        <v>159</v>
      </c>
      <c r="G350" s="62"/>
      <c r="H350" s="62"/>
      <c r="I350" s="108">
        <f>12332.7-269.9+110</f>
        <v>12172.800000000001</v>
      </c>
    </row>
    <row r="351" spans="1:9" ht="62.25" customHeight="1">
      <c r="A351" s="2" t="s">
        <v>237</v>
      </c>
      <c r="B351" s="106" t="s">
        <v>72</v>
      </c>
      <c r="C351" s="70" t="s">
        <v>21</v>
      </c>
      <c r="D351" s="93" t="s">
        <v>13</v>
      </c>
      <c r="E351" s="71" t="s">
        <v>150</v>
      </c>
      <c r="F351" s="70" t="s">
        <v>5</v>
      </c>
      <c r="G351" s="45" t="e">
        <f>#REF!</f>
        <v>#REF!</v>
      </c>
      <c r="H351" s="45"/>
      <c r="I351" s="108">
        <f>I352</f>
        <v>499.6</v>
      </c>
    </row>
    <row r="352" spans="1:9" ht="43.5" customHeight="1">
      <c r="A352" s="77" t="s">
        <v>203</v>
      </c>
      <c r="B352" s="69" t="s">
        <v>72</v>
      </c>
      <c r="C352" s="70" t="s">
        <v>21</v>
      </c>
      <c r="D352" s="93" t="s">
        <v>13</v>
      </c>
      <c r="E352" s="71" t="s">
        <v>150</v>
      </c>
      <c r="F352" s="70" t="s">
        <v>118</v>
      </c>
      <c r="G352" s="25"/>
      <c r="H352" s="25"/>
      <c r="I352" s="108">
        <f>419.6+80</f>
        <v>499.6</v>
      </c>
    </row>
    <row r="353" spans="1:9" ht="106.5" customHeight="1">
      <c r="A353" s="75" t="s">
        <v>234</v>
      </c>
      <c r="B353" s="92" t="s">
        <v>72</v>
      </c>
      <c r="C353" s="71" t="s">
        <v>21</v>
      </c>
      <c r="D353" s="71" t="s">
        <v>13</v>
      </c>
      <c r="E353" s="151" t="s">
        <v>151</v>
      </c>
      <c r="F353" s="71" t="s">
        <v>5</v>
      </c>
      <c r="G353" s="63" t="e">
        <f>#REF!</f>
        <v>#REF!</v>
      </c>
      <c r="H353" s="63"/>
      <c r="I353" s="108">
        <f>I354</f>
        <v>925.1</v>
      </c>
    </row>
    <row r="354" spans="1:12" ht="41.25" customHeight="1">
      <c r="A354" s="79" t="s">
        <v>281</v>
      </c>
      <c r="B354" s="92" t="s">
        <v>72</v>
      </c>
      <c r="C354" s="93" t="s">
        <v>21</v>
      </c>
      <c r="D354" s="93" t="s">
        <v>13</v>
      </c>
      <c r="E354" s="151" t="s">
        <v>151</v>
      </c>
      <c r="F354" s="71" t="s">
        <v>159</v>
      </c>
      <c r="G354" s="62"/>
      <c r="H354" s="62"/>
      <c r="I354" s="108">
        <f>854.1+71</f>
        <v>925.1</v>
      </c>
      <c r="L354">
        <v>71</v>
      </c>
    </row>
    <row r="355" spans="1:12" ht="25.5" customHeight="1">
      <c r="A355" s="168" t="s">
        <v>53</v>
      </c>
      <c r="B355" s="152"/>
      <c r="C355" s="140"/>
      <c r="D355" s="140"/>
      <c r="E355" s="140"/>
      <c r="F355" s="140"/>
      <c r="G355" s="85" t="e">
        <f>G15+G125+G160+G169+#REF!+G224</f>
        <v>#REF!</v>
      </c>
      <c r="H355" s="85" t="e">
        <f>H15+H125+H160+H169+#REF!+H224</f>
        <v>#REF!</v>
      </c>
      <c r="I355" s="125">
        <f>I15+I125+I160+I224+I169</f>
        <v>174769.88999999998</v>
      </c>
      <c r="L355" s="83"/>
    </row>
    <row r="356" spans="1:12" ht="25.5" customHeight="1">
      <c r="A356" s="179"/>
      <c r="B356" s="180"/>
      <c r="C356" s="180"/>
      <c r="D356" s="180"/>
      <c r="E356" s="180"/>
      <c r="F356" s="180"/>
      <c r="G356" s="181"/>
      <c r="H356" s="181"/>
      <c r="I356" s="182"/>
      <c r="L356" s="83"/>
    </row>
    <row r="357" spans="1:12" ht="25.5" customHeight="1">
      <c r="A357" s="179"/>
      <c r="B357" s="180"/>
      <c r="C357" s="180"/>
      <c r="D357" s="180"/>
      <c r="E357" s="180"/>
      <c r="F357" s="180"/>
      <c r="G357" s="181"/>
      <c r="H357" s="181"/>
      <c r="I357" s="182"/>
      <c r="L357" s="83"/>
    </row>
    <row r="358" spans="1:12" ht="25.5" customHeight="1">
      <c r="A358" s="179"/>
      <c r="B358" s="180"/>
      <c r="C358" s="180"/>
      <c r="D358" s="180"/>
      <c r="E358" s="180"/>
      <c r="F358" s="180"/>
      <c r="G358" s="181"/>
      <c r="H358" s="181"/>
      <c r="I358" s="182"/>
      <c r="L358" s="83"/>
    </row>
    <row r="359" spans="1:12" ht="25.5" customHeight="1">
      <c r="A359" s="179"/>
      <c r="B359" s="180"/>
      <c r="C359" s="180"/>
      <c r="D359" s="180"/>
      <c r="E359" s="180"/>
      <c r="F359" s="180"/>
      <c r="G359" s="181"/>
      <c r="H359" s="181"/>
      <c r="I359" s="182"/>
      <c r="L359" s="83"/>
    </row>
    <row r="360" spans="1:12" ht="13.5" customHeight="1">
      <c r="A360" s="179"/>
      <c r="B360" s="180"/>
      <c r="C360" s="180"/>
      <c r="D360" s="180"/>
      <c r="E360" s="180"/>
      <c r="F360" s="180"/>
      <c r="G360" s="181"/>
      <c r="H360" s="181"/>
      <c r="I360" s="182"/>
      <c r="L360" s="83"/>
    </row>
    <row r="361" spans="1:12" ht="25.5" customHeight="1" hidden="1">
      <c r="A361" s="179"/>
      <c r="B361" s="180"/>
      <c r="C361" s="180"/>
      <c r="D361" s="180"/>
      <c r="E361" s="180"/>
      <c r="F361" s="180"/>
      <c r="G361" s="181"/>
      <c r="H361" s="181"/>
      <c r="I361" s="182"/>
      <c r="L361" s="83"/>
    </row>
    <row r="362" spans="1:12" ht="25.5" customHeight="1" hidden="1">
      <c r="A362" s="179"/>
      <c r="B362" s="180"/>
      <c r="C362" s="180"/>
      <c r="D362" s="180"/>
      <c r="E362" s="180"/>
      <c r="F362" s="180"/>
      <c r="G362" s="181"/>
      <c r="H362" s="181"/>
      <c r="I362" s="182"/>
      <c r="L362" s="83"/>
    </row>
    <row r="363" ht="12.75" hidden="1"/>
    <row r="364" spans="5:9" ht="101.25" customHeight="1">
      <c r="E364" s="228" t="s">
        <v>330</v>
      </c>
      <c r="F364" s="228"/>
      <c r="G364" s="228"/>
      <c r="H364" s="228"/>
      <c r="I364" s="228"/>
    </row>
    <row r="365" spans="1:11" ht="30" customHeight="1">
      <c r="A365" s="229" t="s">
        <v>314</v>
      </c>
      <c r="B365" s="229"/>
      <c r="C365" s="229"/>
      <c r="D365" s="229"/>
      <c r="E365" s="229"/>
      <c r="F365" s="229"/>
      <c r="G365" s="229"/>
      <c r="H365" s="229"/>
      <c r="I365" s="229"/>
      <c r="J365" s="229"/>
      <c r="K365" s="229"/>
    </row>
    <row r="366" spans="1:10" ht="15.75">
      <c r="A366" s="230"/>
      <c r="B366" s="230"/>
      <c r="C366" s="230"/>
      <c r="D366" s="230"/>
      <c r="E366" s="230"/>
      <c r="F366" s="230"/>
      <c r="I366" s="172" t="s">
        <v>301</v>
      </c>
      <c r="J366" s="1"/>
    </row>
    <row r="368" spans="1:9" ht="223.5" customHeight="1">
      <c r="A368" s="173" t="s">
        <v>302</v>
      </c>
      <c r="B368" s="231" t="s">
        <v>303</v>
      </c>
      <c r="C368" s="232"/>
      <c r="D368" s="232"/>
      <c r="E368" s="233"/>
      <c r="F368" s="174" t="s">
        <v>304</v>
      </c>
      <c r="I368" s="175" t="s">
        <v>252</v>
      </c>
    </row>
    <row r="369" spans="1:9" ht="15.75">
      <c r="A369" s="176">
        <v>1</v>
      </c>
      <c r="B369" s="234" t="s">
        <v>305</v>
      </c>
      <c r="C369" s="235"/>
      <c r="D369" s="235"/>
      <c r="E369" s="236"/>
      <c r="F369" s="177" t="s">
        <v>306</v>
      </c>
      <c r="G369" s="178"/>
      <c r="H369" s="178"/>
      <c r="I369" s="177" t="s">
        <v>307</v>
      </c>
    </row>
    <row r="370" spans="1:9" ht="15.75">
      <c r="A370" s="183" t="s">
        <v>308</v>
      </c>
      <c r="B370" s="234" t="s">
        <v>315</v>
      </c>
      <c r="C370" s="235"/>
      <c r="D370" s="235"/>
      <c r="E370" s="236"/>
      <c r="F370" s="177" t="s">
        <v>315</v>
      </c>
      <c r="I370" s="177"/>
    </row>
    <row r="371" spans="1:9" ht="15.75">
      <c r="A371" s="184" t="s">
        <v>309</v>
      </c>
      <c r="B371" s="237" t="s">
        <v>316</v>
      </c>
      <c r="C371" s="238"/>
      <c r="D371" s="238"/>
      <c r="E371" s="239"/>
      <c r="F371" s="177" t="s">
        <v>322</v>
      </c>
      <c r="I371" s="177" t="s">
        <v>328</v>
      </c>
    </row>
    <row r="372" spans="1:9" ht="15.75">
      <c r="A372" s="184" t="s">
        <v>310</v>
      </c>
      <c r="B372" s="234" t="s">
        <v>317</v>
      </c>
      <c r="C372" s="235"/>
      <c r="D372" s="235"/>
      <c r="E372" s="236"/>
      <c r="F372" s="177" t="s">
        <v>323</v>
      </c>
      <c r="I372" s="177" t="s">
        <v>327</v>
      </c>
    </row>
    <row r="373" spans="1:9" ht="15.75">
      <c r="A373" s="184" t="s">
        <v>311</v>
      </c>
      <c r="B373" s="234" t="s">
        <v>318</v>
      </c>
      <c r="C373" s="235"/>
      <c r="D373" s="235"/>
      <c r="E373" s="236"/>
      <c r="F373" s="177" t="s">
        <v>324</v>
      </c>
      <c r="I373" s="177" t="s">
        <v>334</v>
      </c>
    </row>
    <row r="374" spans="1:9" ht="15.75">
      <c r="A374" s="184" t="s">
        <v>312</v>
      </c>
      <c r="B374" s="234" t="s">
        <v>319</v>
      </c>
      <c r="C374" s="235"/>
      <c r="D374" s="235"/>
      <c r="E374" s="236"/>
      <c r="F374" s="177" t="s">
        <v>325</v>
      </c>
      <c r="I374" s="177"/>
    </row>
    <row r="375" spans="1:9" ht="15.75">
      <c r="A375" s="184" t="s">
        <v>313</v>
      </c>
      <c r="B375" s="234" t="s">
        <v>320</v>
      </c>
      <c r="C375" s="235"/>
      <c r="D375" s="235"/>
      <c r="E375" s="236"/>
      <c r="F375" s="177" t="s">
        <v>326</v>
      </c>
      <c r="I375" s="177" t="s">
        <v>329</v>
      </c>
    </row>
    <row r="376" spans="1:9" ht="12.75">
      <c r="A376" s="185" t="s">
        <v>288</v>
      </c>
      <c r="B376" s="240">
        <f>B370+B371+B372+B373+B374+B375</f>
        <v>14550.23</v>
      </c>
      <c r="C376" s="241"/>
      <c r="D376" s="241"/>
      <c r="E376" s="242"/>
      <c r="F376" s="186" t="s">
        <v>321</v>
      </c>
      <c r="G376" s="187"/>
      <c r="H376" s="187"/>
      <c r="I376" s="186" t="s">
        <v>335</v>
      </c>
    </row>
  </sheetData>
  <sheetProtection/>
  <mergeCells count="27">
    <mergeCell ref="B371:E371"/>
    <mergeCell ref="B372:E372"/>
    <mergeCell ref="B373:E373"/>
    <mergeCell ref="B374:E374"/>
    <mergeCell ref="B375:E375"/>
    <mergeCell ref="B376:E376"/>
    <mergeCell ref="E364:I364"/>
    <mergeCell ref="A365:K365"/>
    <mergeCell ref="A366:F366"/>
    <mergeCell ref="B368:E368"/>
    <mergeCell ref="B369:E369"/>
    <mergeCell ref="B370:E370"/>
    <mergeCell ref="L133:N133"/>
    <mergeCell ref="E12:E14"/>
    <mergeCell ref="C12:C14"/>
    <mergeCell ref="A2:I2"/>
    <mergeCell ref="A3:I3"/>
    <mergeCell ref="H12:H13"/>
    <mergeCell ref="C1:I1"/>
    <mergeCell ref="B4:I7"/>
    <mergeCell ref="A12:A14"/>
    <mergeCell ref="B12:B14"/>
    <mergeCell ref="A9:K11"/>
    <mergeCell ref="G12:G13"/>
    <mergeCell ref="D12:D14"/>
    <mergeCell ref="F12:F14"/>
    <mergeCell ref="I12:I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45"/>
  <sheetViews>
    <sheetView view="pageBreakPreview" zoomScaleSheetLayoutView="100" zoomScalePageLayoutView="0" workbookViewId="0" topLeftCell="A337">
      <selection activeCell="A150" sqref="A150"/>
    </sheetView>
  </sheetViews>
  <sheetFormatPr defaultColWidth="9.00390625" defaultRowHeight="12.75"/>
  <cols>
    <col min="1" max="1" width="37.75390625" style="0" customWidth="1"/>
    <col min="2" max="3" width="4.875" style="1" customWidth="1"/>
    <col min="4" max="4" width="5.00390625" style="1" customWidth="1"/>
    <col min="5" max="5" width="9.25390625" style="1" customWidth="1"/>
    <col min="6" max="6" width="7.75390625" style="1" customWidth="1"/>
    <col min="7" max="7" width="14.125" style="1" customWidth="1"/>
    <col min="8" max="8" width="11.625" style="1" customWidth="1"/>
    <col min="9" max="10" width="12.875" style="1" hidden="1" customWidth="1"/>
    <col min="11" max="11" width="7.75390625" style="1" customWidth="1"/>
    <col min="12" max="13" width="9.125" style="0" hidden="1" customWidth="1"/>
    <col min="14" max="14" width="10.125" style="0" bestFit="1" customWidth="1"/>
  </cols>
  <sheetData>
    <row r="1" spans="1:11" ht="21" customHeight="1">
      <c r="A1" s="95"/>
      <c r="B1" s="96"/>
      <c r="C1" s="212" t="s">
        <v>483</v>
      </c>
      <c r="D1" s="212"/>
      <c r="E1" s="212"/>
      <c r="F1" s="212"/>
      <c r="G1" s="212"/>
      <c r="H1" s="212"/>
      <c r="I1" s="212"/>
      <c r="J1" s="212"/>
      <c r="K1" s="212"/>
    </row>
    <row r="2" spans="1:11" ht="17.25" customHeight="1">
      <c r="A2" s="212" t="s">
        <v>285</v>
      </c>
      <c r="B2" s="225"/>
      <c r="C2" s="225"/>
      <c r="D2" s="225"/>
      <c r="E2" s="225"/>
      <c r="F2" s="225"/>
      <c r="G2" s="225"/>
      <c r="H2" s="225"/>
      <c r="I2" s="225"/>
      <c r="J2" s="225"/>
      <c r="K2" s="225"/>
    </row>
    <row r="3" spans="1:11" ht="12.75" customHeight="1">
      <c r="A3" s="226" t="s">
        <v>192</v>
      </c>
      <c r="B3" s="225"/>
      <c r="C3" s="225"/>
      <c r="D3" s="225"/>
      <c r="E3" s="225"/>
      <c r="F3" s="225"/>
      <c r="G3" s="225"/>
      <c r="H3" s="225"/>
      <c r="I3" s="225"/>
      <c r="J3" s="225"/>
      <c r="K3" s="225"/>
    </row>
    <row r="4" spans="1:11" ht="12.75" customHeight="1">
      <c r="A4" s="95"/>
      <c r="B4" s="213" t="s">
        <v>481</v>
      </c>
      <c r="C4" s="213"/>
      <c r="D4" s="213"/>
      <c r="E4" s="213"/>
      <c r="F4" s="213"/>
      <c r="G4" s="213"/>
      <c r="H4" s="213"/>
      <c r="I4" s="213"/>
      <c r="J4" s="213"/>
      <c r="K4" s="213"/>
    </row>
    <row r="5" spans="1:11" ht="20.25" customHeight="1">
      <c r="A5" s="95"/>
      <c r="B5" s="213"/>
      <c r="C5" s="213"/>
      <c r="D5" s="213"/>
      <c r="E5" s="213"/>
      <c r="F5" s="213"/>
      <c r="G5" s="213"/>
      <c r="H5" s="213"/>
      <c r="I5" s="213"/>
      <c r="J5" s="213"/>
      <c r="K5" s="213"/>
    </row>
    <row r="6" spans="1:11" ht="12.75" customHeight="1" hidden="1">
      <c r="A6" s="95"/>
      <c r="B6" s="213"/>
      <c r="C6" s="213"/>
      <c r="D6" s="213"/>
      <c r="E6" s="213"/>
      <c r="F6" s="213"/>
      <c r="G6" s="213"/>
      <c r="H6" s="213"/>
      <c r="I6" s="213"/>
      <c r="J6" s="213"/>
      <c r="K6" s="213"/>
    </row>
    <row r="7" spans="1:11" ht="14.25" customHeight="1" hidden="1">
      <c r="A7" s="95"/>
      <c r="B7" s="213"/>
      <c r="C7" s="213"/>
      <c r="D7" s="213"/>
      <c r="E7" s="213"/>
      <c r="F7" s="213"/>
      <c r="G7" s="213"/>
      <c r="H7" s="213"/>
      <c r="I7" s="213"/>
      <c r="J7" s="213"/>
      <c r="K7" s="213"/>
    </row>
    <row r="8" spans="1:11" ht="12.75" hidden="1">
      <c r="A8" s="95"/>
      <c r="B8" s="96"/>
      <c r="C8" s="96"/>
      <c r="D8" s="96"/>
      <c r="E8" s="96"/>
      <c r="F8" s="96"/>
      <c r="G8" s="96"/>
      <c r="H8" s="96"/>
      <c r="I8" s="96"/>
      <c r="J8" s="96"/>
      <c r="K8" s="96"/>
    </row>
    <row r="9" spans="1:13" ht="17.25" customHeight="1">
      <c r="A9" s="220" t="s">
        <v>343</v>
      </c>
      <c r="B9" s="220"/>
      <c r="C9" s="220"/>
      <c r="D9" s="220"/>
      <c r="E9" s="220"/>
      <c r="F9" s="220"/>
      <c r="G9" s="220"/>
      <c r="H9" s="220"/>
      <c r="I9" s="220"/>
      <c r="J9" s="220"/>
      <c r="K9" s="220"/>
      <c r="L9" s="220"/>
      <c r="M9" s="220"/>
    </row>
    <row r="10" spans="1:13" ht="12.75" customHeight="1">
      <c r="A10" s="220"/>
      <c r="B10" s="220"/>
      <c r="C10" s="220"/>
      <c r="D10" s="220"/>
      <c r="E10" s="220"/>
      <c r="F10" s="220"/>
      <c r="G10" s="220"/>
      <c r="H10" s="220"/>
      <c r="I10" s="220"/>
      <c r="J10" s="220"/>
      <c r="K10" s="220"/>
      <c r="L10" s="220"/>
      <c r="M10" s="220"/>
    </row>
    <row r="11" spans="1:13" ht="24.75" customHeight="1">
      <c r="A11" s="221"/>
      <c r="B11" s="221"/>
      <c r="C11" s="221"/>
      <c r="D11" s="221"/>
      <c r="E11" s="221"/>
      <c r="F11" s="221"/>
      <c r="G11" s="221"/>
      <c r="H11" s="221"/>
      <c r="I11" s="221"/>
      <c r="J11" s="221"/>
      <c r="K11" s="221"/>
      <c r="L11" s="221"/>
      <c r="M11" s="221"/>
    </row>
    <row r="12" spans="1:11" ht="37.5" customHeight="1">
      <c r="A12" s="243" t="s">
        <v>188</v>
      </c>
      <c r="B12" s="246" t="s">
        <v>0</v>
      </c>
      <c r="C12" s="246" t="s">
        <v>1</v>
      </c>
      <c r="D12" s="246" t="s">
        <v>2</v>
      </c>
      <c r="E12" s="246" t="s">
        <v>3</v>
      </c>
      <c r="F12" s="246" t="s">
        <v>4</v>
      </c>
      <c r="G12" s="249" t="s">
        <v>344</v>
      </c>
      <c r="H12" s="249" t="s">
        <v>345</v>
      </c>
      <c r="I12" s="249" t="s">
        <v>97</v>
      </c>
      <c r="J12" s="249" t="s">
        <v>98</v>
      </c>
      <c r="K12" s="249" t="s">
        <v>342</v>
      </c>
    </row>
    <row r="13" spans="1:11" ht="59.25" customHeight="1">
      <c r="A13" s="244"/>
      <c r="B13" s="247"/>
      <c r="C13" s="247"/>
      <c r="D13" s="247"/>
      <c r="E13" s="247"/>
      <c r="F13" s="247"/>
      <c r="G13" s="250"/>
      <c r="H13" s="251"/>
      <c r="I13" s="251"/>
      <c r="J13" s="250"/>
      <c r="K13" s="250"/>
    </row>
    <row r="14" spans="1:11" ht="4.5" customHeight="1" hidden="1">
      <c r="A14" s="245"/>
      <c r="B14" s="248"/>
      <c r="C14" s="248"/>
      <c r="D14" s="248"/>
      <c r="E14" s="248"/>
      <c r="F14" s="248"/>
      <c r="G14" s="200"/>
      <c r="H14" s="250"/>
      <c r="I14" s="199"/>
      <c r="J14" s="199"/>
      <c r="K14" s="200"/>
    </row>
    <row r="15" spans="1:11" ht="34.5" customHeight="1">
      <c r="A15" s="57" t="s">
        <v>93</v>
      </c>
      <c r="B15" s="106" t="s">
        <v>47</v>
      </c>
      <c r="C15" s="107" t="s">
        <v>14</v>
      </c>
      <c r="D15" s="107" t="s">
        <v>14</v>
      </c>
      <c r="E15" s="107" t="s">
        <v>27</v>
      </c>
      <c r="F15" s="107" t="s">
        <v>5</v>
      </c>
      <c r="G15" s="108">
        <f>G16+G52+G71+G91+G67</f>
        <v>21920.913999999997</v>
      </c>
      <c r="H15" s="108">
        <f>H16+H52+H71+H91+H67</f>
        <v>21665.300000000003</v>
      </c>
      <c r="I15" s="53" t="e">
        <f>I16+#REF!+#REF!+I71+I52+#REF!+#REF!+#REF!</f>
        <v>#REF!</v>
      </c>
      <c r="J15" s="53" t="e">
        <f>J16+#REF!+J52+#REF!+#REF!+#REF!+J71</f>
        <v>#REF!</v>
      </c>
      <c r="K15" s="108">
        <f>H15/G15*100</f>
        <v>98.83392635909254</v>
      </c>
    </row>
    <row r="16" spans="1:11" ht="18.75" customHeight="1">
      <c r="A16" s="8" t="s">
        <v>15</v>
      </c>
      <c r="B16" s="106" t="s">
        <v>47</v>
      </c>
      <c r="C16" s="71" t="s">
        <v>6</v>
      </c>
      <c r="D16" s="71" t="s">
        <v>14</v>
      </c>
      <c r="E16" s="71" t="s">
        <v>27</v>
      </c>
      <c r="F16" s="71" t="s">
        <v>5</v>
      </c>
      <c r="G16" s="108">
        <f>G17+G24+G35+G95</f>
        <v>16205.7</v>
      </c>
      <c r="H16" s="108">
        <f>H17+H24+H35+H95</f>
        <v>16031.900000000001</v>
      </c>
      <c r="I16" s="10" t="e">
        <f>I17+I24+#REF!+I35</f>
        <v>#REF!</v>
      </c>
      <c r="J16" s="10" t="e">
        <f>J17+J24+#REF!+J35</f>
        <v>#REF!</v>
      </c>
      <c r="K16" s="108">
        <f aca="true" t="shared" si="0" ref="K16:K79">H16/G16*100</f>
        <v>98.92753784162363</v>
      </c>
    </row>
    <row r="17" spans="1:11" ht="78" customHeight="1">
      <c r="A17" s="90" t="s">
        <v>54</v>
      </c>
      <c r="B17" s="133">
        <v>503</v>
      </c>
      <c r="C17" s="71" t="s">
        <v>6</v>
      </c>
      <c r="D17" s="71" t="s">
        <v>22</v>
      </c>
      <c r="E17" s="71" t="s">
        <v>27</v>
      </c>
      <c r="F17" s="71" t="s">
        <v>5</v>
      </c>
      <c r="G17" s="108">
        <f>G18</f>
        <v>762.5000000000001</v>
      </c>
      <c r="H17" s="108">
        <f>H18</f>
        <v>757.2</v>
      </c>
      <c r="I17" s="11">
        <f>I18</f>
        <v>0</v>
      </c>
      <c r="J17" s="11">
        <f>J18</f>
        <v>607</v>
      </c>
      <c r="K17" s="108">
        <f t="shared" si="0"/>
        <v>99.30491803278689</v>
      </c>
    </row>
    <row r="18" spans="1:11" ht="79.5" customHeight="1">
      <c r="A18" s="90" t="s">
        <v>55</v>
      </c>
      <c r="B18" s="133">
        <v>503</v>
      </c>
      <c r="C18" s="71" t="s">
        <v>6</v>
      </c>
      <c r="D18" s="71" t="s">
        <v>22</v>
      </c>
      <c r="E18" s="71" t="s">
        <v>167</v>
      </c>
      <c r="F18" s="71" t="s">
        <v>5</v>
      </c>
      <c r="G18" s="108">
        <f>G19</f>
        <v>762.5000000000001</v>
      </c>
      <c r="H18" s="108">
        <f>H19</f>
        <v>757.2</v>
      </c>
      <c r="I18" s="12"/>
      <c r="J18" s="12">
        <f>J19</f>
        <v>607</v>
      </c>
      <c r="K18" s="108">
        <f t="shared" si="0"/>
        <v>99.30491803278689</v>
      </c>
    </row>
    <row r="19" spans="1:11" ht="22.5" customHeight="1">
      <c r="A19" s="75" t="s">
        <v>16</v>
      </c>
      <c r="B19" s="133">
        <v>503</v>
      </c>
      <c r="C19" s="71" t="s">
        <v>6</v>
      </c>
      <c r="D19" s="71" t="s">
        <v>22</v>
      </c>
      <c r="E19" s="71" t="s">
        <v>61</v>
      </c>
      <c r="F19" s="71" t="s">
        <v>5</v>
      </c>
      <c r="G19" s="108">
        <f>SUM(G20:G23)</f>
        <v>762.5000000000001</v>
      </c>
      <c r="H19" s="108">
        <f>H20+H22+H21+H23</f>
        <v>757.2</v>
      </c>
      <c r="I19" s="12"/>
      <c r="J19" s="12">
        <f>J21</f>
        <v>607</v>
      </c>
      <c r="K19" s="108">
        <f t="shared" si="0"/>
        <v>99.30491803278689</v>
      </c>
    </row>
    <row r="20" spans="1:11" ht="43.5" customHeight="1">
      <c r="A20" s="77" t="s">
        <v>200</v>
      </c>
      <c r="B20" s="133">
        <v>503</v>
      </c>
      <c r="C20" s="71" t="s">
        <v>6</v>
      </c>
      <c r="D20" s="71" t="s">
        <v>22</v>
      </c>
      <c r="E20" s="71" t="s">
        <v>61</v>
      </c>
      <c r="F20" s="71" t="s">
        <v>112</v>
      </c>
      <c r="G20" s="108">
        <v>633</v>
      </c>
      <c r="H20" s="71" t="s">
        <v>346</v>
      </c>
      <c r="I20" s="12"/>
      <c r="J20" s="12"/>
      <c r="K20" s="108">
        <f t="shared" si="0"/>
        <v>99.73143759873618</v>
      </c>
    </row>
    <row r="21" spans="1:11" ht="47.25" customHeight="1">
      <c r="A21" s="60" t="s">
        <v>239</v>
      </c>
      <c r="B21" s="133">
        <v>503</v>
      </c>
      <c r="C21" s="71" t="s">
        <v>6</v>
      </c>
      <c r="D21" s="71" t="s">
        <v>22</v>
      </c>
      <c r="E21" s="71" t="s">
        <v>61</v>
      </c>
      <c r="F21" s="71" t="s">
        <v>114</v>
      </c>
      <c r="G21" s="108">
        <v>85.2</v>
      </c>
      <c r="H21" s="190" t="s">
        <v>347</v>
      </c>
      <c r="I21" s="13"/>
      <c r="J21" s="13">
        <v>607</v>
      </c>
      <c r="K21" s="108">
        <f t="shared" si="0"/>
        <v>95.89201877934272</v>
      </c>
    </row>
    <row r="22" spans="1:11" ht="44.25" customHeight="1">
      <c r="A22" s="60" t="s">
        <v>202</v>
      </c>
      <c r="B22" s="134">
        <v>503</v>
      </c>
      <c r="C22" s="93" t="s">
        <v>6</v>
      </c>
      <c r="D22" s="93" t="s">
        <v>22</v>
      </c>
      <c r="E22" s="93" t="s">
        <v>61</v>
      </c>
      <c r="F22" s="93" t="s">
        <v>159</v>
      </c>
      <c r="G22" s="108">
        <v>43.6</v>
      </c>
      <c r="H22" s="191" t="s">
        <v>348</v>
      </c>
      <c r="I22" s="13"/>
      <c r="J22" s="13"/>
      <c r="K22" s="108">
        <f t="shared" si="0"/>
        <v>100</v>
      </c>
    </row>
    <row r="23" spans="1:11" ht="31.5" customHeight="1">
      <c r="A23" s="77" t="s">
        <v>120</v>
      </c>
      <c r="B23" s="133">
        <v>503</v>
      </c>
      <c r="C23" s="71" t="s">
        <v>6</v>
      </c>
      <c r="D23" s="71" t="s">
        <v>22</v>
      </c>
      <c r="E23" s="71" t="s">
        <v>61</v>
      </c>
      <c r="F23" s="71" t="s">
        <v>119</v>
      </c>
      <c r="G23" s="108">
        <v>0.7</v>
      </c>
      <c r="H23" s="190" t="s">
        <v>349</v>
      </c>
      <c r="I23" s="13"/>
      <c r="J23" s="13"/>
      <c r="K23" s="108">
        <f t="shared" si="0"/>
        <v>85.71428571428572</v>
      </c>
    </row>
    <row r="24" spans="1:11" ht="92.25" customHeight="1">
      <c r="A24" s="75" t="s">
        <v>56</v>
      </c>
      <c r="B24" s="133">
        <v>503</v>
      </c>
      <c r="C24" s="71" t="s">
        <v>6</v>
      </c>
      <c r="D24" s="71" t="s">
        <v>13</v>
      </c>
      <c r="E24" s="71" t="s">
        <v>27</v>
      </c>
      <c r="F24" s="71" t="s">
        <v>5</v>
      </c>
      <c r="G24" s="108">
        <f>G25</f>
        <v>10078.2</v>
      </c>
      <c r="H24" s="108">
        <f>H25</f>
        <v>9984.699999999999</v>
      </c>
      <c r="I24" s="14" t="e">
        <f>I25+I31+#REF!+#REF!+#REF!</f>
        <v>#REF!</v>
      </c>
      <c r="J24" s="14" t="e">
        <f>J25+J31+#REF!+#REF!+#REF!</f>
        <v>#REF!</v>
      </c>
      <c r="K24" s="108">
        <f t="shared" si="0"/>
        <v>99.07225496616458</v>
      </c>
    </row>
    <row r="25" spans="1:11" ht="84" customHeight="1">
      <c r="A25" s="75" t="s">
        <v>55</v>
      </c>
      <c r="B25" s="133">
        <v>503</v>
      </c>
      <c r="C25" s="71" t="s">
        <v>6</v>
      </c>
      <c r="D25" s="71" t="s">
        <v>13</v>
      </c>
      <c r="E25" s="71" t="s">
        <v>60</v>
      </c>
      <c r="F25" s="71" t="s">
        <v>5</v>
      </c>
      <c r="G25" s="108">
        <f>G26+G31</f>
        <v>10078.2</v>
      </c>
      <c r="H25" s="108">
        <f>H26+H31</f>
        <v>9984.699999999999</v>
      </c>
      <c r="I25" s="15"/>
      <c r="J25" s="15" t="e">
        <f>J26</f>
        <v>#REF!</v>
      </c>
      <c r="K25" s="108">
        <f t="shared" si="0"/>
        <v>99.07225496616458</v>
      </c>
    </row>
    <row r="26" spans="1:11" ht="18" customHeight="1">
      <c r="A26" s="75" t="s">
        <v>16</v>
      </c>
      <c r="B26" s="133">
        <v>503</v>
      </c>
      <c r="C26" s="71" t="s">
        <v>6</v>
      </c>
      <c r="D26" s="71" t="s">
        <v>13</v>
      </c>
      <c r="E26" s="71" t="s">
        <v>61</v>
      </c>
      <c r="F26" s="71" t="s">
        <v>5</v>
      </c>
      <c r="G26" s="108">
        <f>G27+G28+G29+G30</f>
        <v>9276.7</v>
      </c>
      <c r="H26" s="108">
        <f>H27+H28+H29+H30</f>
        <v>9189.3</v>
      </c>
      <c r="I26" s="15"/>
      <c r="J26" s="15" t="e">
        <f>#REF!</f>
        <v>#REF!</v>
      </c>
      <c r="K26" s="108">
        <f t="shared" si="0"/>
        <v>99.05785462502828</v>
      </c>
    </row>
    <row r="27" spans="1:11" ht="43.5" customHeight="1">
      <c r="A27" s="77" t="s">
        <v>200</v>
      </c>
      <c r="B27" s="133">
        <v>503</v>
      </c>
      <c r="C27" s="71" t="s">
        <v>6</v>
      </c>
      <c r="D27" s="71" t="s">
        <v>13</v>
      </c>
      <c r="E27" s="71" t="s">
        <v>61</v>
      </c>
      <c r="F27" s="71" t="s">
        <v>112</v>
      </c>
      <c r="G27" s="108">
        <v>6775.1</v>
      </c>
      <c r="H27" s="190" t="s">
        <v>350</v>
      </c>
      <c r="I27" s="15"/>
      <c r="J27" s="15"/>
      <c r="K27" s="108">
        <f t="shared" si="0"/>
        <v>99.08931233487328</v>
      </c>
    </row>
    <row r="28" spans="1:11" ht="44.25" customHeight="1">
      <c r="A28" s="60" t="s">
        <v>258</v>
      </c>
      <c r="B28" s="133">
        <v>503</v>
      </c>
      <c r="C28" s="71" t="s">
        <v>6</v>
      </c>
      <c r="D28" s="71" t="s">
        <v>13</v>
      </c>
      <c r="E28" s="71" t="s">
        <v>61</v>
      </c>
      <c r="F28" s="71" t="s">
        <v>113</v>
      </c>
      <c r="G28" s="108">
        <v>3.1</v>
      </c>
      <c r="H28" s="190" t="s">
        <v>351</v>
      </c>
      <c r="I28" s="15"/>
      <c r="J28" s="15"/>
      <c r="K28" s="108">
        <f t="shared" si="0"/>
        <v>100</v>
      </c>
    </row>
    <row r="29" spans="1:11" ht="42.75" customHeight="1">
      <c r="A29" s="60" t="s">
        <v>201</v>
      </c>
      <c r="B29" s="133">
        <v>503</v>
      </c>
      <c r="C29" s="71" t="s">
        <v>6</v>
      </c>
      <c r="D29" s="71" t="s">
        <v>13</v>
      </c>
      <c r="E29" s="71" t="s">
        <v>61</v>
      </c>
      <c r="F29" s="71" t="s">
        <v>114</v>
      </c>
      <c r="G29" s="108">
        <v>2461</v>
      </c>
      <c r="H29" s="190" t="s">
        <v>478</v>
      </c>
      <c r="I29" s="15"/>
      <c r="J29" s="15"/>
      <c r="K29" s="108">
        <f t="shared" si="0"/>
        <v>99.0166598943519</v>
      </c>
    </row>
    <row r="30" spans="1:17" ht="31.5" customHeight="1">
      <c r="A30" s="77" t="s">
        <v>120</v>
      </c>
      <c r="B30" s="133">
        <v>503</v>
      </c>
      <c r="C30" s="71" t="s">
        <v>6</v>
      </c>
      <c r="D30" s="71" t="s">
        <v>13</v>
      </c>
      <c r="E30" s="71" t="s">
        <v>61</v>
      </c>
      <c r="F30" s="71" t="s">
        <v>119</v>
      </c>
      <c r="G30" s="108">
        <v>37.5</v>
      </c>
      <c r="H30" s="190" t="s">
        <v>352</v>
      </c>
      <c r="I30" s="16"/>
      <c r="J30" s="16"/>
      <c r="K30" s="108">
        <f t="shared" si="0"/>
        <v>96</v>
      </c>
      <c r="L30" s="56"/>
      <c r="M30" s="56"/>
      <c r="N30" s="56" t="s">
        <v>477</v>
      </c>
      <c r="O30" s="56"/>
      <c r="P30" s="56"/>
      <c r="Q30" s="56"/>
    </row>
    <row r="31" spans="1:11" ht="44.25" customHeight="1">
      <c r="A31" s="75" t="s">
        <v>57</v>
      </c>
      <c r="B31" s="133">
        <v>503</v>
      </c>
      <c r="C31" s="71" t="s">
        <v>6</v>
      </c>
      <c r="D31" s="71" t="s">
        <v>13</v>
      </c>
      <c r="E31" s="71" t="s">
        <v>168</v>
      </c>
      <c r="F31" s="71" t="s">
        <v>5</v>
      </c>
      <c r="G31" s="108">
        <f>G32+G33+G34</f>
        <v>801.5</v>
      </c>
      <c r="H31" s="108">
        <f>H32+H33+H34</f>
        <v>795.4</v>
      </c>
      <c r="I31" s="15"/>
      <c r="J31" s="15" t="e">
        <f>#REF!</f>
        <v>#REF!</v>
      </c>
      <c r="K31" s="108">
        <f t="shared" si="0"/>
        <v>99.23892701185278</v>
      </c>
    </row>
    <row r="32" spans="1:11" ht="44.25" customHeight="1">
      <c r="A32" s="77" t="s">
        <v>200</v>
      </c>
      <c r="B32" s="133">
        <v>503</v>
      </c>
      <c r="C32" s="71" t="s">
        <v>6</v>
      </c>
      <c r="D32" s="71" t="s">
        <v>13</v>
      </c>
      <c r="E32" s="71" t="s">
        <v>168</v>
      </c>
      <c r="F32" s="71" t="s">
        <v>112</v>
      </c>
      <c r="G32" s="108">
        <v>800</v>
      </c>
      <c r="H32" s="190" t="s">
        <v>353</v>
      </c>
      <c r="I32" s="15"/>
      <c r="J32" s="15"/>
      <c r="K32" s="108">
        <f t="shared" si="0"/>
        <v>99.2375</v>
      </c>
    </row>
    <row r="33" spans="1:11" ht="62.25" customHeight="1">
      <c r="A33" s="60" t="s">
        <v>258</v>
      </c>
      <c r="B33" s="133">
        <v>503</v>
      </c>
      <c r="C33" s="71" t="s">
        <v>6</v>
      </c>
      <c r="D33" s="71" t="s">
        <v>13</v>
      </c>
      <c r="E33" s="71" t="s">
        <v>168</v>
      </c>
      <c r="F33" s="71" t="s">
        <v>113</v>
      </c>
      <c r="G33" s="108">
        <v>0.5</v>
      </c>
      <c r="H33" s="190" t="s">
        <v>354</v>
      </c>
      <c r="I33" s="189"/>
      <c r="J33" s="189"/>
      <c r="K33" s="108">
        <f t="shared" si="0"/>
        <v>100</v>
      </c>
    </row>
    <row r="34" spans="1:11" ht="51" customHeight="1">
      <c r="A34" s="60" t="s">
        <v>201</v>
      </c>
      <c r="B34" s="133">
        <v>503</v>
      </c>
      <c r="C34" s="71" t="s">
        <v>6</v>
      </c>
      <c r="D34" s="71" t="s">
        <v>13</v>
      </c>
      <c r="E34" s="71" t="s">
        <v>168</v>
      </c>
      <c r="F34" s="71" t="s">
        <v>114</v>
      </c>
      <c r="G34" s="108">
        <v>1</v>
      </c>
      <c r="H34" s="190" t="s">
        <v>355</v>
      </c>
      <c r="I34" s="189"/>
      <c r="J34" s="189"/>
      <c r="K34" s="108">
        <f t="shared" si="0"/>
        <v>100</v>
      </c>
    </row>
    <row r="35" spans="1:11" ht="31.5" customHeight="1">
      <c r="A35" s="75" t="s">
        <v>17</v>
      </c>
      <c r="B35" s="133">
        <v>503</v>
      </c>
      <c r="C35" s="107" t="s">
        <v>6</v>
      </c>
      <c r="D35" s="107" t="s">
        <v>101</v>
      </c>
      <c r="E35" s="107" t="s">
        <v>27</v>
      </c>
      <c r="F35" s="107" t="s">
        <v>5</v>
      </c>
      <c r="G35" s="108">
        <f>G39+G43+G38</f>
        <v>1292</v>
      </c>
      <c r="H35" s="108">
        <f>H39+H43+H38</f>
        <v>1290.2</v>
      </c>
      <c r="I35" s="21" t="e">
        <f>#REF!+#REF!+#REF!</f>
        <v>#REF!</v>
      </c>
      <c r="J35" s="21" t="e">
        <f>#REF!+#REF!+#REF!</f>
        <v>#REF!</v>
      </c>
      <c r="K35" s="108">
        <f t="shared" si="0"/>
        <v>99.86068111455108</v>
      </c>
    </row>
    <row r="36" spans="1:11" ht="46.5" customHeight="1">
      <c r="A36" s="75" t="s">
        <v>293</v>
      </c>
      <c r="B36" s="133">
        <v>503</v>
      </c>
      <c r="C36" s="107" t="s">
        <v>6</v>
      </c>
      <c r="D36" s="107" t="s">
        <v>101</v>
      </c>
      <c r="E36" s="107" t="s">
        <v>295</v>
      </c>
      <c r="F36" s="107" t="s">
        <v>5</v>
      </c>
      <c r="G36" s="108">
        <f>G37</f>
        <v>90</v>
      </c>
      <c r="H36" s="108" t="str">
        <f>H37</f>
        <v>88,2</v>
      </c>
      <c r="I36" s="21"/>
      <c r="J36" s="21"/>
      <c r="K36" s="108">
        <f t="shared" si="0"/>
        <v>98</v>
      </c>
    </row>
    <row r="37" spans="1:11" ht="27.75" customHeight="1">
      <c r="A37" s="75" t="s">
        <v>294</v>
      </c>
      <c r="B37" s="133">
        <v>503</v>
      </c>
      <c r="C37" s="107" t="s">
        <v>6</v>
      </c>
      <c r="D37" s="107" t="s">
        <v>101</v>
      </c>
      <c r="E37" s="107" t="s">
        <v>292</v>
      </c>
      <c r="F37" s="107" t="s">
        <v>5</v>
      </c>
      <c r="G37" s="108">
        <f>G38</f>
        <v>90</v>
      </c>
      <c r="H37" s="108" t="str">
        <f>H38</f>
        <v>88,2</v>
      </c>
      <c r="I37" s="21"/>
      <c r="J37" s="21"/>
      <c r="K37" s="108">
        <f t="shared" si="0"/>
        <v>98</v>
      </c>
    </row>
    <row r="38" spans="1:11" ht="45.75" customHeight="1">
      <c r="A38" s="60" t="s">
        <v>293</v>
      </c>
      <c r="B38" s="133">
        <v>503</v>
      </c>
      <c r="C38" s="107" t="s">
        <v>6</v>
      </c>
      <c r="D38" s="107" t="s">
        <v>101</v>
      </c>
      <c r="E38" s="107" t="s">
        <v>292</v>
      </c>
      <c r="F38" s="107" t="s">
        <v>114</v>
      </c>
      <c r="G38" s="108">
        <v>90</v>
      </c>
      <c r="H38" s="192" t="s">
        <v>356</v>
      </c>
      <c r="I38" s="21"/>
      <c r="J38" s="21"/>
      <c r="K38" s="108">
        <f t="shared" si="0"/>
        <v>98</v>
      </c>
    </row>
    <row r="39" spans="1:11" ht="153" customHeight="1">
      <c r="A39" s="99" t="s">
        <v>217</v>
      </c>
      <c r="B39" s="133">
        <v>503</v>
      </c>
      <c r="C39" s="71" t="s">
        <v>6</v>
      </c>
      <c r="D39" s="71" t="s">
        <v>101</v>
      </c>
      <c r="E39" s="71" t="s">
        <v>198</v>
      </c>
      <c r="F39" s="71" t="s">
        <v>5</v>
      </c>
      <c r="G39" s="108">
        <f>G40</f>
        <v>535.6</v>
      </c>
      <c r="H39" s="108">
        <f>H40</f>
        <v>535.6</v>
      </c>
      <c r="I39" s="48"/>
      <c r="J39" s="48"/>
      <c r="K39" s="108">
        <f t="shared" si="0"/>
        <v>100</v>
      </c>
    </row>
    <row r="40" spans="1:11" ht="77.25" customHeight="1">
      <c r="A40" s="77" t="s">
        <v>218</v>
      </c>
      <c r="B40" s="133">
        <v>503</v>
      </c>
      <c r="C40" s="71" t="s">
        <v>6</v>
      </c>
      <c r="D40" s="71" t="s">
        <v>101</v>
      </c>
      <c r="E40" s="71" t="s">
        <v>262</v>
      </c>
      <c r="F40" s="71" t="s">
        <v>5</v>
      </c>
      <c r="G40" s="108">
        <f>G41+G42</f>
        <v>535.6</v>
      </c>
      <c r="H40" s="108">
        <f>H41+H42</f>
        <v>535.6</v>
      </c>
      <c r="I40" s="48"/>
      <c r="J40" s="48"/>
      <c r="K40" s="108">
        <f t="shared" si="0"/>
        <v>100</v>
      </c>
    </row>
    <row r="41" spans="1:11" ht="61.5" customHeight="1">
      <c r="A41" s="77" t="s">
        <v>200</v>
      </c>
      <c r="B41" s="133">
        <v>503</v>
      </c>
      <c r="C41" s="71" t="s">
        <v>6</v>
      </c>
      <c r="D41" s="71" t="s">
        <v>101</v>
      </c>
      <c r="E41" s="71" t="s">
        <v>262</v>
      </c>
      <c r="F41" s="71" t="s">
        <v>112</v>
      </c>
      <c r="G41" s="108">
        <v>449.5</v>
      </c>
      <c r="H41" s="190" t="s">
        <v>357</v>
      </c>
      <c r="I41" s="48"/>
      <c r="J41" s="48"/>
      <c r="K41" s="108">
        <f t="shared" si="0"/>
        <v>100</v>
      </c>
    </row>
    <row r="42" spans="1:11" ht="50.25" customHeight="1">
      <c r="A42" s="60" t="s">
        <v>201</v>
      </c>
      <c r="B42" s="133">
        <v>503</v>
      </c>
      <c r="C42" s="71" t="s">
        <v>6</v>
      </c>
      <c r="D42" s="71" t="s">
        <v>101</v>
      </c>
      <c r="E42" s="71" t="s">
        <v>262</v>
      </c>
      <c r="F42" s="71" t="s">
        <v>114</v>
      </c>
      <c r="G42" s="108">
        <v>86.1</v>
      </c>
      <c r="H42" s="190" t="s">
        <v>358</v>
      </c>
      <c r="I42" s="48"/>
      <c r="J42" s="48"/>
      <c r="K42" s="108">
        <f t="shared" si="0"/>
        <v>100</v>
      </c>
    </row>
    <row r="43" spans="1:11" ht="143.25" customHeight="1">
      <c r="A43" s="77" t="s">
        <v>130</v>
      </c>
      <c r="B43" s="133">
        <v>503</v>
      </c>
      <c r="C43" s="71" t="s">
        <v>6</v>
      </c>
      <c r="D43" s="71" t="s">
        <v>101</v>
      </c>
      <c r="E43" s="71" t="s">
        <v>131</v>
      </c>
      <c r="F43" s="71" t="s">
        <v>5</v>
      </c>
      <c r="G43" s="108">
        <f>G44+G47+G50</f>
        <v>666.4000000000001</v>
      </c>
      <c r="H43" s="108">
        <f>H44+H47+H50</f>
        <v>666.4000000000001</v>
      </c>
      <c r="I43" s="49"/>
      <c r="J43" s="48"/>
      <c r="K43" s="108">
        <f t="shared" si="0"/>
        <v>100</v>
      </c>
    </row>
    <row r="44" spans="1:11" ht="103.5" customHeight="1">
      <c r="A44" s="57" t="s">
        <v>219</v>
      </c>
      <c r="B44" s="138">
        <v>503</v>
      </c>
      <c r="C44" s="71" t="s">
        <v>6</v>
      </c>
      <c r="D44" s="71" t="s">
        <v>101</v>
      </c>
      <c r="E44" s="107" t="s">
        <v>132</v>
      </c>
      <c r="F44" s="71" t="s">
        <v>5</v>
      </c>
      <c r="G44" s="108">
        <f>G45+G46</f>
        <v>428.20000000000005</v>
      </c>
      <c r="H44" s="108">
        <f>H45+H46</f>
        <v>428.20000000000005</v>
      </c>
      <c r="I44" s="49"/>
      <c r="J44" s="48"/>
      <c r="K44" s="108">
        <f t="shared" si="0"/>
        <v>100</v>
      </c>
    </row>
    <row r="45" spans="1:11" ht="63.75" customHeight="1">
      <c r="A45" s="77" t="s">
        <v>200</v>
      </c>
      <c r="B45" s="138">
        <v>503</v>
      </c>
      <c r="C45" s="71" t="s">
        <v>6</v>
      </c>
      <c r="D45" s="71" t="s">
        <v>101</v>
      </c>
      <c r="E45" s="107" t="s">
        <v>132</v>
      </c>
      <c r="F45" s="71" t="s">
        <v>112</v>
      </c>
      <c r="G45" s="108">
        <v>351.8</v>
      </c>
      <c r="H45" s="190" t="s">
        <v>359</v>
      </c>
      <c r="I45" s="49"/>
      <c r="J45" s="48"/>
      <c r="K45" s="108">
        <f t="shared" si="0"/>
        <v>100</v>
      </c>
    </row>
    <row r="46" spans="1:11" ht="44.25" customHeight="1">
      <c r="A46" s="60" t="s">
        <v>201</v>
      </c>
      <c r="B46" s="138">
        <v>503</v>
      </c>
      <c r="C46" s="71" t="s">
        <v>6</v>
      </c>
      <c r="D46" s="71" t="s">
        <v>101</v>
      </c>
      <c r="E46" s="107" t="s">
        <v>132</v>
      </c>
      <c r="F46" s="71" t="s">
        <v>114</v>
      </c>
      <c r="G46" s="108">
        <v>76.4</v>
      </c>
      <c r="H46" s="190" t="s">
        <v>360</v>
      </c>
      <c r="I46" s="49"/>
      <c r="J46" s="48"/>
      <c r="K46" s="108">
        <f t="shared" si="0"/>
        <v>100</v>
      </c>
    </row>
    <row r="47" spans="1:11" ht="154.5" customHeight="1">
      <c r="A47" s="8" t="s">
        <v>220</v>
      </c>
      <c r="B47" s="133">
        <v>503</v>
      </c>
      <c r="C47" s="71" t="s">
        <v>6</v>
      </c>
      <c r="D47" s="71" t="s">
        <v>101</v>
      </c>
      <c r="E47" s="71" t="s">
        <v>170</v>
      </c>
      <c r="F47" s="71" t="s">
        <v>5</v>
      </c>
      <c r="G47" s="108">
        <f>G48+G49</f>
        <v>149.5</v>
      </c>
      <c r="H47" s="108">
        <f>H48+H49</f>
        <v>149.5</v>
      </c>
      <c r="I47" s="49"/>
      <c r="J47" s="48"/>
      <c r="K47" s="108">
        <f t="shared" si="0"/>
        <v>100</v>
      </c>
    </row>
    <row r="48" spans="1:11" ht="46.5" customHeight="1">
      <c r="A48" s="77" t="s">
        <v>200</v>
      </c>
      <c r="B48" s="133">
        <v>503</v>
      </c>
      <c r="C48" s="71" t="s">
        <v>6</v>
      </c>
      <c r="D48" s="71" t="s">
        <v>101</v>
      </c>
      <c r="E48" s="71" t="s">
        <v>170</v>
      </c>
      <c r="F48" s="71" t="s">
        <v>112</v>
      </c>
      <c r="G48" s="108">
        <v>134.6</v>
      </c>
      <c r="H48" s="190" t="s">
        <v>361</v>
      </c>
      <c r="I48" s="49"/>
      <c r="J48" s="48"/>
      <c r="K48" s="108">
        <f t="shared" si="0"/>
        <v>100</v>
      </c>
    </row>
    <row r="49" spans="1:11" ht="45.75" customHeight="1">
      <c r="A49" s="60" t="s">
        <v>201</v>
      </c>
      <c r="B49" s="133">
        <v>503</v>
      </c>
      <c r="C49" s="71" t="s">
        <v>6</v>
      </c>
      <c r="D49" s="71" t="s">
        <v>101</v>
      </c>
      <c r="E49" s="71" t="s">
        <v>170</v>
      </c>
      <c r="F49" s="71" t="s">
        <v>114</v>
      </c>
      <c r="G49" s="108">
        <v>14.9</v>
      </c>
      <c r="H49" s="190" t="s">
        <v>362</v>
      </c>
      <c r="I49" s="49"/>
      <c r="J49" s="48"/>
      <c r="K49" s="108">
        <f t="shared" si="0"/>
        <v>100</v>
      </c>
    </row>
    <row r="50" spans="1:11" ht="144.75" customHeight="1">
      <c r="A50" s="58" t="s">
        <v>259</v>
      </c>
      <c r="B50" s="133">
        <v>503</v>
      </c>
      <c r="C50" s="71" t="s">
        <v>6</v>
      </c>
      <c r="D50" s="71" t="s">
        <v>101</v>
      </c>
      <c r="E50" s="169" t="s">
        <v>133</v>
      </c>
      <c r="F50" s="71" t="s">
        <v>5</v>
      </c>
      <c r="G50" s="108">
        <f>G51</f>
        <v>88.7</v>
      </c>
      <c r="H50" s="108" t="str">
        <f>H51</f>
        <v>88,7</v>
      </c>
      <c r="I50" s="49"/>
      <c r="J50" s="48"/>
      <c r="K50" s="108">
        <f t="shared" si="0"/>
        <v>100</v>
      </c>
    </row>
    <row r="51" spans="1:11" ht="62.25" customHeight="1">
      <c r="A51" s="77" t="s">
        <v>200</v>
      </c>
      <c r="B51" s="133">
        <v>503</v>
      </c>
      <c r="C51" s="71" t="s">
        <v>6</v>
      </c>
      <c r="D51" s="71" t="s">
        <v>101</v>
      </c>
      <c r="E51" s="169" t="s">
        <v>133</v>
      </c>
      <c r="F51" s="71" t="s">
        <v>112</v>
      </c>
      <c r="G51" s="108">
        <v>88.7</v>
      </c>
      <c r="H51" s="71" t="s">
        <v>363</v>
      </c>
      <c r="I51" s="49"/>
      <c r="J51" s="48"/>
      <c r="K51" s="108">
        <f t="shared" si="0"/>
        <v>100</v>
      </c>
    </row>
    <row r="52" spans="1:11" ht="20.25" customHeight="1">
      <c r="A52" s="75" t="s">
        <v>48</v>
      </c>
      <c r="B52" s="138">
        <v>503</v>
      </c>
      <c r="C52" s="71" t="s">
        <v>13</v>
      </c>
      <c r="D52" s="71" t="s">
        <v>14</v>
      </c>
      <c r="E52" s="71" t="s">
        <v>27</v>
      </c>
      <c r="F52" s="71" t="s">
        <v>5</v>
      </c>
      <c r="G52" s="108">
        <f>G64+G56</f>
        <v>865.3000000000001</v>
      </c>
      <c r="H52" s="108">
        <f>H64+H56</f>
        <v>805.3000000000001</v>
      </c>
      <c r="I52" s="28">
        <f>I64</f>
        <v>0</v>
      </c>
      <c r="J52" s="28" t="e">
        <f>J64</f>
        <v>#REF!</v>
      </c>
      <c r="K52" s="108">
        <f t="shared" si="0"/>
        <v>93.06598867444816</v>
      </c>
    </row>
    <row r="53" spans="1:11" ht="18" customHeight="1" hidden="1">
      <c r="A53" s="75" t="s">
        <v>87</v>
      </c>
      <c r="B53" s="138">
        <v>503</v>
      </c>
      <c r="C53" s="71" t="s">
        <v>13</v>
      </c>
      <c r="D53" s="71" t="s">
        <v>7</v>
      </c>
      <c r="E53" s="71" t="s">
        <v>52</v>
      </c>
      <c r="F53" s="71" t="s">
        <v>5</v>
      </c>
      <c r="G53" s="108">
        <f>G54</f>
        <v>0</v>
      </c>
      <c r="H53" s="71"/>
      <c r="I53" s="28"/>
      <c r="J53" s="28"/>
      <c r="K53" s="108" t="e">
        <f t="shared" si="0"/>
        <v>#DIV/0!</v>
      </c>
    </row>
    <row r="54" spans="1:11" ht="54" customHeight="1" hidden="1">
      <c r="A54" s="75" t="s">
        <v>86</v>
      </c>
      <c r="B54" s="138">
        <v>503</v>
      </c>
      <c r="C54" s="71" t="s">
        <v>13</v>
      </c>
      <c r="D54" s="71" t="s">
        <v>7</v>
      </c>
      <c r="E54" s="71" t="s">
        <v>99</v>
      </c>
      <c r="F54" s="71" t="s">
        <v>5</v>
      </c>
      <c r="G54" s="108">
        <f>G55</f>
        <v>0</v>
      </c>
      <c r="H54" s="71"/>
      <c r="I54" s="28"/>
      <c r="J54" s="28"/>
      <c r="K54" s="108" t="e">
        <f t="shared" si="0"/>
        <v>#DIV/0!</v>
      </c>
    </row>
    <row r="55" spans="1:11" ht="52.5" customHeight="1" hidden="1">
      <c r="A55" s="60" t="s">
        <v>100</v>
      </c>
      <c r="B55" s="138">
        <v>503</v>
      </c>
      <c r="C55" s="71" t="s">
        <v>13</v>
      </c>
      <c r="D55" s="71" t="s">
        <v>7</v>
      </c>
      <c r="E55" s="71" t="s">
        <v>99</v>
      </c>
      <c r="F55" s="71" t="s">
        <v>95</v>
      </c>
      <c r="G55" s="108"/>
      <c r="H55" s="71"/>
      <c r="I55" s="28"/>
      <c r="J55" s="28"/>
      <c r="K55" s="108" t="e">
        <f t="shared" si="0"/>
        <v>#DIV/0!</v>
      </c>
    </row>
    <row r="56" spans="1:11" ht="23.25" customHeight="1">
      <c r="A56" s="76" t="s">
        <v>136</v>
      </c>
      <c r="B56" s="138">
        <v>503</v>
      </c>
      <c r="C56" s="71" t="s">
        <v>13</v>
      </c>
      <c r="D56" s="71" t="s">
        <v>43</v>
      </c>
      <c r="E56" s="71" t="s">
        <v>27</v>
      </c>
      <c r="F56" s="71" t="s">
        <v>5</v>
      </c>
      <c r="G56" s="108">
        <f>G57+G62</f>
        <v>755.3000000000001</v>
      </c>
      <c r="H56" s="108">
        <f>H57+H62</f>
        <v>755.3000000000001</v>
      </c>
      <c r="I56" s="28"/>
      <c r="J56" s="28"/>
      <c r="K56" s="108">
        <f t="shared" si="0"/>
        <v>100</v>
      </c>
    </row>
    <row r="57" spans="1:11" ht="35.25" customHeight="1">
      <c r="A57" s="60" t="s">
        <v>213</v>
      </c>
      <c r="B57" s="138">
        <v>503</v>
      </c>
      <c r="C57" s="71" t="s">
        <v>13</v>
      </c>
      <c r="D57" s="71" t="s">
        <v>43</v>
      </c>
      <c r="E57" s="71" t="s">
        <v>212</v>
      </c>
      <c r="F57" s="71" t="s">
        <v>5</v>
      </c>
      <c r="G57" s="108">
        <f>G58+G59+G60</f>
        <v>714.2</v>
      </c>
      <c r="H57" s="108">
        <f>H58+H59+H60</f>
        <v>714.2</v>
      </c>
      <c r="I57" s="29"/>
      <c r="J57" s="29"/>
      <c r="K57" s="108">
        <f t="shared" si="0"/>
        <v>100</v>
      </c>
    </row>
    <row r="58" spans="1:11" ht="77.25" customHeight="1">
      <c r="A58" s="60" t="s">
        <v>209</v>
      </c>
      <c r="B58" s="138">
        <v>503</v>
      </c>
      <c r="C58" s="71" t="s">
        <v>13</v>
      </c>
      <c r="D58" s="71" t="s">
        <v>43</v>
      </c>
      <c r="E58" s="71" t="s">
        <v>212</v>
      </c>
      <c r="F58" s="71" t="s">
        <v>123</v>
      </c>
      <c r="G58" s="108">
        <v>600</v>
      </c>
      <c r="H58" s="71" t="s">
        <v>364</v>
      </c>
      <c r="I58" s="29"/>
      <c r="J58" s="29"/>
      <c r="K58" s="108">
        <f t="shared" si="0"/>
        <v>100</v>
      </c>
    </row>
    <row r="59" spans="1:11" ht="34.5" customHeight="1">
      <c r="A59" s="57" t="s">
        <v>189</v>
      </c>
      <c r="B59" s="138">
        <v>503</v>
      </c>
      <c r="C59" s="71" t="s">
        <v>13</v>
      </c>
      <c r="D59" s="71" t="s">
        <v>43</v>
      </c>
      <c r="E59" s="71" t="s">
        <v>212</v>
      </c>
      <c r="F59" s="71" t="s">
        <v>190</v>
      </c>
      <c r="G59" s="108">
        <v>12</v>
      </c>
      <c r="H59" s="190" t="s">
        <v>365</v>
      </c>
      <c r="I59" s="29"/>
      <c r="J59" s="29"/>
      <c r="K59" s="108">
        <f t="shared" si="0"/>
        <v>100</v>
      </c>
    </row>
    <row r="60" spans="1:11" ht="57.75" customHeight="1">
      <c r="A60" s="60" t="s">
        <v>126</v>
      </c>
      <c r="B60" s="138">
        <v>503</v>
      </c>
      <c r="C60" s="71" t="s">
        <v>13</v>
      </c>
      <c r="D60" s="71" t="s">
        <v>43</v>
      </c>
      <c r="E60" s="71" t="s">
        <v>238</v>
      </c>
      <c r="F60" s="71" t="s">
        <v>5</v>
      </c>
      <c r="G60" s="108">
        <f>G61</f>
        <v>102.2</v>
      </c>
      <c r="H60" s="108" t="str">
        <f>H61</f>
        <v>102,2</v>
      </c>
      <c r="I60" s="29"/>
      <c r="J60" s="29"/>
      <c r="K60" s="108">
        <f t="shared" si="0"/>
        <v>100</v>
      </c>
    </row>
    <row r="61" spans="1:11" ht="90.75" customHeight="1">
      <c r="A61" s="60" t="s">
        <v>209</v>
      </c>
      <c r="B61" s="138">
        <v>503</v>
      </c>
      <c r="C61" s="71" t="s">
        <v>13</v>
      </c>
      <c r="D61" s="71" t="s">
        <v>43</v>
      </c>
      <c r="E61" s="71" t="s">
        <v>238</v>
      </c>
      <c r="F61" s="71" t="s">
        <v>123</v>
      </c>
      <c r="G61" s="108">
        <v>102.2</v>
      </c>
      <c r="H61" s="190" t="s">
        <v>366</v>
      </c>
      <c r="I61" s="29"/>
      <c r="J61" s="29"/>
      <c r="K61" s="108">
        <f t="shared" si="0"/>
        <v>100</v>
      </c>
    </row>
    <row r="62" spans="1:11" ht="59.25" customHeight="1">
      <c r="A62" s="2" t="s">
        <v>221</v>
      </c>
      <c r="B62" s="92" t="s">
        <v>47</v>
      </c>
      <c r="C62" s="71" t="s">
        <v>13</v>
      </c>
      <c r="D62" s="71" t="s">
        <v>43</v>
      </c>
      <c r="E62" s="71" t="s">
        <v>173</v>
      </c>
      <c r="F62" s="71" t="s">
        <v>5</v>
      </c>
      <c r="G62" s="108">
        <f>G63</f>
        <v>41.1</v>
      </c>
      <c r="H62" s="108" t="str">
        <f>H63</f>
        <v>41,1</v>
      </c>
      <c r="I62" s="28"/>
      <c r="J62" s="28"/>
      <c r="K62" s="108">
        <f t="shared" si="0"/>
        <v>100</v>
      </c>
    </row>
    <row r="63" spans="1:11" ht="45" customHeight="1">
      <c r="A63" s="60" t="s">
        <v>201</v>
      </c>
      <c r="B63" s="92" t="s">
        <v>47</v>
      </c>
      <c r="C63" s="71" t="s">
        <v>13</v>
      </c>
      <c r="D63" s="71" t="s">
        <v>43</v>
      </c>
      <c r="E63" s="71" t="s">
        <v>173</v>
      </c>
      <c r="F63" s="71" t="s">
        <v>114</v>
      </c>
      <c r="G63" s="108">
        <v>41.1</v>
      </c>
      <c r="H63" s="190" t="s">
        <v>367</v>
      </c>
      <c r="I63" s="28"/>
      <c r="J63" s="28"/>
      <c r="K63" s="108">
        <f t="shared" si="0"/>
        <v>100</v>
      </c>
    </row>
    <row r="64" spans="1:11" ht="28.5" customHeight="1">
      <c r="A64" s="75" t="s">
        <v>90</v>
      </c>
      <c r="B64" s="138">
        <v>503</v>
      </c>
      <c r="C64" s="71" t="s">
        <v>13</v>
      </c>
      <c r="D64" s="71" t="s">
        <v>51</v>
      </c>
      <c r="E64" s="71" t="s">
        <v>27</v>
      </c>
      <c r="F64" s="141" t="s">
        <v>5</v>
      </c>
      <c r="G64" s="108">
        <f>G65</f>
        <v>110</v>
      </c>
      <c r="H64" s="108">
        <v>50</v>
      </c>
      <c r="I64" s="29"/>
      <c r="J64" s="29" t="e">
        <f>#REF!+#REF!+J65</f>
        <v>#REF!</v>
      </c>
      <c r="K64" s="108">
        <f t="shared" si="0"/>
        <v>45.45454545454545</v>
      </c>
    </row>
    <row r="65" spans="1:11" ht="48" customHeight="1">
      <c r="A65" s="75" t="s">
        <v>184</v>
      </c>
      <c r="B65" s="138">
        <v>503</v>
      </c>
      <c r="C65" s="71" t="s">
        <v>13</v>
      </c>
      <c r="D65" s="71" t="s">
        <v>51</v>
      </c>
      <c r="E65" s="141" t="s">
        <v>156</v>
      </c>
      <c r="F65" s="71" t="s">
        <v>5</v>
      </c>
      <c r="G65" s="108">
        <f>G66</f>
        <v>110</v>
      </c>
      <c r="H65" s="108">
        <v>50</v>
      </c>
      <c r="I65" s="28"/>
      <c r="J65" s="28" t="e">
        <f>#REF!</f>
        <v>#REF!</v>
      </c>
      <c r="K65" s="108">
        <f t="shared" si="0"/>
        <v>45.45454545454545</v>
      </c>
    </row>
    <row r="66" spans="1:11" ht="59.25" customHeight="1">
      <c r="A66" s="75" t="s">
        <v>207</v>
      </c>
      <c r="B66" s="138">
        <v>503</v>
      </c>
      <c r="C66" s="71" t="s">
        <v>13</v>
      </c>
      <c r="D66" s="71" t="s">
        <v>51</v>
      </c>
      <c r="E66" s="141" t="s">
        <v>156</v>
      </c>
      <c r="F66" s="71" t="s">
        <v>185</v>
      </c>
      <c r="G66" s="108">
        <v>110</v>
      </c>
      <c r="H66" s="108">
        <v>50</v>
      </c>
      <c r="I66" s="29"/>
      <c r="J66" s="29">
        <v>50</v>
      </c>
      <c r="K66" s="108">
        <f t="shared" si="0"/>
        <v>45.45454545454545</v>
      </c>
    </row>
    <row r="67" spans="1:11" ht="21.75" customHeight="1">
      <c r="A67" s="75" t="s">
        <v>83</v>
      </c>
      <c r="B67" s="138">
        <v>503</v>
      </c>
      <c r="C67" s="71" t="s">
        <v>43</v>
      </c>
      <c r="D67" s="71" t="s">
        <v>14</v>
      </c>
      <c r="E67" s="141" t="s">
        <v>27</v>
      </c>
      <c r="F67" s="71" t="s">
        <v>5</v>
      </c>
      <c r="G67" s="108">
        <f>G69</f>
        <v>9</v>
      </c>
      <c r="H67" s="190" t="s">
        <v>368</v>
      </c>
      <c r="I67" s="28"/>
      <c r="J67" s="28"/>
      <c r="K67" s="108">
        <f t="shared" si="0"/>
        <v>0</v>
      </c>
    </row>
    <row r="68" spans="1:11" ht="30" customHeight="1">
      <c r="A68" s="75" t="s">
        <v>157</v>
      </c>
      <c r="B68" s="138">
        <v>503</v>
      </c>
      <c r="C68" s="71" t="s">
        <v>43</v>
      </c>
      <c r="D68" s="71" t="s">
        <v>43</v>
      </c>
      <c r="E68" s="141" t="s">
        <v>27</v>
      </c>
      <c r="F68" s="71" t="s">
        <v>5</v>
      </c>
      <c r="G68" s="108">
        <f>G69</f>
        <v>9</v>
      </c>
      <c r="H68" s="190" t="s">
        <v>368</v>
      </c>
      <c r="I68" s="28"/>
      <c r="J68" s="28"/>
      <c r="K68" s="108">
        <f t="shared" si="0"/>
        <v>0</v>
      </c>
    </row>
    <row r="69" spans="1:11" ht="73.5" customHeight="1">
      <c r="A69" s="75" t="s">
        <v>222</v>
      </c>
      <c r="B69" s="138">
        <v>503</v>
      </c>
      <c r="C69" s="71" t="s">
        <v>43</v>
      </c>
      <c r="D69" s="71" t="s">
        <v>43</v>
      </c>
      <c r="E69" s="141" t="s">
        <v>158</v>
      </c>
      <c r="F69" s="71" t="s">
        <v>5</v>
      </c>
      <c r="G69" s="108">
        <f>G70</f>
        <v>9</v>
      </c>
      <c r="H69" s="190" t="s">
        <v>368</v>
      </c>
      <c r="I69" s="28"/>
      <c r="J69" s="28"/>
      <c r="K69" s="108">
        <f t="shared" si="0"/>
        <v>0</v>
      </c>
    </row>
    <row r="70" spans="1:11" ht="45.75" customHeight="1">
      <c r="A70" s="60" t="s">
        <v>201</v>
      </c>
      <c r="B70" s="138">
        <v>503</v>
      </c>
      <c r="C70" s="71" t="s">
        <v>43</v>
      </c>
      <c r="D70" s="71" t="s">
        <v>43</v>
      </c>
      <c r="E70" s="141" t="s">
        <v>158</v>
      </c>
      <c r="F70" s="141" t="s">
        <v>114</v>
      </c>
      <c r="G70" s="108">
        <v>9</v>
      </c>
      <c r="H70" s="193" t="s">
        <v>368</v>
      </c>
      <c r="I70" s="12"/>
      <c r="J70" s="12"/>
      <c r="K70" s="108">
        <f t="shared" si="0"/>
        <v>0</v>
      </c>
    </row>
    <row r="71" spans="1:11" ht="24" customHeight="1">
      <c r="A71" s="79" t="s">
        <v>38</v>
      </c>
      <c r="B71" s="144" t="s">
        <v>47</v>
      </c>
      <c r="C71" s="130" t="s">
        <v>21</v>
      </c>
      <c r="D71" s="130" t="s">
        <v>14</v>
      </c>
      <c r="E71" s="130" t="s">
        <v>27</v>
      </c>
      <c r="F71" s="145" t="s">
        <v>5</v>
      </c>
      <c r="G71" s="108">
        <f>G72+G77+G83+G87+G89</f>
        <v>4683.314</v>
      </c>
      <c r="H71" s="108">
        <f>H72+H77+H83+H87+H89</f>
        <v>4671.6</v>
      </c>
      <c r="I71" s="72" t="e">
        <f>I72+#REF!</f>
        <v>#REF!</v>
      </c>
      <c r="J71" s="72" t="e">
        <f>J72+#REF!</f>
        <v>#REF!</v>
      </c>
      <c r="K71" s="108">
        <f t="shared" si="0"/>
        <v>99.7498779710265</v>
      </c>
    </row>
    <row r="72" spans="1:11" ht="25.5" customHeight="1">
      <c r="A72" s="79" t="s">
        <v>41</v>
      </c>
      <c r="B72" s="144" t="s">
        <v>47</v>
      </c>
      <c r="C72" s="127" t="s">
        <v>21</v>
      </c>
      <c r="D72" s="127" t="s">
        <v>6</v>
      </c>
      <c r="E72" s="127" t="s">
        <v>27</v>
      </c>
      <c r="F72" s="142" t="s">
        <v>5</v>
      </c>
      <c r="G72" s="108">
        <f aca="true" t="shared" si="1" ref="G72:H74">G73</f>
        <v>1315.1</v>
      </c>
      <c r="H72" s="108" t="str">
        <f t="shared" si="1"/>
        <v>1315,1</v>
      </c>
      <c r="I72" s="32">
        <f aca="true" t="shared" si="2" ref="I72:J74">I73</f>
        <v>0</v>
      </c>
      <c r="J72" s="32">
        <f t="shared" si="2"/>
        <v>60</v>
      </c>
      <c r="K72" s="108">
        <f t="shared" si="0"/>
        <v>100</v>
      </c>
    </row>
    <row r="73" spans="1:11" ht="33" customHeight="1">
      <c r="A73" s="75" t="s">
        <v>68</v>
      </c>
      <c r="B73" s="144" t="s">
        <v>47</v>
      </c>
      <c r="C73" s="127" t="s">
        <v>21</v>
      </c>
      <c r="D73" s="127" t="s">
        <v>6</v>
      </c>
      <c r="E73" s="127" t="s">
        <v>69</v>
      </c>
      <c r="F73" s="142" t="s">
        <v>5</v>
      </c>
      <c r="G73" s="108">
        <f t="shared" si="1"/>
        <v>1315.1</v>
      </c>
      <c r="H73" s="108" t="str">
        <f t="shared" si="1"/>
        <v>1315,1</v>
      </c>
      <c r="I73" s="33">
        <f t="shared" si="2"/>
        <v>0</v>
      </c>
      <c r="J73" s="33">
        <f t="shared" si="2"/>
        <v>60</v>
      </c>
      <c r="K73" s="108">
        <f t="shared" si="0"/>
        <v>100</v>
      </c>
    </row>
    <row r="74" spans="1:11" ht="31.5" customHeight="1">
      <c r="A74" s="75" t="s">
        <v>70</v>
      </c>
      <c r="B74" s="144" t="s">
        <v>47</v>
      </c>
      <c r="C74" s="127" t="s">
        <v>21</v>
      </c>
      <c r="D74" s="127" t="s">
        <v>6</v>
      </c>
      <c r="E74" s="127" t="s">
        <v>71</v>
      </c>
      <c r="F74" s="142" t="s">
        <v>5</v>
      </c>
      <c r="G74" s="108">
        <f t="shared" si="1"/>
        <v>1315.1</v>
      </c>
      <c r="H74" s="108" t="str">
        <f t="shared" si="1"/>
        <v>1315,1</v>
      </c>
      <c r="I74" s="33">
        <f t="shared" si="2"/>
        <v>0</v>
      </c>
      <c r="J74" s="33">
        <f t="shared" si="2"/>
        <v>60</v>
      </c>
      <c r="K74" s="108">
        <f t="shared" si="0"/>
        <v>100</v>
      </c>
    </row>
    <row r="75" spans="1:11" ht="21" customHeight="1">
      <c r="A75" s="77" t="s">
        <v>122</v>
      </c>
      <c r="B75" s="144" t="s">
        <v>47</v>
      </c>
      <c r="C75" s="127" t="s">
        <v>21</v>
      </c>
      <c r="D75" s="127" t="s">
        <v>6</v>
      </c>
      <c r="E75" s="127" t="s">
        <v>71</v>
      </c>
      <c r="F75" s="142" t="s">
        <v>121</v>
      </c>
      <c r="G75" s="108">
        <f>1295+20+0.1</f>
        <v>1315.1</v>
      </c>
      <c r="H75" s="142" t="s">
        <v>369</v>
      </c>
      <c r="I75" s="33"/>
      <c r="J75" s="33">
        <v>60</v>
      </c>
      <c r="K75" s="108">
        <f t="shared" si="0"/>
        <v>100</v>
      </c>
    </row>
    <row r="76" spans="1:11" ht="23.25" customHeight="1">
      <c r="A76" s="79" t="s">
        <v>39</v>
      </c>
      <c r="B76" s="144" t="s">
        <v>47</v>
      </c>
      <c r="C76" s="127" t="s">
        <v>21</v>
      </c>
      <c r="D76" s="127" t="s">
        <v>22</v>
      </c>
      <c r="E76" s="127" t="s">
        <v>27</v>
      </c>
      <c r="F76" s="142" t="s">
        <v>5</v>
      </c>
      <c r="G76" s="108">
        <f>G77+G83+G87+G89</f>
        <v>3368.214</v>
      </c>
      <c r="H76" s="108">
        <f>H77+H83+H87+H89</f>
        <v>3356.5</v>
      </c>
      <c r="I76" s="33"/>
      <c r="J76" s="33"/>
      <c r="K76" s="108">
        <f t="shared" si="0"/>
        <v>99.65221924735187</v>
      </c>
    </row>
    <row r="77" spans="1:11" ht="21" customHeight="1">
      <c r="A77" s="79" t="s">
        <v>76</v>
      </c>
      <c r="B77" s="144" t="s">
        <v>47</v>
      </c>
      <c r="C77" s="130" t="s">
        <v>21</v>
      </c>
      <c r="D77" s="130" t="s">
        <v>22</v>
      </c>
      <c r="E77" s="130" t="s">
        <v>144</v>
      </c>
      <c r="F77" s="145" t="s">
        <v>5</v>
      </c>
      <c r="G77" s="108">
        <f>G78+G81</f>
        <v>310.70000000000005</v>
      </c>
      <c r="H77" s="108">
        <f>H78+H81</f>
        <v>301.8</v>
      </c>
      <c r="I77" s="123" t="e">
        <f>I78</f>
        <v>#REF!</v>
      </c>
      <c r="J77" s="123" t="e">
        <f>J78</f>
        <v>#REF!</v>
      </c>
      <c r="K77" s="108">
        <f t="shared" si="0"/>
        <v>97.13550048278081</v>
      </c>
    </row>
    <row r="78" spans="1:11" ht="29.25" customHeight="1">
      <c r="A78" s="79" t="s">
        <v>23</v>
      </c>
      <c r="B78" s="144" t="s">
        <v>47</v>
      </c>
      <c r="C78" s="130" t="s">
        <v>21</v>
      </c>
      <c r="D78" s="130" t="s">
        <v>22</v>
      </c>
      <c r="E78" s="130" t="s">
        <v>175</v>
      </c>
      <c r="F78" s="145" t="s">
        <v>5</v>
      </c>
      <c r="G78" s="108">
        <f>G79+G80</f>
        <v>203.60000000000002</v>
      </c>
      <c r="H78" s="108">
        <f>H79+H80</f>
        <v>200.5</v>
      </c>
      <c r="I78" s="123" t="e">
        <f>#REF!+#REF!</f>
        <v>#REF!</v>
      </c>
      <c r="J78" s="123" t="e">
        <f>#REF!</f>
        <v>#REF!</v>
      </c>
      <c r="K78" s="108">
        <f t="shared" si="0"/>
        <v>98.47740667976423</v>
      </c>
    </row>
    <row r="79" spans="1:11" ht="45.75" customHeight="1">
      <c r="A79" s="57" t="s">
        <v>201</v>
      </c>
      <c r="B79" s="144" t="s">
        <v>47</v>
      </c>
      <c r="C79" s="130" t="s">
        <v>21</v>
      </c>
      <c r="D79" s="130" t="s">
        <v>22</v>
      </c>
      <c r="E79" s="130" t="s">
        <v>175</v>
      </c>
      <c r="F79" s="146" t="s">
        <v>114</v>
      </c>
      <c r="G79" s="108">
        <v>26.3</v>
      </c>
      <c r="H79" s="194" t="s">
        <v>370</v>
      </c>
      <c r="I79" s="123"/>
      <c r="J79" s="123"/>
      <c r="K79" s="108">
        <f t="shared" si="0"/>
        <v>97.71863117870721</v>
      </c>
    </row>
    <row r="80" spans="1:11" ht="48" customHeight="1">
      <c r="A80" s="79" t="s">
        <v>205</v>
      </c>
      <c r="B80" s="144" t="s">
        <v>47</v>
      </c>
      <c r="C80" s="130" t="s">
        <v>21</v>
      </c>
      <c r="D80" s="130" t="s">
        <v>22</v>
      </c>
      <c r="E80" s="130" t="s">
        <v>175</v>
      </c>
      <c r="F80" s="146" t="s">
        <v>206</v>
      </c>
      <c r="G80" s="108">
        <v>177.3</v>
      </c>
      <c r="H80" s="194" t="s">
        <v>371</v>
      </c>
      <c r="I80" s="123"/>
      <c r="J80" s="123"/>
      <c r="K80" s="108">
        <f aca="true" t="shared" si="3" ref="K80:K143">H80/G80*100</f>
        <v>98.58996051889453</v>
      </c>
    </row>
    <row r="81" spans="1:11" ht="113.25" customHeight="1">
      <c r="A81" s="57" t="s">
        <v>226</v>
      </c>
      <c r="B81" s="106" t="s">
        <v>47</v>
      </c>
      <c r="C81" s="107" t="s">
        <v>21</v>
      </c>
      <c r="D81" s="107" t="s">
        <v>22</v>
      </c>
      <c r="E81" s="107" t="s">
        <v>199</v>
      </c>
      <c r="F81" s="146" t="s">
        <v>5</v>
      </c>
      <c r="G81" s="108">
        <f>G82</f>
        <v>107.1</v>
      </c>
      <c r="H81" s="108" t="str">
        <f>H82</f>
        <v>101,3</v>
      </c>
      <c r="I81" s="123"/>
      <c r="J81" s="123"/>
      <c r="K81" s="108">
        <f t="shared" si="3"/>
        <v>94.5845004668534</v>
      </c>
    </row>
    <row r="82" spans="1:11" ht="45" customHeight="1">
      <c r="A82" s="79" t="s">
        <v>204</v>
      </c>
      <c r="B82" s="106" t="s">
        <v>47</v>
      </c>
      <c r="C82" s="107" t="s">
        <v>21</v>
      </c>
      <c r="D82" s="107" t="s">
        <v>22</v>
      </c>
      <c r="E82" s="107" t="s">
        <v>199</v>
      </c>
      <c r="F82" s="146" t="s">
        <v>159</v>
      </c>
      <c r="G82" s="108">
        <f>204.6-97.5</f>
        <v>107.1</v>
      </c>
      <c r="H82" s="194" t="s">
        <v>372</v>
      </c>
      <c r="I82" s="123"/>
      <c r="J82" s="123"/>
      <c r="K82" s="108">
        <f t="shared" si="3"/>
        <v>94.5845004668534</v>
      </c>
    </row>
    <row r="83" spans="1:11" ht="69.75" customHeight="1">
      <c r="A83" s="57" t="s">
        <v>214</v>
      </c>
      <c r="B83" s="144" t="s">
        <v>47</v>
      </c>
      <c r="C83" s="130" t="s">
        <v>21</v>
      </c>
      <c r="D83" s="130" t="s">
        <v>22</v>
      </c>
      <c r="E83" s="130" t="s">
        <v>264</v>
      </c>
      <c r="F83" s="145" t="s">
        <v>5</v>
      </c>
      <c r="G83" s="108">
        <f aca="true" t="shared" si="4" ref="G83:H85">G84</f>
        <v>23</v>
      </c>
      <c r="H83" s="108" t="str">
        <f t="shared" si="4"/>
        <v>20,2</v>
      </c>
      <c r="I83" s="122"/>
      <c r="J83" s="122"/>
      <c r="K83" s="108">
        <f t="shared" si="3"/>
        <v>87.82608695652173</v>
      </c>
    </row>
    <row r="84" spans="1:11" ht="99" customHeight="1">
      <c r="A84" s="79" t="s">
        <v>224</v>
      </c>
      <c r="B84" s="162">
        <v>503</v>
      </c>
      <c r="C84" s="157" t="s">
        <v>21</v>
      </c>
      <c r="D84" s="157" t="s">
        <v>22</v>
      </c>
      <c r="E84" s="157" t="s">
        <v>265</v>
      </c>
      <c r="F84" s="146" t="s">
        <v>5</v>
      </c>
      <c r="G84" s="108">
        <f t="shared" si="4"/>
        <v>23</v>
      </c>
      <c r="H84" s="108" t="str">
        <f t="shared" si="4"/>
        <v>20,2</v>
      </c>
      <c r="I84" s="122"/>
      <c r="J84" s="122"/>
      <c r="K84" s="108">
        <f t="shared" si="3"/>
        <v>87.82608695652173</v>
      </c>
    </row>
    <row r="85" spans="1:11" ht="93" customHeight="1">
      <c r="A85" s="79" t="s">
        <v>225</v>
      </c>
      <c r="B85" s="162">
        <v>503</v>
      </c>
      <c r="C85" s="157" t="s">
        <v>21</v>
      </c>
      <c r="D85" s="157" t="s">
        <v>22</v>
      </c>
      <c r="E85" s="157" t="s">
        <v>265</v>
      </c>
      <c r="F85" s="146" t="s">
        <v>5</v>
      </c>
      <c r="G85" s="108">
        <f t="shared" si="4"/>
        <v>23</v>
      </c>
      <c r="H85" s="108" t="str">
        <f t="shared" si="4"/>
        <v>20,2</v>
      </c>
      <c r="I85" s="122"/>
      <c r="J85" s="122"/>
      <c r="K85" s="108">
        <f t="shared" si="3"/>
        <v>87.82608695652173</v>
      </c>
    </row>
    <row r="86" spans="1:11" ht="51" customHeight="1">
      <c r="A86" s="79" t="s">
        <v>204</v>
      </c>
      <c r="B86" s="162">
        <v>503</v>
      </c>
      <c r="C86" s="157" t="s">
        <v>21</v>
      </c>
      <c r="D86" s="157" t="s">
        <v>22</v>
      </c>
      <c r="E86" s="157" t="s">
        <v>265</v>
      </c>
      <c r="F86" s="146" t="s">
        <v>159</v>
      </c>
      <c r="G86" s="108">
        <v>23</v>
      </c>
      <c r="H86" s="194" t="s">
        <v>373</v>
      </c>
      <c r="I86" s="122"/>
      <c r="J86" s="122"/>
      <c r="K86" s="108">
        <f t="shared" si="3"/>
        <v>87.82608695652173</v>
      </c>
    </row>
    <row r="87" spans="1:11" ht="90" customHeight="1">
      <c r="A87" s="79" t="s">
        <v>279</v>
      </c>
      <c r="B87" s="106" t="s">
        <v>47</v>
      </c>
      <c r="C87" s="107" t="s">
        <v>21</v>
      </c>
      <c r="D87" s="107" t="s">
        <v>22</v>
      </c>
      <c r="E87" s="107" t="s">
        <v>266</v>
      </c>
      <c r="F87" s="146" t="s">
        <v>5</v>
      </c>
      <c r="G87" s="108">
        <f>G88</f>
        <v>1434.914</v>
      </c>
      <c r="H87" s="108" t="str">
        <f>H88</f>
        <v>1434,9</v>
      </c>
      <c r="I87" s="123"/>
      <c r="J87" s="123"/>
      <c r="K87" s="108">
        <f t="shared" si="3"/>
        <v>99.9990243317718</v>
      </c>
    </row>
    <row r="88" spans="1:11" ht="52.5" customHeight="1">
      <c r="A88" s="79" t="s">
        <v>204</v>
      </c>
      <c r="B88" s="106" t="s">
        <v>47</v>
      </c>
      <c r="C88" s="107" t="s">
        <v>21</v>
      </c>
      <c r="D88" s="107" t="s">
        <v>22</v>
      </c>
      <c r="E88" s="107" t="s">
        <v>266</v>
      </c>
      <c r="F88" s="146" t="s">
        <v>159</v>
      </c>
      <c r="G88" s="108">
        <f>1240.7+398.8-398.8+194.214</f>
        <v>1434.914</v>
      </c>
      <c r="H88" s="146" t="s">
        <v>374</v>
      </c>
      <c r="I88" s="123"/>
      <c r="J88" s="123"/>
      <c r="K88" s="108">
        <f t="shared" si="3"/>
        <v>99.9990243317718</v>
      </c>
    </row>
    <row r="89" spans="1:11" ht="119.25" customHeight="1">
      <c r="A89" s="79" t="s">
        <v>278</v>
      </c>
      <c r="B89" s="106" t="s">
        <v>47</v>
      </c>
      <c r="C89" s="107" t="s">
        <v>21</v>
      </c>
      <c r="D89" s="107" t="s">
        <v>22</v>
      </c>
      <c r="E89" s="107" t="s">
        <v>267</v>
      </c>
      <c r="F89" s="146" t="s">
        <v>5</v>
      </c>
      <c r="G89" s="108">
        <f>G90</f>
        <v>1599.6</v>
      </c>
      <c r="H89" s="108" t="str">
        <f>H90</f>
        <v>1599,6</v>
      </c>
      <c r="I89" s="123"/>
      <c r="J89" s="123"/>
      <c r="K89" s="108">
        <f t="shared" si="3"/>
        <v>100</v>
      </c>
    </row>
    <row r="90" spans="1:11" ht="54.75" customHeight="1">
      <c r="A90" s="79" t="s">
        <v>204</v>
      </c>
      <c r="B90" s="106" t="s">
        <v>47</v>
      </c>
      <c r="C90" s="107" t="s">
        <v>21</v>
      </c>
      <c r="D90" s="107" t="s">
        <v>22</v>
      </c>
      <c r="E90" s="107" t="s">
        <v>267</v>
      </c>
      <c r="F90" s="146" t="s">
        <v>159</v>
      </c>
      <c r="G90" s="108">
        <v>1599.6</v>
      </c>
      <c r="H90" s="194" t="s">
        <v>375</v>
      </c>
      <c r="I90" s="123"/>
      <c r="J90" s="123"/>
      <c r="K90" s="108">
        <f t="shared" si="3"/>
        <v>100</v>
      </c>
    </row>
    <row r="91" spans="1:11" ht="21.75" customHeight="1">
      <c r="A91" s="76" t="s">
        <v>103</v>
      </c>
      <c r="B91" s="144" t="s">
        <v>47</v>
      </c>
      <c r="C91" s="127" t="s">
        <v>51</v>
      </c>
      <c r="D91" s="127" t="s">
        <v>14</v>
      </c>
      <c r="E91" s="127" t="s">
        <v>27</v>
      </c>
      <c r="F91" s="142" t="s">
        <v>5</v>
      </c>
      <c r="G91" s="108">
        <f aca="true" t="shared" si="5" ref="G91:H93">G92</f>
        <v>157.6</v>
      </c>
      <c r="H91" s="108" t="str">
        <f t="shared" si="5"/>
        <v>156,5</v>
      </c>
      <c r="I91" s="33"/>
      <c r="J91" s="33"/>
      <c r="K91" s="108">
        <f t="shared" si="3"/>
        <v>99.30203045685279</v>
      </c>
    </row>
    <row r="92" spans="1:11" ht="24" customHeight="1">
      <c r="A92" s="75" t="s">
        <v>88</v>
      </c>
      <c r="B92" s="106" t="s">
        <v>47</v>
      </c>
      <c r="C92" s="127" t="s">
        <v>51</v>
      </c>
      <c r="D92" s="71" t="s">
        <v>8</v>
      </c>
      <c r="E92" s="71" t="s">
        <v>27</v>
      </c>
      <c r="F92" s="141" t="s">
        <v>5</v>
      </c>
      <c r="G92" s="108">
        <f t="shared" si="5"/>
        <v>157.6</v>
      </c>
      <c r="H92" s="108" t="str">
        <f t="shared" si="5"/>
        <v>156,5</v>
      </c>
      <c r="I92" s="33"/>
      <c r="J92" s="33"/>
      <c r="K92" s="108">
        <f t="shared" si="3"/>
        <v>99.30203045685279</v>
      </c>
    </row>
    <row r="93" spans="1:11" ht="51.75" customHeight="1">
      <c r="A93" s="75" t="s">
        <v>89</v>
      </c>
      <c r="B93" s="106" t="s">
        <v>47</v>
      </c>
      <c r="C93" s="127" t="s">
        <v>51</v>
      </c>
      <c r="D93" s="71" t="s">
        <v>8</v>
      </c>
      <c r="E93" s="71" t="s">
        <v>176</v>
      </c>
      <c r="F93" s="141" t="s">
        <v>5</v>
      </c>
      <c r="G93" s="108">
        <f t="shared" si="5"/>
        <v>157.6</v>
      </c>
      <c r="H93" s="108" t="str">
        <f t="shared" si="5"/>
        <v>156,5</v>
      </c>
      <c r="I93" s="33"/>
      <c r="J93" s="33"/>
      <c r="K93" s="108">
        <f t="shared" si="3"/>
        <v>99.30203045685279</v>
      </c>
    </row>
    <row r="94" spans="1:11" ht="43.5" customHeight="1">
      <c r="A94" s="60" t="s">
        <v>201</v>
      </c>
      <c r="B94" s="106" t="s">
        <v>47</v>
      </c>
      <c r="C94" s="127" t="s">
        <v>51</v>
      </c>
      <c r="D94" s="71" t="s">
        <v>8</v>
      </c>
      <c r="E94" s="71" t="s">
        <v>176</v>
      </c>
      <c r="F94" s="141" t="s">
        <v>114</v>
      </c>
      <c r="G94" s="108">
        <v>157.6</v>
      </c>
      <c r="H94" s="193" t="s">
        <v>376</v>
      </c>
      <c r="I94" s="33"/>
      <c r="J94" s="33"/>
      <c r="K94" s="108">
        <f t="shared" si="3"/>
        <v>99.30203045685279</v>
      </c>
    </row>
    <row r="95" spans="1:11" ht="26.25" customHeight="1">
      <c r="A95" s="75" t="s">
        <v>331</v>
      </c>
      <c r="B95" s="133">
        <v>503</v>
      </c>
      <c r="C95" s="107" t="s">
        <v>6</v>
      </c>
      <c r="D95" s="107" t="s">
        <v>101</v>
      </c>
      <c r="E95" s="107" t="s">
        <v>27</v>
      </c>
      <c r="F95" s="107" t="s">
        <v>5</v>
      </c>
      <c r="G95" s="108">
        <f>G96+G102</f>
        <v>4073</v>
      </c>
      <c r="H95" s="108">
        <f>H96+H102</f>
        <v>3999.8</v>
      </c>
      <c r="I95" s="33"/>
      <c r="J95" s="33"/>
      <c r="K95" s="108">
        <f t="shared" si="3"/>
        <v>98.2027989197152</v>
      </c>
    </row>
    <row r="96" spans="1:11" ht="36.75" customHeight="1">
      <c r="A96" s="8" t="s">
        <v>96</v>
      </c>
      <c r="B96" s="133">
        <v>503</v>
      </c>
      <c r="C96" s="71" t="s">
        <v>6</v>
      </c>
      <c r="D96" s="71" t="s">
        <v>101</v>
      </c>
      <c r="E96" s="71" t="s">
        <v>110</v>
      </c>
      <c r="F96" s="71" t="s">
        <v>5</v>
      </c>
      <c r="G96" s="108">
        <f>G97</f>
        <v>2600.6</v>
      </c>
      <c r="H96" s="108">
        <f>H97</f>
        <v>2527.4</v>
      </c>
      <c r="I96" s="3"/>
      <c r="J96" s="22"/>
      <c r="K96" s="108">
        <f t="shared" si="3"/>
        <v>97.18526493886027</v>
      </c>
    </row>
    <row r="97" spans="1:11" ht="36.75" customHeight="1">
      <c r="A97" s="75" t="s">
        <v>18</v>
      </c>
      <c r="B97" s="133">
        <v>503</v>
      </c>
      <c r="C97" s="71" t="s">
        <v>6</v>
      </c>
      <c r="D97" s="71" t="s">
        <v>101</v>
      </c>
      <c r="E97" s="71" t="s">
        <v>169</v>
      </c>
      <c r="F97" s="71" t="s">
        <v>5</v>
      </c>
      <c r="G97" s="108">
        <f>G98+G100+G101+G99</f>
        <v>2600.6</v>
      </c>
      <c r="H97" s="108">
        <f>H98+H100+H101+H99</f>
        <v>2527.4</v>
      </c>
      <c r="I97" s="23"/>
      <c r="J97" s="23">
        <v>2777</v>
      </c>
      <c r="K97" s="108">
        <f t="shared" si="3"/>
        <v>97.18526493886027</v>
      </c>
    </row>
    <row r="98" spans="1:11" ht="43.5" customHeight="1">
      <c r="A98" s="77" t="s">
        <v>203</v>
      </c>
      <c r="B98" s="133">
        <v>503</v>
      </c>
      <c r="C98" s="71" t="s">
        <v>6</v>
      </c>
      <c r="D98" s="71" t="s">
        <v>101</v>
      </c>
      <c r="E98" s="71" t="s">
        <v>169</v>
      </c>
      <c r="F98" s="71" t="s">
        <v>118</v>
      </c>
      <c r="G98" s="108">
        <v>1746.5</v>
      </c>
      <c r="H98" s="190" t="s">
        <v>377</v>
      </c>
      <c r="I98" s="48"/>
      <c r="J98" s="48"/>
      <c r="K98" s="108">
        <f t="shared" si="3"/>
        <v>97.73260807328944</v>
      </c>
    </row>
    <row r="99" spans="1:11" ht="43.5" customHeight="1">
      <c r="A99" s="77" t="s">
        <v>258</v>
      </c>
      <c r="B99" s="133">
        <v>503</v>
      </c>
      <c r="C99" s="71" t="s">
        <v>6</v>
      </c>
      <c r="D99" s="71" t="s">
        <v>101</v>
      </c>
      <c r="E99" s="71" t="s">
        <v>169</v>
      </c>
      <c r="F99" s="71" t="s">
        <v>261</v>
      </c>
      <c r="G99" s="108">
        <v>0.9</v>
      </c>
      <c r="H99" s="190" t="s">
        <v>378</v>
      </c>
      <c r="I99" s="48"/>
      <c r="J99" s="48"/>
      <c r="K99" s="108">
        <f t="shared" si="3"/>
        <v>100</v>
      </c>
    </row>
    <row r="100" spans="1:11" ht="43.5" customHeight="1">
      <c r="A100" s="60" t="s">
        <v>201</v>
      </c>
      <c r="B100" s="133">
        <v>503</v>
      </c>
      <c r="C100" s="71" t="s">
        <v>6</v>
      </c>
      <c r="D100" s="71" t="s">
        <v>101</v>
      </c>
      <c r="E100" s="71" t="s">
        <v>169</v>
      </c>
      <c r="F100" s="71" t="s">
        <v>114</v>
      </c>
      <c r="G100" s="108">
        <v>838.2</v>
      </c>
      <c r="H100" s="190" t="s">
        <v>479</v>
      </c>
      <c r="I100" s="48"/>
      <c r="J100" s="48"/>
      <c r="K100" s="108">
        <f t="shared" si="3"/>
        <v>96.63564781675016</v>
      </c>
    </row>
    <row r="101" spans="1:11" ht="43.5" customHeight="1">
      <c r="A101" s="77" t="s">
        <v>120</v>
      </c>
      <c r="B101" s="133">
        <v>503</v>
      </c>
      <c r="C101" s="71" t="s">
        <v>6</v>
      </c>
      <c r="D101" s="71" t="s">
        <v>101</v>
      </c>
      <c r="E101" s="71" t="s">
        <v>169</v>
      </c>
      <c r="F101" s="71" t="s">
        <v>119</v>
      </c>
      <c r="G101" s="108">
        <v>15</v>
      </c>
      <c r="H101" s="190" t="s">
        <v>379</v>
      </c>
      <c r="I101" s="48"/>
      <c r="J101" s="48"/>
      <c r="K101" s="108">
        <f t="shared" si="3"/>
        <v>64</v>
      </c>
    </row>
    <row r="102" spans="1:11" ht="72.75" customHeight="1">
      <c r="A102" s="77" t="s">
        <v>180</v>
      </c>
      <c r="B102" s="133">
        <v>503</v>
      </c>
      <c r="C102" s="71" t="s">
        <v>6</v>
      </c>
      <c r="D102" s="71" t="s">
        <v>101</v>
      </c>
      <c r="E102" s="71" t="s">
        <v>181</v>
      </c>
      <c r="F102" s="71" t="s">
        <v>5</v>
      </c>
      <c r="G102" s="108">
        <f>G103</f>
        <v>1472.4</v>
      </c>
      <c r="H102" s="108" t="str">
        <f>H103</f>
        <v>1472,4</v>
      </c>
      <c r="I102" s="48"/>
      <c r="J102" s="48"/>
      <c r="K102" s="108">
        <f t="shared" si="3"/>
        <v>100</v>
      </c>
    </row>
    <row r="103" spans="1:11" ht="60.75" customHeight="1">
      <c r="A103" s="60" t="s">
        <v>126</v>
      </c>
      <c r="B103" s="133">
        <v>503</v>
      </c>
      <c r="C103" s="71" t="s">
        <v>6</v>
      </c>
      <c r="D103" s="71" t="s">
        <v>101</v>
      </c>
      <c r="E103" s="71" t="s">
        <v>238</v>
      </c>
      <c r="F103" s="71" t="s">
        <v>5</v>
      </c>
      <c r="G103" s="108">
        <f>G104</f>
        <v>1472.4</v>
      </c>
      <c r="H103" s="108" t="str">
        <f>H104</f>
        <v>1472,4</v>
      </c>
      <c r="I103" s="48"/>
      <c r="J103" s="48"/>
      <c r="K103" s="108">
        <f t="shared" si="3"/>
        <v>100</v>
      </c>
    </row>
    <row r="104" spans="1:11" ht="46.5" customHeight="1">
      <c r="A104" s="77" t="s">
        <v>203</v>
      </c>
      <c r="B104" s="133">
        <v>503</v>
      </c>
      <c r="C104" s="71" t="s">
        <v>6</v>
      </c>
      <c r="D104" s="71" t="s">
        <v>101</v>
      </c>
      <c r="E104" s="71" t="s">
        <v>238</v>
      </c>
      <c r="F104" s="71" t="s">
        <v>118</v>
      </c>
      <c r="G104" s="108">
        <v>1472.4</v>
      </c>
      <c r="H104" s="71" t="s">
        <v>380</v>
      </c>
      <c r="I104" s="49">
        <f>25.8+240.2</f>
        <v>266</v>
      </c>
      <c r="J104" s="48"/>
      <c r="K104" s="108">
        <f t="shared" si="3"/>
        <v>100</v>
      </c>
    </row>
    <row r="105" spans="1:11" ht="51.75" customHeight="1">
      <c r="A105" s="57" t="s">
        <v>108</v>
      </c>
      <c r="B105" s="106" t="s">
        <v>82</v>
      </c>
      <c r="C105" s="107" t="s">
        <v>14</v>
      </c>
      <c r="D105" s="107" t="s">
        <v>14</v>
      </c>
      <c r="E105" s="107" t="s">
        <v>27</v>
      </c>
      <c r="F105" s="107" t="s">
        <v>5</v>
      </c>
      <c r="G105" s="109">
        <f>G107+G130+G113+G116+G120</f>
        <v>33321.53</v>
      </c>
      <c r="H105" s="109">
        <f>H107+H130+H113+H116+H120</f>
        <v>29382</v>
      </c>
      <c r="I105" s="54" t="e">
        <f>I107+I130+#REF!</f>
        <v>#REF!</v>
      </c>
      <c r="J105" s="54" t="e">
        <f>J107+J130+#REF!</f>
        <v>#REF!</v>
      </c>
      <c r="K105" s="108">
        <f t="shared" si="3"/>
        <v>88.17722355486079</v>
      </c>
    </row>
    <row r="106" spans="1:11" ht="28.5" customHeight="1">
      <c r="A106" s="91" t="s">
        <v>15</v>
      </c>
      <c r="B106" s="106" t="s">
        <v>82</v>
      </c>
      <c r="C106" s="71" t="s">
        <v>6</v>
      </c>
      <c r="D106" s="71" t="s">
        <v>14</v>
      </c>
      <c r="E106" s="71" t="s">
        <v>27</v>
      </c>
      <c r="F106" s="71" t="s">
        <v>5</v>
      </c>
      <c r="G106" s="109">
        <f>G107+G113</f>
        <v>2754.5</v>
      </c>
      <c r="H106" s="109">
        <f>H107+H113</f>
        <v>2675.6</v>
      </c>
      <c r="I106" s="54"/>
      <c r="J106" s="54"/>
      <c r="K106" s="108">
        <f t="shared" si="3"/>
        <v>97.1355962969686</v>
      </c>
    </row>
    <row r="107" spans="1:11" ht="61.5" customHeight="1">
      <c r="A107" s="97" t="s">
        <v>92</v>
      </c>
      <c r="B107" s="106" t="s">
        <v>82</v>
      </c>
      <c r="C107" s="71" t="s">
        <v>6</v>
      </c>
      <c r="D107" s="71" t="s">
        <v>7</v>
      </c>
      <c r="E107" s="71" t="s">
        <v>27</v>
      </c>
      <c r="F107" s="71" t="s">
        <v>5</v>
      </c>
      <c r="G107" s="109">
        <f aca="true" t="shared" si="6" ref="G107:J108">G108</f>
        <v>2349.1</v>
      </c>
      <c r="H107" s="109">
        <f t="shared" si="6"/>
        <v>2275.6</v>
      </c>
      <c r="I107" s="109" t="e">
        <f t="shared" si="6"/>
        <v>#REF!</v>
      </c>
      <c r="J107" s="109" t="e">
        <f t="shared" si="6"/>
        <v>#REF!</v>
      </c>
      <c r="K107" s="108">
        <f t="shared" si="3"/>
        <v>96.8711421395428</v>
      </c>
    </row>
    <row r="108" spans="1:11" ht="76.5" customHeight="1">
      <c r="A108" s="77" t="s">
        <v>55</v>
      </c>
      <c r="B108" s="134">
        <v>528</v>
      </c>
      <c r="C108" s="93" t="s">
        <v>6</v>
      </c>
      <c r="D108" s="93" t="s">
        <v>7</v>
      </c>
      <c r="E108" s="93" t="s">
        <v>60</v>
      </c>
      <c r="F108" s="93" t="s">
        <v>5</v>
      </c>
      <c r="G108" s="110">
        <f t="shared" si="6"/>
        <v>2349.1</v>
      </c>
      <c r="H108" s="110">
        <f t="shared" si="6"/>
        <v>2275.6</v>
      </c>
      <c r="I108" s="27" t="e">
        <f t="shared" si="6"/>
        <v>#REF!</v>
      </c>
      <c r="J108" s="27" t="e">
        <f t="shared" si="6"/>
        <v>#REF!</v>
      </c>
      <c r="K108" s="108">
        <f t="shared" si="3"/>
        <v>96.8711421395428</v>
      </c>
    </row>
    <row r="109" spans="1:11" ht="19.5" customHeight="1">
      <c r="A109" s="77" t="s">
        <v>16</v>
      </c>
      <c r="B109" s="134">
        <v>528</v>
      </c>
      <c r="C109" s="93" t="s">
        <v>6</v>
      </c>
      <c r="D109" s="93" t="s">
        <v>7</v>
      </c>
      <c r="E109" s="93" t="s">
        <v>61</v>
      </c>
      <c r="F109" s="93" t="s">
        <v>5</v>
      </c>
      <c r="G109" s="110">
        <f>G110+G111+G112</f>
        <v>2349.1</v>
      </c>
      <c r="H109" s="110">
        <f>H110+H111+H112</f>
        <v>2275.6</v>
      </c>
      <c r="I109" s="27" t="e">
        <f>#REF!</f>
        <v>#REF!</v>
      </c>
      <c r="J109" s="27" t="e">
        <f>#REF!</f>
        <v>#REF!</v>
      </c>
      <c r="K109" s="108">
        <f t="shared" si="3"/>
        <v>96.8711421395428</v>
      </c>
    </row>
    <row r="110" spans="1:11" ht="45" customHeight="1">
      <c r="A110" s="77" t="s">
        <v>200</v>
      </c>
      <c r="B110" s="134">
        <v>528</v>
      </c>
      <c r="C110" s="93" t="s">
        <v>6</v>
      </c>
      <c r="D110" s="93" t="s">
        <v>7</v>
      </c>
      <c r="E110" s="93" t="s">
        <v>61</v>
      </c>
      <c r="F110" s="93" t="s">
        <v>112</v>
      </c>
      <c r="G110" s="111">
        <v>2029.5</v>
      </c>
      <c r="H110" s="191" t="s">
        <v>381</v>
      </c>
      <c r="I110" s="27"/>
      <c r="J110" s="27"/>
      <c r="K110" s="108">
        <f t="shared" si="3"/>
        <v>97.54126632175412</v>
      </c>
    </row>
    <row r="111" spans="1:11" ht="45.75" customHeight="1">
      <c r="A111" s="60" t="s">
        <v>201</v>
      </c>
      <c r="B111" s="148">
        <v>528</v>
      </c>
      <c r="C111" s="107" t="s">
        <v>6</v>
      </c>
      <c r="D111" s="107" t="s">
        <v>7</v>
      </c>
      <c r="E111" s="107" t="s">
        <v>61</v>
      </c>
      <c r="F111" s="107" t="s">
        <v>114</v>
      </c>
      <c r="G111" s="109">
        <v>316.6</v>
      </c>
      <c r="H111" s="192" t="s">
        <v>382</v>
      </c>
      <c r="I111" s="73"/>
      <c r="J111" s="73"/>
      <c r="K111" s="108">
        <f t="shared" si="3"/>
        <v>92.54579911560327</v>
      </c>
    </row>
    <row r="112" spans="1:11" ht="33.75" customHeight="1">
      <c r="A112" s="77" t="s">
        <v>116</v>
      </c>
      <c r="B112" s="148">
        <v>528</v>
      </c>
      <c r="C112" s="107" t="s">
        <v>6</v>
      </c>
      <c r="D112" s="107" t="s">
        <v>7</v>
      </c>
      <c r="E112" s="107" t="s">
        <v>61</v>
      </c>
      <c r="F112" s="107" t="s">
        <v>115</v>
      </c>
      <c r="G112" s="109">
        <v>3</v>
      </c>
      <c r="H112" s="192" t="s">
        <v>383</v>
      </c>
      <c r="I112" s="73"/>
      <c r="J112" s="73"/>
      <c r="K112" s="108">
        <f t="shared" si="3"/>
        <v>100</v>
      </c>
    </row>
    <row r="113" spans="1:11" ht="22.5" customHeight="1">
      <c r="A113" s="2" t="s">
        <v>17</v>
      </c>
      <c r="B113" s="133">
        <v>528</v>
      </c>
      <c r="C113" s="71" t="s">
        <v>6</v>
      </c>
      <c r="D113" s="71" t="s">
        <v>101</v>
      </c>
      <c r="E113" s="71" t="s">
        <v>27</v>
      </c>
      <c r="F113" s="71" t="s">
        <v>5</v>
      </c>
      <c r="G113" s="108">
        <f>G114</f>
        <v>405.4</v>
      </c>
      <c r="H113" s="108" t="str">
        <f>H114</f>
        <v>400,0</v>
      </c>
      <c r="I113" s="28"/>
      <c r="J113" s="28"/>
      <c r="K113" s="108">
        <f t="shared" si="3"/>
        <v>98.6679822397632</v>
      </c>
    </row>
    <row r="114" spans="1:16" ht="45" customHeight="1">
      <c r="A114" s="60" t="s">
        <v>240</v>
      </c>
      <c r="B114" s="148">
        <v>528</v>
      </c>
      <c r="C114" s="107" t="s">
        <v>6</v>
      </c>
      <c r="D114" s="107" t="s">
        <v>101</v>
      </c>
      <c r="E114" s="107" t="s">
        <v>156</v>
      </c>
      <c r="F114" s="107" t="s">
        <v>5</v>
      </c>
      <c r="G114" s="108">
        <f>G115</f>
        <v>405.4</v>
      </c>
      <c r="H114" s="108" t="str">
        <f>H115</f>
        <v>400,0</v>
      </c>
      <c r="I114" s="73"/>
      <c r="J114" s="73"/>
      <c r="K114" s="108">
        <f t="shared" si="3"/>
        <v>98.6679822397632</v>
      </c>
      <c r="N114" s="224"/>
      <c r="O114" s="224"/>
      <c r="P114" s="224"/>
    </row>
    <row r="115" spans="1:11" ht="45" customHeight="1">
      <c r="A115" s="60" t="s">
        <v>201</v>
      </c>
      <c r="B115" s="133">
        <v>528</v>
      </c>
      <c r="C115" s="71" t="s">
        <v>6</v>
      </c>
      <c r="D115" s="71" t="s">
        <v>101</v>
      </c>
      <c r="E115" s="107" t="s">
        <v>156</v>
      </c>
      <c r="F115" s="71" t="s">
        <v>114</v>
      </c>
      <c r="G115" s="108">
        <f>341.3+64.1</f>
        <v>405.4</v>
      </c>
      <c r="H115" s="71" t="s">
        <v>384</v>
      </c>
      <c r="I115" s="29"/>
      <c r="J115" s="29"/>
      <c r="K115" s="108">
        <f t="shared" si="3"/>
        <v>98.6679822397632</v>
      </c>
    </row>
    <row r="116" spans="1:11" ht="26.25" customHeight="1">
      <c r="A116" s="76" t="s">
        <v>191</v>
      </c>
      <c r="B116" s="133">
        <v>528</v>
      </c>
      <c r="C116" s="129" t="s">
        <v>13</v>
      </c>
      <c r="D116" s="129" t="s">
        <v>20</v>
      </c>
      <c r="E116" s="129" t="s">
        <v>27</v>
      </c>
      <c r="F116" s="127" t="s">
        <v>5</v>
      </c>
      <c r="G116" s="108">
        <f aca="true" t="shared" si="7" ref="G116:H118">G117</f>
        <v>982.6</v>
      </c>
      <c r="H116" s="108" t="str">
        <f t="shared" si="7"/>
        <v>982,6</v>
      </c>
      <c r="I116" s="29"/>
      <c r="J116" s="29"/>
      <c r="K116" s="108">
        <f t="shared" si="3"/>
        <v>100</v>
      </c>
    </row>
    <row r="117" spans="1:11" ht="112.5" customHeight="1" thickBot="1">
      <c r="A117" s="117" t="s">
        <v>243</v>
      </c>
      <c r="B117" s="133">
        <v>528</v>
      </c>
      <c r="C117" s="129" t="s">
        <v>13</v>
      </c>
      <c r="D117" s="129" t="s">
        <v>20</v>
      </c>
      <c r="E117" s="129" t="s">
        <v>246</v>
      </c>
      <c r="F117" s="127" t="s">
        <v>5</v>
      </c>
      <c r="G117" s="108">
        <f t="shared" si="7"/>
        <v>982.6</v>
      </c>
      <c r="H117" s="108" t="str">
        <f t="shared" si="7"/>
        <v>982,6</v>
      </c>
      <c r="I117" s="29"/>
      <c r="J117" s="29"/>
      <c r="K117" s="108">
        <f t="shared" si="3"/>
        <v>100</v>
      </c>
    </row>
    <row r="118" spans="1:11" ht="50.25" customHeight="1" thickBot="1">
      <c r="A118" s="117" t="s">
        <v>244</v>
      </c>
      <c r="B118" s="133">
        <v>528</v>
      </c>
      <c r="C118" s="129" t="s">
        <v>13</v>
      </c>
      <c r="D118" s="129" t="s">
        <v>20</v>
      </c>
      <c r="E118" s="129" t="s">
        <v>247</v>
      </c>
      <c r="F118" s="127" t="s">
        <v>5</v>
      </c>
      <c r="G118" s="108">
        <f t="shared" si="7"/>
        <v>982.6</v>
      </c>
      <c r="H118" s="108" t="str">
        <f t="shared" si="7"/>
        <v>982,6</v>
      </c>
      <c r="I118" s="29"/>
      <c r="J118" s="29"/>
      <c r="K118" s="108">
        <f t="shared" si="3"/>
        <v>100</v>
      </c>
    </row>
    <row r="119" spans="1:11" ht="75.75" customHeight="1">
      <c r="A119" s="118" t="s">
        <v>245</v>
      </c>
      <c r="B119" s="133">
        <v>528</v>
      </c>
      <c r="C119" s="129" t="s">
        <v>13</v>
      </c>
      <c r="D119" s="129" t="s">
        <v>20</v>
      </c>
      <c r="E119" s="129" t="s">
        <v>247</v>
      </c>
      <c r="F119" s="127" t="s">
        <v>248</v>
      </c>
      <c r="G119" s="108">
        <v>982.6</v>
      </c>
      <c r="H119" s="195" t="s">
        <v>385</v>
      </c>
      <c r="I119" s="29"/>
      <c r="J119" s="29"/>
      <c r="K119" s="108">
        <f t="shared" si="3"/>
        <v>100</v>
      </c>
    </row>
    <row r="120" spans="1:11" ht="22.5" customHeight="1">
      <c r="A120" s="75" t="s">
        <v>83</v>
      </c>
      <c r="B120" s="138">
        <v>528</v>
      </c>
      <c r="C120" s="71" t="s">
        <v>43</v>
      </c>
      <c r="D120" s="71" t="s">
        <v>14</v>
      </c>
      <c r="E120" s="141" t="s">
        <v>27</v>
      </c>
      <c r="F120" s="71" t="s">
        <v>5</v>
      </c>
      <c r="G120" s="108">
        <f>G121+G126</f>
        <v>12346</v>
      </c>
      <c r="H120" s="108">
        <f>H121+H126</f>
        <v>8485.6</v>
      </c>
      <c r="I120" s="29"/>
      <c r="J120" s="29"/>
      <c r="K120" s="108">
        <f t="shared" si="3"/>
        <v>68.73157297910255</v>
      </c>
    </row>
    <row r="121" spans="1:11" ht="24" customHeight="1">
      <c r="A121" s="75" t="s">
        <v>249</v>
      </c>
      <c r="B121" s="138">
        <v>528</v>
      </c>
      <c r="C121" s="71" t="s">
        <v>43</v>
      </c>
      <c r="D121" s="71" t="s">
        <v>8</v>
      </c>
      <c r="E121" s="141" t="s">
        <v>27</v>
      </c>
      <c r="F121" s="71" t="s">
        <v>5</v>
      </c>
      <c r="G121" s="108">
        <f>G122+G124</f>
        <v>3961</v>
      </c>
      <c r="H121" s="108">
        <f>H122+H124</f>
        <v>3961</v>
      </c>
      <c r="I121" s="108">
        <f>I122+I124</f>
        <v>0</v>
      </c>
      <c r="J121" s="108">
        <f>J122+J124</f>
        <v>0</v>
      </c>
      <c r="K121" s="108">
        <f t="shared" si="3"/>
        <v>100</v>
      </c>
    </row>
    <row r="122" spans="1:11" ht="30.75" customHeight="1">
      <c r="A122" s="75" t="s">
        <v>250</v>
      </c>
      <c r="B122" s="138">
        <v>528</v>
      </c>
      <c r="C122" s="71" t="s">
        <v>43</v>
      </c>
      <c r="D122" s="71" t="s">
        <v>8</v>
      </c>
      <c r="E122" s="141" t="s">
        <v>251</v>
      </c>
      <c r="F122" s="71" t="s">
        <v>5</v>
      </c>
      <c r="G122" s="108">
        <f>G123</f>
        <v>300</v>
      </c>
      <c r="H122" s="108" t="str">
        <f>H123</f>
        <v>300,0</v>
      </c>
      <c r="I122" s="29"/>
      <c r="J122" s="29"/>
      <c r="K122" s="108">
        <f t="shared" si="3"/>
        <v>100</v>
      </c>
    </row>
    <row r="123" spans="1:11" ht="21.75" customHeight="1">
      <c r="A123" s="97" t="s">
        <v>252</v>
      </c>
      <c r="B123" s="138">
        <v>528</v>
      </c>
      <c r="C123" s="71" t="s">
        <v>43</v>
      </c>
      <c r="D123" s="71" t="s">
        <v>8</v>
      </c>
      <c r="E123" s="141" t="s">
        <v>251</v>
      </c>
      <c r="F123" s="71" t="s">
        <v>253</v>
      </c>
      <c r="G123" s="108">
        <v>300</v>
      </c>
      <c r="H123" s="190" t="s">
        <v>386</v>
      </c>
      <c r="I123" s="29"/>
      <c r="J123" s="29"/>
      <c r="K123" s="108">
        <f t="shared" si="3"/>
        <v>100</v>
      </c>
    </row>
    <row r="124" spans="1:11" ht="30" customHeight="1">
      <c r="A124" s="97" t="s">
        <v>276</v>
      </c>
      <c r="B124" s="138">
        <v>528</v>
      </c>
      <c r="C124" s="71" t="s">
        <v>43</v>
      </c>
      <c r="D124" s="71" t="s">
        <v>8</v>
      </c>
      <c r="E124" s="141" t="s">
        <v>266</v>
      </c>
      <c r="F124" s="71" t="s">
        <v>5</v>
      </c>
      <c r="G124" s="108">
        <v>3661</v>
      </c>
      <c r="H124" s="108">
        <v>3661</v>
      </c>
      <c r="I124" s="29"/>
      <c r="J124" s="29"/>
      <c r="K124" s="108">
        <f t="shared" si="3"/>
        <v>100</v>
      </c>
    </row>
    <row r="125" spans="1:11" ht="59.25" customHeight="1">
      <c r="A125" s="97" t="s">
        <v>277</v>
      </c>
      <c r="B125" s="138">
        <v>528</v>
      </c>
      <c r="C125" s="71" t="s">
        <v>43</v>
      </c>
      <c r="D125" s="71" t="s">
        <v>8</v>
      </c>
      <c r="E125" s="141" t="s">
        <v>266</v>
      </c>
      <c r="F125" s="71" t="s">
        <v>273</v>
      </c>
      <c r="G125" s="108">
        <v>3661</v>
      </c>
      <c r="H125" s="190" t="s">
        <v>387</v>
      </c>
      <c r="I125" s="29"/>
      <c r="J125" s="29"/>
      <c r="K125" s="108">
        <f t="shared" si="3"/>
        <v>100</v>
      </c>
    </row>
    <row r="126" spans="1:11" ht="31.5" customHeight="1">
      <c r="A126" s="97" t="s">
        <v>157</v>
      </c>
      <c r="B126" s="138">
        <v>528</v>
      </c>
      <c r="C126" s="107" t="s">
        <v>43</v>
      </c>
      <c r="D126" s="107" t="s">
        <v>43</v>
      </c>
      <c r="E126" s="141" t="s">
        <v>27</v>
      </c>
      <c r="F126" s="107" t="s">
        <v>5</v>
      </c>
      <c r="G126" s="108">
        <f>G129</f>
        <v>8385</v>
      </c>
      <c r="H126" s="108" t="str">
        <f>H129</f>
        <v>4524,6</v>
      </c>
      <c r="I126" s="28"/>
      <c r="J126" s="28"/>
      <c r="K126" s="108">
        <f t="shared" si="3"/>
        <v>53.96064400715564</v>
      </c>
    </row>
    <row r="127" spans="1:11" ht="96.75" customHeight="1">
      <c r="A127" s="60" t="s">
        <v>283</v>
      </c>
      <c r="B127" s="138">
        <v>528</v>
      </c>
      <c r="C127" s="107" t="s">
        <v>43</v>
      </c>
      <c r="D127" s="107" t="s">
        <v>43</v>
      </c>
      <c r="E127" s="141" t="s">
        <v>284</v>
      </c>
      <c r="F127" s="107" t="s">
        <v>5</v>
      </c>
      <c r="G127" s="108">
        <v>8385</v>
      </c>
      <c r="H127" s="192" t="s">
        <v>388</v>
      </c>
      <c r="I127" s="29"/>
      <c r="J127" s="29"/>
      <c r="K127" s="108">
        <f t="shared" si="3"/>
        <v>53.96064400715564</v>
      </c>
    </row>
    <row r="128" spans="1:11" ht="105.75" customHeight="1">
      <c r="A128" s="97" t="s">
        <v>274</v>
      </c>
      <c r="B128" s="138">
        <v>528</v>
      </c>
      <c r="C128" s="71" t="s">
        <v>43</v>
      </c>
      <c r="D128" s="71" t="s">
        <v>43</v>
      </c>
      <c r="E128" s="141" t="s">
        <v>275</v>
      </c>
      <c r="F128" s="71" t="s">
        <v>5</v>
      </c>
      <c r="G128" s="108">
        <v>8385</v>
      </c>
      <c r="H128" s="190" t="s">
        <v>388</v>
      </c>
      <c r="I128" s="29"/>
      <c r="J128" s="29"/>
      <c r="K128" s="108">
        <f t="shared" si="3"/>
        <v>53.96064400715564</v>
      </c>
    </row>
    <row r="129" spans="1:11" ht="62.25" customHeight="1">
      <c r="A129" s="97" t="s">
        <v>277</v>
      </c>
      <c r="B129" s="138">
        <v>528</v>
      </c>
      <c r="C129" s="71" t="s">
        <v>43</v>
      </c>
      <c r="D129" s="71" t="s">
        <v>43</v>
      </c>
      <c r="E129" s="141" t="s">
        <v>275</v>
      </c>
      <c r="F129" s="71" t="s">
        <v>273</v>
      </c>
      <c r="G129" s="108">
        <v>8385</v>
      </c>
      <c r="H129" s="190" t="s">
        <v>388</v>
      </c>
      <c r="I129" s="29"/>
      <c r="J129" s="29"/>
      <c r="K129" s="108">
        <f t="shared" si="3"/>
        <v>53.96064400715564</v>
      </c>
    </row>
    <row r="130" spans="1:11" ht="62.25" customHeight="1">
      <c r="A130" s="8" t="s">
        <v>183</v>
      </c>
      <c r="B130" s="106" t="s">
        <v>82</v>
      </c>
      <c r="C130" s="107" t="s">
        <v>59</v>
      </c>
      <c r="D130" s="107" t="s">
        <v>14</v>
      </c>
      <c r="E130" s="107" t="s">
        <v>27</v>
      </c>
      <c r="F130" s="107" t="s">
        <v>5</v>
      </c>
      <c r="G130" s="109">
        <f>G131+G135</f>
        <v>17238.43</v>
      </c>
      <c r="H130" s="109">
        <f>H131+H135</f>
        <v>17238.2</v>
      </c>
      <c r="I130" s="54" t="e">
        <f>I131+#REF!+#REF!+#REF!</f>
        <v>#REF!</v>
      </c>
      <c r="J130" s="54" t="e">
        <f>J131+#REF!+#REF!+#REF!</f>
        <v>#REF!</v>
      </c>
      <c r="K130" s="108">
        <f t="shared" si="3"/>
        <v>99.99866577176692</v>
      </c>
    </row>
    <row r="131" spans="1:11" ht="48" customHeight="1">
      <c r="A131" s="7" t="s">
        <v>109</v>
      </c>
      <c r="B131" s="144" t="s">
        <v>82</v>
      </c>
      <c r="C131" s="130" t="s">
        <v>59</v>
      </c>
      <c r="D131" s="130" t="s">
        <v>6</v>
      </c>
      <c r="E131" s="130" t="s">
        <v>27</v>
      </c>
      <c r="F131" s="149" t="s">
        <v>5</v>
      </c>
      <c r="G131" s="112">
        <f aca="true" t="shared" si="8" ref="G131:H133">G132</f>
        <v>14550.23</v>
      </c>
      <c r="H131" s="112" t="str">
        <f t="shared" si="8"/>
        <v>14550,0</v>
      </c>
      <c r="I131" s="122">
        <f aca="true" t="shared" si="9" ref="I131:J133">I132</f>
        <v>0</v>
      </c>
      <c r="J131" s="122">
        <f t="shared" si="9"/>
        <v>14013.15</v>
      </c>
      <c r="K131" s="108">
        <f t="shared" si="3"/>
        <v>99.99841926897376</v>
      </c>
    </row>
    <row r="132" spans="1:11" ht="32.25" customHeight="1">
      <c r="A132" s="75" t="s">
        <v>79</v>
      </c>
      <c r="B132" s="144" t="s">
        <v>82</v>
      </c>
      <c r="C132" s="130" t="s">
        <v>59</v>
      </c>
      <c r="D132" s="130" t="s">
        <v>6</v>
      </c>
      <c r="E132" s="130" t="s">
        <v>177</v>
      </c>
      <c r="F132" s="149" t="s">
        <v>5</v>
      </c>
      <c r="G132" s="112">
        <f t="shared" si="8"/>
        <v>14550.23</v>
      </c>
      <c r="H132" s="112" t="str">
        <f t="shared" si="8"/>
        <v>14550,0</v>
      </c>
      <c r="I132" s="123">
        <f t="shared" si="9"/>
        <v>0</v>
      </c>
      <c r="J132" s="123">
        <f t="shared" si="9"/>
        <v>14013.15</v>
      </c>
      <c r="K132" s="108">
        <f t="shared" si="3"/>
        <v>99.99841926897376</v>
      </c>
    </row>
    <row r="133" spans="1:11" ht="42" customHeight="1">
      <c r="A133" s="75" t="s">
        <v>80</v>
      </c>
      <c r="B133" s="144" t="s">
        <v>82</v>
      </c>
      <c r="C133" s="130" t="s">
        <v>59</v>
      </c>
      <c r="D133" s="130" t="s">
        <v>6</v>
      </c>
      <c r="E133" s="130" t="s">
        <v>178</v>
      </c>
      <c r="F133" s="149" t="s">
        <v>5</v>
      </c>
      <c r="G133" s="112">
        <f t="shared" si="8"/>
        <v>14550.23</v>
      </c>
      <c r="H133" s="112" t="str">
        <f t="shared" si="8"/>
        <v>14550,0</v>
      </c>
      <c r="I133" s="123">
        <f t="shared" si="9"/>
        <v>0</v>
      </c>
      <c r="J133" s="123">
        <f t="shared" si="9"/>
        <v>14013.15</v>
      </c>
      <c r="K133" s="108">
        <f t="shared" si="3"/>
        <v>99.99841926897376</v>
      </c>
    </row>
    <row r="134" spans="1:11" ht="30.75" customHeight="1">
      <c r="A134" s="7" t="s">
        <v>208</v>
      </c>
      <c r="B134" s="144" t="s">
        <v>82</v>
      </c>
      <c r="C134" s="130" t="s">
        <v>59</v>
      </c>
      <c r="D134" s="130" t="s">
        <v>6</v>
      </c>
      <c r="E134" s="130" t="s">
        <v>178</v>
      </c>
      <c r="F134" s="149" t="s">
        <v>124</v>
      </c>
      <c r="G134" s="112">
        <v>14550.23</v>
      </c>
      <c r="H134" s="149" t="s">
        <v>389</v>
      </c>
      <c r="I134" s="123"/>
      <c r="J134" s="123">
        <v>14013.15</v>
      </c>
      <c r="K134" s="108">
        <f t="shared" si="3"/>
        <v>99.99841926897376</v>
      </c>
    </row>
    <row r="135" spans="1:11" ht="59.25" customHeight="1">
      <c r="A135" s="97" t="s">
        <v>256</v>
      </c>
      <c r="B135" s="106" t="s">
        <v>82</v>
      </c>
      <c r="C135" s="107" t="s">
        <v>59</v>
      </c>
      <c r="D135" s="107" t="s">
        <v>22</v>
      </c>
      <c r="E135" s="107" t="s">
        <v>27</v>
      </c>
      <c r="F135" s="146" t="s">
        <v>5</v>
      </c>
      <c r="G135" s="112">
        <f>G136+G139</f>
        <v>2688.2</v>
      </c>
      <c r="H135" s="112">
        <f>H136+H139</f>
        <v>2688.2</v>
      </c>
      <c r="I135" s="123"/>
      <c r="J135" s="123"/>
      <c r="K135" s="108">
        <f t="shared" si="3"/>
        <v>100</v>
      </c>
    </row>
    <row r="136" spans="1:11" ht="81.75" customHeight="1">
      <c r="A136" s="77" t="s">
        <v>180</v>
      </c>
      <c r="B136" s="106" t="s">
        <v>82</v>
      </c>
      <c r="C136" s="107" t="s">
        <v>59</v>
      </c>
      <c r="D136" s="107" t="s">
        <v>22</v>
      </c>
      <c r="E136" s="107" t="s">
        <v>181</v>
      </c>
      <c r="F136" s="146" t="s">
        <v>5</v>
      </c>
      <c r="G136" s="112">
        <f>G137</f>
        <v>2668.2</v>
      </c>
      <c r="H136" s="112" t="str">
        <f>H137</f>
        <v>2668,2</v>
      </c>
      <c r="I136" s="123"/>
      <c r="J136" s="123"/>
      <c r="K136" s="108">
        <f t="shared" si="3"/>
        <v>100</v>
      </c>
    </row>
    <row r="137" spans="1:11" ht="60.75" customHeight="1">
      <c r="A137" s="60" t="s">
        <v>126</v>
      </c>
      <c r="B137" s="106" t="s">
        <v>82</v>
      </c>
      <c r="C137" s="107" t="s">
        <v>59</v>
      </c>
      <c r="D137" s="107" t="s">
        <v>22</v>
      </c>
      <c r="E137" s="107" t="s">
        <v>238</v>
      </c>
      <c r="F137" s="146" t="s">
        <v>5</v>
      </c>
      <c r="G137" s="112">
        <f>G138</f>
        <v>2668.2</v>
      </c>
      <c r="H137" s="112" t="str">
        <f>H138</f>
        <v>2668,2</v>
      </c>
      <c r="I137" s="123"/>
      <c r="J137" s="123"/>
      <c r="K137" s="108">
        <f t="shared" si="3"/>
        <v>100</v>
      </c>
    </row>
    <row r="138" spans="1:11" ht="26.25" customHeight="1">
      <c r="A138" s="97" t="s">
        <v>252</v>
      </c>
      <c r="B138" s="106" t="s">
        <v>82</v>
      </c>
      <c r="C138" s="107" t="s">
        <v>59</v>
      </c>
      <c r="D138" s="107" t="s">
        <v>22</v>
      </c>
      <c r="E138" s="71" t="s">
        <v>238</v>
      </c>
      <c r="F138" s="146" t="s">
        <v>253</v>
      </c>
      <c r="G138" s="112">
        <f>2453+215.2</f>
        <v>2668.2</v>
      </c>
      <c r="H138" s="194" t="s">
        <v>390</v>
      </c>
      <c r="I138" s="123"/>
      <c r="J138" s="123"/>
      <c r="K138" s="108">
        <f t="shared" si="3"/>
        <v>100</v>
      </c>
    </row>
    <row r="139" spans="1:11" ht="72.75" customHeight="1">
      <c r="A139" s="97" t="s">
        <v>254</v>
      </c>
      <c r="B139" s="106" t="s">
        <v>82</v>
      </c>
      <c r="C139" s="107" t="s">
        <v>59</v>
      </c>
      <c r="D139" s="107" t="s">
        <v>22</v>
      </c>
      <c r="E139" s="107" t="s">
        <v>255</v>
      </c>
      <c r="F139" s="146" t="s">
        <v>5</v>
      </c>
      <c r="G139" s="112">
        <f>G140</f>
        <v>20</v>
      </c>
      <c r="H139" s="113">
        <f>H140</f>
        <v>20</v>
      </c>
      <c r="I139" s="123"/>
      <c r="J139" s="123"/>
      <c r="K139" s="108">
        <f t="shared" si="3"/>
        <v>100</v>
      </c>
    </row>
    <row r="140" spans="1:11" ht="26.25" customHeight="1">
      <c r="A140" s="97" t="s">
        <v>252</v>
      </c>
      <c r="B140" s="106" t="s">
        <v>82</v>
      </c>
      <c r="C140" s="107" t="s">
        <v>59</v>
      </c>
      <c r="D140" s="107" t="s">
        <v>22</v>
      </c>
      <c r="E140" s="107" t="s">
        <v>255</v>
      </c>
      <c r="F140" s="146" t="s">
        <v>253</v>
      </c>
      <c r="G140" s="112">
        <v>20</v>
      </c>
      <c r="H140" s="196">
        <v>20</v>
      </c>
      <c r="I140" s="123"/>
      <c r="J140" s="123"/>
      <c r="K140" s="108">
        <f t="shared" si="3"/>
        <v>100</v>
      </c>
    </row>
    <row r="141" spans="1:11" ht="57.75" customHeight="1">
      <c r="A141" s="78" t="s">
        <v>111</v>
      </c>
      <c r="B141" s="106" t="s">
        <v>58</v>
      </c>
      <c r="C141" s="107" t="s">
        <v>24</v>
      </c>
      <c r="D141" s="107" t="s">
        <v>24</v>
      </c>
      <c r="E141" s="107" t="s">
        <v>27</v>
      </c>
      <c r="F141" s="107" t="s">
        <v>5</v>
      </c>
      <c r="G141" s="113">
        <f aca="true" t="shared" si="10" ref="G141:J142">G142</f>
        <v>276.3</v>
      </c>
      <c r="H141" s="113">
        <f t="shared" si="10"/>
        <v>276.3</v>
      </c>
      <c r="I141" s="54" t="e">
        <f t="shared" si="10"/>
        <v>#REF!</v>
      </c>
      <c r="J141" s="54" t="e">
        <f t="shared" si="10"/>
        <v>#REF!</v>
      </c>
      <c r="K141" s="108">
        <f t="shared" si="3"/>
        <v>100</v>
      </c>
    </row>
    <row r="142" spans="1:11" ht="20.25" customHeight="1">
      <c r="A142" s="2" t="s">
        <v>15</v>
      </c>
      <c r="B142" s="69" t="s">
        <v>58</v>
      </c>
      <c r="C142" s="70" t="s">
        <v>6</v>
      </c>
      <c r="D142" s="70" t="s">
        <v>14</v>
      </c>
      <c r="E142" s="70" t="s">
        <v>27</v>
      </c>
      <c r="F142" s="70" t="s">
        <v>5</v>
      </c>
      <c r="G142" s="113">
        <f t="shared" si="10"/>
        <v>276.3</v>
      </c>
      <c r="H142" s="113">
        <f t="shared" si="10"/>
        <v>276.3</v>
      </c>
      <c r="I142" s="34" t="e">
        <f t="shared" si="10"/>
        <v>#REF!</v>
      </c>
      <c r="J142" s="34" t="e">
        <f t="shared" si="10"/>
        <v>#REF!</v>
      </c>
      <c r="K142" s="108">
        <f t="shared" si="3"/>
        <v>100</v>
      </c>
    </row>
    <row r="143" spans="1:11" ht="21.75" customHeight="1">
      <c r="A143" s="2" t="s">
        <v>17</v>
      </c>
      <c r="B143" s="69" t="s">
        <v>58</v>
      </c>
      <c r="C143" s="70" t="s">
        <v>6</v>
      </c>
      <c r="D143" s="70" t="s">
        <v>101</v>
      </c>
      <c r="E143" s="70" t="s">
        <v>27</v>
      </c>
      <c r="F143" s="70" t="s">
        <v>5</v>
      </c>
      <c r="G143" s="113">
        <f>G144+G148</f>
        <v>276.3</v>
      </c>
      <c r="H143" s="113">
        <f>H144+H148</f>
        <v>276.3</v>
      </c>
      <c r="I143" s="34" t="e">
        <f>I144+#REF!</f>
        <v>#REF!</v>
      </c>
      <c r="J143" s="34" t="e">
        <f>J144</f>
        <v>#REF!</v>
      </c>
      <c r="K143" s="108">
        <f t="shared" si="3"/>
        <v>100</v>
      </c>
    </row>
    <row r="144" spans="1:11" ht="72" customHeight="1">
      <c r="A144" s="2" t="s">
        <v>55</v>
      </c>
      <c r="B144" s="69" t="s">
        <v>58</v>
      </c>
      <c r="C144" s="70" t="s">
        <v>6</v>
      </c>
      <c r="D144" s="70" t="s">
        <v>101</v>
      </c>
      <c r="E144" s="70" t="s">
        <v>60</v>
      </c>
      <c r="F144" s="70" t="s">
        <v>5</v>
      </c>
      <c r="G144" s="113">
        <f>G145</f>
        <v>203.70000000000002</v>
      </c>
      <c r="H144" s="113">
        <f>H145</f>
        <v>203.70000000000002</v>
      </c>
      <c r="I144" s="34" t="e">
        <f>I145</f>
        <v>#REF!</v>
      </c>
      <c r="J144" s="34" t="e">
        <f>J145</f>
        <v>#REF!</v>
      </c>
      <c r="K144" s="108">
        <f aca="true" t="shared" si="11" ref="K144:K207">H144/G144*100</f>
        <v>100</v>
      </c>
    </row>
    <row r="145" spans="1:11" ht="21" customHeight="1">
      <c r="A145" s="2" t="s">
        <v>16</v>
      </c>
      <c r="B145" s="69" t="s">
        <v>58</v>
      </c>
      <c r="C145" s="70" t="s">
        <v>6</v>
      </c>
      <c r="D145" s="70" t="s">
        <v>101</v>
      </c>
      <c r="E145" s="70" t="s">
        <v>61</v>
      </c>
      <c r="F145" s="70" t="s">
        <v>5</v>
      </c>
      <c r="G145" s="113">
        <f>G146+G147</f>
        <v>203.70000000000002</v>
      </c>
      <c r="H145" s="113">
        <f>H146+H147</f>
        <v>203.70000000000002</v>
      </c>
      <c r="I145" s="34" t="e">
        <f>#REF!</f>
        <v>#REF!</v>
      </c>
      <c r="J145" s="34" t="e">
        <f>#REF!</f>
        <v>#REF!</v>
      </c>
      <c r="K145" s="108">
        <f t="shared" si="11"/>
        <v>100</v>
      </c>
    </row>
    <row r="146" spans="1:11" ht="61.5" customHeight="1">
      <c r="A146" s="77" t="s">
        <v>200</v>
      </c>
      <c r="B146" s="69" t="s">
        <v>58</v>
      </c>
      <c r="C146" s="70" t="s">
        <v>6</v>
      </c>
      <c r="D146" s="70" t="s">
        <v>101</v>
      </c>
      <c r="E146" s="70" t="s">
        <v>61</v>
      </c>
      <c r="F146" s="70" t="s">
        <v>112</v>
      </c>
      <c r="G146" s="113">
        <v>170.3</v>
      </c>
      <c r="H146" s="197" t="s">
        <v>391</v>
      </c>
      <c r="I146" s="34"/>
      <c r="J146" s="34"/>
      <c r="K146" s="108">
        <f t="shared" si="11"/>
        <v>100</v>
      </c>
    </row>
    <row r="147" spans="1:14" ht="49.5" customHeight="1">
      <c r="A147" s="60" t="s">
        <v>201</v>
      </c>
      <c r="B147" s="69" t="s">
        <v>58</v>
      </c>
      <c r="C147" s="70" t="s">
        <v>6</v>
      </c>
      <c r="D147" s="70" t="s">
        <v>101</v>
      </c>
      <c r="E147" s="70" t="s">
        <v>61</v>
      </c>
      <c r="F147" s="70" t="s">
        <v>114</v>
      </c>
      <c r="G147" s="113">
        <v>33.4</v>
      </c>
      <c r="H147" s="197" t="s">
        <v>392</v>
      </c>
      <c r="I147" s="34"/>
      <c r="J147" s="34"/>
      <c r="K147" s="108">
        <f t="shared" si="11"/>
        <v>100</v>
      </c>
      <c r="N147" s="84"/>
    </row>
    <row r="148" spans="1:14" ht="61.5" customHeight="1">
      <c r="A148" s="57" t="s">
        <v>280</v>
      </c>
      <c r="B148" s="69" t="s">
        <v>58</v>
      </c>
      <c r="C148" s="70" t="s">
        <v>6</v>
      </c>
      <c r="D148" s="70" t="s">
        <v>101</v>
      </c>
      <c r="E148" s="70" t="s">
        <v>268</v>
      </c>
      <c r="F148" s="70" t="s">
        <v>5</v>
      </c>
      <c r="G148" s="113">
        <v>72.6</v>
      </c>
      <c r="H148" s="113">
        <v>72.6</v>
      </c>
      <c r="I148" s="34"/>
      <c r="J148" s="34"/>
      <c r="K148" s="108">
        <f t="shared" si="11"/>
        <v>100</v>
      </c>
      <c r="N148" s="84"/>
    </row>
    <row r="149" spans="1:14" ht="46.5" customHeight="1">
      <c r="A149" s="60" t="s">
        <v>201</v>
      </c>
      <c r="B149" s="69" t="s">
        <v>58</v>
      </c>
      <c r="C149" s="70" t="s">
        <v>6</v>
      </c>
      <c r="D149" s="70" t="s">
        <v>101</v>
      </c>
      <c r="E149" s="70" t="s">
        <v>268</v>
      </c>
      <c r="F149" s="70" t="s">
        <v>114</v>
      </c>
      <c r="G149" s="113">
        <v>72.6</v>
      </c>
      <c r="H149" s="197" t="s">
        <v>393</v>
      </c>
      <c r="I149" s="34"/>
      <c r="J149" s="34"/>
      <c r="K149" s="108">
        <f t="shared" si="11"/>
        <v>100</v>
      </c>
      <c r="N149" s="84"/>
    </row>
    <row r="150" spans="1:11" ht="49.5" customHeight="1">
      <c r="A150" s="57" t="s">
        <v>129</v>
      </c>
      <c r="B150" s="106" t="s">
        <v>62</v>
      </c>
      <c r="C150" s="107" t="s">
        <v>14</v>
      </c>
      <c r="D150" s="107" t="s">
        <v>14</v>
      </c>
      <c r="E150" s="107" t="s">
        <v>27</v>
      </c>
      <c r="F150" s="107" t="s">
        <v>5</v>
      </c>
      <c r="G150" s="108">
        <f>G152+G168+G165</f>
        <v>8890.6</v>
      </c>
      <c r="H150" s="108">
        <f>H152+H168+H165</f>
        <v>8784.5</v>
      </c>
      <c r="I150" s="52" t="e">
        <f>#REF!+I168</f>
        <v>#REF!</v>
      </c>
      <c r="J150" s="52" t="e">
        <f>#REF!+J168</f>
        <v>#REF!</v>
      </c>
      <c r="K150" s="108">
        <f t="shared" si="11"/>
        <v>98.80660472858975</v>
      </c>
    </row>
    <row r="151" spans="1:11" ht="29.25" customHeight="1">
      <c r="A151" s="98" t="s">
        <v>333</v>
      </c>
      <c r="B151" s="106" t="s">
        <v>62</v>
      </c>
      <c r="C151" s="107"/>
      <c r="D151" s="107"/>
      <c r="E151" s="107"/>
      <c r="F151" s="107"/>
      <c r="G151" s="108">
        <f>G152+G164</f>
        <v>2806.8</v>
      </c>
      <c r="H151" s="108">
        <f>H152+H164</f>
        <v>2787</v>
      </c>
      <c r="I151" s="52"/>
      <c r="J151" s="52"/>
      <c r="K151" s="108">
        <f t="shared" si="11"/>
        <v>99.29457032920051</v>
      </c>
    </row>
    <row r="152" spans="1:11" ht="22.5" customHeight="1">
      <c r="A152" s="60" t="s">
        <v>10</v>
      </c>
      <c r="B152" s="92" t="s">
        <v>62</v>
      </c>
      <c r="C152" s="93" t="s">
        <v>9</v>
      </c>
      <c r="D152" s="93" t="s">
        <v>14</v>
      </c>
      <c r="E152" s="93" t="s">
        <v>27</v>
      </c>
      <c r="F152" s="93" t="s">
        <v>5</v>
      </c>
      <c r="G152" s="111">
        <f>G153</f>
        <v>2794.8</v>
      </c>
      <c r="H152" s="111">
        <f>H153</f>
        <v>2775</v>
      </c>
      <c r="I152" s="36">
        <f>I153</f>
        <v>0</v>
      </c>
      <c r="J152" s="36">
        <f>J153</f>
        <v>2073</v>
      </c>
      <c r="K152" s="108">
        <f t="shared" si="11"/>
        <v>99.29154143409188</v>
      </c>
    </row>
    <row r="153" spans="1:11" ht="21.75" customHeight="1">
      <c r="A153" s="60" t="s">
        <v>11</v>
      </c>
      <c r="B153" s="92" t="s">
        <v>62</v>
      </c>
      <c r="C153" s="93" t="s">
        <v>9</v>
      </c>
      <c r="D153" s="93" t="s">
        <v>8</v>
      </c>
      <c r="E153" s="93" t="s">
        <v>27</v>
      </c>
      <c r="F153" s="93" t="s">
        <v>5</v>
      </c>
      <c r="G153" s="111">
        <f>G154+G157+G161</f>
        <v>2794.8</v>
      </c>
      <c r="H153" s="111">
        <f>H154+H157+H161</f>
        <v>2775</v>
      </c>
      <c r="I153" s="26">
        <f>I157</f>
        <v>0</v>
      </c>
      <c r="J153" s="26">
        <f>J157</f>
        <v>2073</v>
      </c>
      <c r="K153" s="108">
        <f t="shared" si="11"/>
        <v>99.29154143409188</v>
      </c>
    </row>
    <row r="154" spans="1:11" ht="30" customHeight="1">
      <c r="A154" s="77" t="s">
        <v>12</v>
      </c>
      <c r="B154" s="150" t="s">
        <v>62</v>
      </c>
      <c r="C154" s="131" t="s">
        <v>9</v>
      </c>
      <c r="D154" s="131" t="s">
        <v>8</v>
      </c>
      <c r="E154" s="132" t="s">
        <v>32</v>
      </c>
      <c r="F154" s="131" t="s">
        <v>5</v>
      </c>
      <c r="G154" s="111">
        <f>G155</f>
        <v>124.8</v>
      </c>
      <c r="H154" s="111" t="str">
        <f>H155</f>
        <v>124,8</v>
      </c>
      <c r="I154" s="26"/>
      <c r="J154" s="26"/>
      <c r="K154" s="108">
        <f t="shared" si="11"/>
        <v>100</v>
      </c>
    </row>
    <row r="155" spans="1:11" ht="77.25" customHeight="1">
      <c r="A155" s="60" t="s">
        <v>337</v>
      </c>
      <c r="B155" s="150" t="s">
        <v>62</v>
      </c>
      <c r="C155" s="131" t="s">
        <v>9</v>
      </c>
      <c r="D155" s="131" t="s">
        <v>8</v>
      </c>
      <c r="E155" s="93" t="s">
        <v>336</v>
      </c>
      <c r="F155" s="93" t="s">
        <v>5</v>
      </c>
      <c r="G155" s="111">
        <f>G156</f>
        <v>124.8</v>
      </c>
      <c r="H155" s="111" t="str">
        <f>H156</f>
        <v>124,8</v>
      </c>
      <c r="I155" s="26"/>
      <c r="J155" s="26"/>
      <c r="K155" s="108">
        <f t="shared" si="11"/>
        <v>100</v>
      </c>
    </row>
    <row r="156" spans="1:11" ht="34.5" customHeight="1">
      <c r="A156" s="60" t="s">
        <v>189</v>
      </c>
      <c r="B156" s="150" t="s">
        <v>62</v>
      </c>
      <c r="C156" s="131" t="s">
        <v>9</v>
      </c>
      <c r="D156" s="131" t="s">
        <v>8</v>
      </c>
      <c r="E156" s="93" t="s">
        <v>336</v>
      </c>
      <c r="F156" s="93" t="s">
        <v>190</v>
      </c>
      <c r="G156" s="111">
        <v>124.8</v>
      </c>
      <c r="H156" s="191" t="s">
        <v>471</v>
      </c>
      <c r="I156" s="26"/>
      <c r="J156" s="26"/>
      <c r="K156" s="108">
        <f t="shared" si="11"/>
        <v>100</v>
      </c>
    </row>
    <row r="157" spans="1:11" ht="31.5" customHeight="1">
      <c r="A157" s="77" t="s">
        <v>12</v>
      </c>
      <c r="B157" s="150" t="s">
        <v>62</v>
      </c>
      <c r="C157" s="131" t="s">
        <v>9</v>
      </c>
      <c r="D157" s="131" t="s">
        <v>8</v>
      </c>
      <c r="E157" s="132" t="s">
        <v>32</v>
      </c>
      <c r="F157" s="131" t="s">
        <v>5</v>
      </c>
      <c r="G157" s="115">
        <f>G158</f>
        <v>2025</v>
      </c>
      <c r="H157" s="115">
        <f>H158</f>
        <v>2005.2</v>
      </c>
      <c r="I157" s="31">
        <f>I158</f>
        <v>0</v>
      </c>
      <c r="J157" s="31">
        <f>J158</f>
        <v>2073</v>
      </c>
      <c r="K157" s="108">
        <f t="shared" si="11"/>
        <v>99.02222222222223</v>
      </c>
    </row>
    <row r="158" spans="1:11" ht="30" customHeight="1">
      <c r="A158" s="77" t="s">
        <v>18</v>
      </c>
      <c r="B158" s="150" t="s">
        <v>62</v>
      </c>
      <c r="C158" s="131" t="s">
        <v>9</v>
      </c>
      <c r="D158" s="131" t="s">
        <v>8</v>
      </c>
      <c r="E158" s="132" t="s">
        <v>63</v>
      </c>
      <c r="F158" s="131" t="s">
        <v>5</v>
      </c>
      <c r="G158" s="115">
        <f>G159+G160</f>
        <v>2025</v>
      </c>
      <c r="H158" s="115">
        <f>H159+H160</f>
        <v>2005.2</v>
      </c>
      <c r="I158" s="31">
        <f>I159</f>
        <v>0</v>
      </c>
      <c r="J158" s="31">
        <f>J159</f>
        <v>2073</v>
      </c>
      <c r="K158" s="108">
        <f t="shared" si="11"/>
        <v>99.02222222222223</v>
      </c>
    </row>
    <row r="159" spans="1:11" ht="88.5" customHeight="1">
      <c r="A159" s="60" t="s">
        <v>209</v>
      </c>
      <c r="B159" s="150" t="s">
        <v>62</v>
      </c>
      <c r="C159" s="131" t="s">
        <v>9</v>
      </c>
      <c r="D159" s="131" t="s">
        <v>8</v>
      </c>
      <c r="E159" s="132" t="s">
        <v>63</v>
      </c>
      <c r="F159" s="131" t="s">
        <v>123</v>
      </c>
      <c r="G159" s="111">
        <v>2013</v>
      </c>
      <c r="H159" s="198" t="s">
        <v>394</v>
      </c>
      <c r="I159" s="26"/>
      <c r="J159" s="26">
        <v>2073</v>
      </c>
      <c r="K159" s="108">
        <f t="shared" si="11"/>
        <v>99.01639344262296</v>
      </c>
    </row>
    <row r="160" spans="1:11" ht="31.5" customHeight="1">
      <c r="A160" s="60" t="s">
        <v>189</v>
      </c>
      <c r="B160" s="150" t="s">
        <v>62</v>
      </c>
      <c r="C160" s="131" t="s">
        <v>9</v>
      </c>
      <c r="D160" s="131" t="s">
        <v>8</v>
      </c>
      <c r="E160" s="132" t="s">
        <v>63</v>
      </c>
      <c r="F160" s="131" t="s">
        <v>190</v>
      </c>
      <c r="G160" s="111">
        <v>12</v>
      </c>
      <c r="H160" s="198" t="s">
        <v>365</v>
      </c>
      <c r="I160" s="26"/>
      <c r="J160" s="26"/>
      <c r="K160" s="108">
        <f t="shared" si="11"/>
        <v>100</v>
      </c>
    </row>
    <row r="161" spans="1:11" ht="82.5" customHeight="1">
      <c r="A161" s="100" t="s">
        <v>180</v>
      </c>
      <c r="B161" s="153" t="s">
        <v>62</v>
      </c>
      <c r="C161" s="71" t="s">
        <v>9</v>
      </c>
      <c r="D161" s="71" t="s">
        <v>8</v>
      </c>
      <c r="E161" s="71" t="s">
        <v>181</v>
      </c>
      <c r="F161" s="70" t="s">
        <v>5</v>
      </c>
      <c r="G161" s="108">
        <f>G162</f>
        <v>645</v>
      </c>
      <c r="H161" s="197" t="s">
        <v>395</v>
      </c>
      <c r="I161" s="40"/>
      <c r="J161" s="40"/>
      <c r="K161" s="108">
        <f t="shared" si="11"/>
        <v>100</v>
      </c>
    </row>
    <row r="162" spans="1:11" ht="66" customHeight="1">
      <c r="A162" s="60" t="s">
        <v>126</v>
      </c>
      <c r="B162" s="154" t="s">
        <v>62</v>
      </c>
      <c r="C162" s="155" t="s">
        <v>9</v>
      </c>
      <c r="D162" s="155" t="s">
        <v>8</v>
      </c>
      <c r="E162" s="71" t="s">
        <v>238</v>
      </c>
      <c r="F162" s="71" t="s">
        <v>5</v>
      </c>
      <c r="G162" s="108">
        <f>G163</f>
        <v>645</v>
      </c>
      <c r="H162" s="190" t="s">
        <v>395</v>
      </c>
      <c r="I162" s="50"/>
      <c r="J162" s="50"/>
      <c r="K162" s="108">
        <f t="shared" si="11"/>
        <v>100</v>
      </c>
    </row>
    <row r="163" spans="1:11" ht="32.25" customHeight="1">
      <c r="A163" s="60" t="s">
        <v>209</v>
      </c>
      <c r="B163" s="154" t="s">
        <v>62</v>
      </c>
      <c r="C163" s="155" t="s">
        <v>9</v>
      </c>
      <c r="D163" s="155" t="s">
        <v>8</v>
      </c>
      <c r="E163" s="71" t="s">
        <v>238</v>
      </c>
      <c r="F163" s="71" t="s">
        <v>123</v>
      </c>
      <c r="G163" s="116">
        <f>200+280+15+150</f>
        <v>645</v>
      </c>
      <c r="H163" s="190" t="s">
        <v>395</v>
      </c>
      <c r="I163" s="51"/>
      <c r="J163" s="51"/>
      <c r="K163" s="108">
        <f t="shared" si="11"/>
        <v>100</v>
      </c>
    </row>
    <row r="164" spans="1:11" ht="27.75" customHeight="1">
      <c r="A164" s="79" t="s">
        <v>38</v>
      </c>
      <c r="B164" s="154" t="s">
        <v>62</v>
      </c>
      <c r="C164" s="155" t="s">
        <v>21</v>
      </c>
      <c r="D164" s="155" t="s">
        <v>14</v>
      </c>
      <c r="E164" s="71" t="s">
        <v>27</v>
      </c>
      <c r="F164" s="71" t="s">
        <v>5</v>
      </c>
      <c r="G164" s="116">
        <v>12</v>
      </c>
      <c r="H164" s="116">
        <v>12</v>
      </c>
      <c r="I164" s="51"/>
      <c r="J164" s="51"/>
      <c r="K164" s="108">
        <f t="shared" si="11"/>
        <v>100</v>
      </c>
    </row>
    <row r="165" spans="1:11" ht="30" customHeight="1">
      <c r="A165" s="171" t="s">
        <v>290</v>
      </c>
      <c r="B165" s="159" t="s">
        <v>62</v>
      </c>
      <c r="C165" s="107" t="s">
        <v>21</v>
      </c>
      <c r="D165" s="107" t="s">
        <v>7</v>
      </c>
      <c r="E165" s="107" t="s">
        <v>27</v>
      </c>
      <c r="F165" s="107" t="s">
        <v>5</v>
      </c>
      <c r="G165" s="108">
        <f>G166</f>
        <v>12</v>
      </c>
      <c r="H165" s="192" t="s">
        <v>365</v>
      </c>
      <c r="I165" s="50"/>
      <c r="J165" s="50"/>
      <c r="K165" s="108">
        <f t="shared" si="11"/>
        <v>100</v>
      </c>
    </row>
    <row r="166" spans="1:11" ht="47.25" customHeight="1">
      <c r="A166" s="171" t="s">
        <v>296</v>
      </c>
      <c r="B166" s="159" t="s">
        <v>62</v>
      </c>
      <c r="C166" s="107" t="s">
        <v>21</v>
      </c>
      <c r="D166" s="107" t="s">
        <v>7</v>
      </c>
      <c r="E166" s="107" t="s">
        <v>291</v>
      </c>
      <c r="F166" s="107" t="s">
        <v>5</v>
      </c>
      <c r="G166" s="108">
        <f>G167</f>
        <v>12</v>
      </c>
      <c r="H166" s="192" t="s">
        <v>365</v>
      </c>
      <c r="I166" s="50"/>
      <c r="J166" s="50"/>
      <c r="K166" s="108">
        <f t="shared" si="11"/>
        <v>100</v>
      </c>
    </row>
    <row r="167" spans="1:11" ht="33.75" customHeight="1">
      <c r="A167" s="57" t="s">
        <v>189</v>
      </c>
      <c r="B167" s="159" t="s">
        <v>62</v>
      </c>
      <c r="C167" s="107" t="s">
        <v>21</v>
      </c>
      <c r="D167" s="107" t="s">
        <v>7</v>
      </c>
      <c r="E167" s="107" t="s">
        <v>291</v>
      </c>
      <c r="F167" s="107" t="s">
        <v>190</v>
      </c>
      <c r="G167" s="108">
        <v>12</v>
      </c>
      <c r="H167" s="192" t="s">
        <v>365</v>
      </c>
      <c r="I167" s="50"/>
      <c r="J167" s="50"/>
      <c r="K167" s="108">
        <f t="shared" si="11"/>
        <v>100</v>
      </c>
    </row>
    <row r="168" spans="1:11" ht="24" customHeight="1">
      <c r="A168" s="60" t="s">
        <v>104</v>
      </c>
      <c r="B168" s="92" t="s">
        <v>62</v>
      </c>
      <c r="C168" s="93" t="s">
        <v>44</v>
      </c>
      <c r="D168" s="93" t="s">
        <v>14</v>
      </c>
      <c r="E168" s="93" t="s">
        <v>27</v>
      </c>
      <c r="F168" s="93" t="s">
        <v>5</v>
      </c>
      <c r="G168" s="111">
        <f>G169+G201</f>
        <v>6083.8</v>
      </c>
      <c r="H168" s="111">
        <f>H169+H201</f>
        <v>5997.5</v>
      </c>
      <c r="I168" s="37" t="e">
        <f>I169+I201</f>
        <v>#REF!</v>
      </c>
      <c r="J168" s="37" t="e">
        <f>J169+J201+J186++J178</f>
        <v>#REF!</v>
      </c>
      <c r="K168" s="108">
        <f t="shared" si="11"/>
        <v>98.58147868108748</v>
      </c>
    </row>
    <row r="169" spans="1:11" ht="18" customHeight="1">
      <c r="A169" s="2" t="s">
        <v>64</v>
      </c>
      <c r="B169" s="69" t="s">
        <v>62</v>
      </c>
      <c r="C169" s="70" t="s">
        <v>44</v>
      </c>
      <c r="D169" s="70" t="s">
        <v>6</v>
      </c>
      <c r="E169" s="70" t="s">
        <v>27</v>
      </c>
      <c r="F169" s="70" t="s">
        <v>5</v>
      </c>
      <c r="G169" s="114">
        <f>G170+G186+G195+G199+G174+G177</f>
        <v>5578.3</v>
      </c>
      <c r="H169" s="114">
        <f>H170+H186+H195+H199+H174+H177</f>
        <v>5512.8</v>
      </c>
      <c r="I169" s="38" t="e">
        <f>#REF!+I178+I186</f>
        <v>#REF!</v>
      </c>
      <c r="J169" s="39" t="e">
        <f>#REF!</f>
        <v>#REF!</v>
      </c>
      <c r="K169" s="108">
        <f t="shared" si="11"/>
        <v>98.82580714554614</v>
      </c>
    </row>
    <row r="170" spans="1:11" ht="32.25" customHeight="1">
      <c r="A170" s="60" t="s">
        <v>193</v>
      </c>
      <c r="B170" s="69" t="s">
        <v>62</v>
      </c>
      <c r="C170" s="70" t="s">
        <v>44</v>
      </c>
      <c r="D170" s="70" t="s">
        <v>6</v>
      </c>
      <c r="E170" s="70" t="s">
        <v>45</v>
      </c>
      <c r="F170" s="70" t="s">
        <v>5</v>
      </c>
      <c r="G170" s="114">
        <f>G171</f>
        <v>1981.4</v>
      </c>
      <c r="H170" s="114">
        <f>H171</f>
        <v>1929.4</v>
      </c>
      <c r="I170" s="38"/>
      <c r="J170" s="39"/>
      <c r="K170" s="108">
        <f t="shared" si="11"/>
        <v>97.37559301503987</v>
      </c>
    </row>
    <row r="171" spans="1:11" ht="33" customHeight="1">
      <c r="A171" s="2" t="s">
        <v>65</v>
      </c>
      <c r="B171" s="69" t="s">
        <v>62</v>
      </c>
      <c r="C171" s="70" t="s">
        <v>44</v>
      </c>
      <c r="D171" s="70" t="s">
        <v>6</v>
      </c>
      <c r="E171" s="70" t="s">
        <v>66</v>
      </c>
      <c r="F171" s="70" t="s">
        <v>5</v>
      </c>
      <c r="G171" s="108">
        <f>G172+G173</f>
        <v>1981.4</v>
      </c>
      <c r="H171" s="108">
        <f>H172+H173</f>
        <v>1929.4</v>
      </c>
      <c r="I171" s="40" t="e">
        <f>#REF!</f>
        <v>#REF!</v>
      </c>
      <c r="J171" s="40" t="e">
        <f>#REF!</f>
        <v>#REF!</v>
      </c>
      <c r="K171" s="108">
        <f t="shared" si="11"/>
        <v>97.37559301503987</v>
      </c>
    </row>
    <row r="172" spans="1:11" ht="48.75" customHeight="1">
      <c r="A172" s="75" t="s">
        <v>205</v>
      </c>
      <c r="B172" s="69" t="s">
        <v>62</v>
      </c>
      <c r="C172" s="70" t="s">
        <v>44</v>
      </c>
      <c r="D172" s="70" t="s">
        <v>6</v>
      </c>
      <c r="E172" s="70" t="s">
        <v>66</v>
      </c>
      <c r="F172" s="70" t="s">
        <v>206</v>
      </c>
      <c r="G172" s="108">
        <v>17.4</v>
      </c>
      <c r="H172" s="197" t="s">
        <v>396</v>
      </c>
      <c r="I172" s="40"/>
      <c r="J172" s="40"/>
      <c r="K172" s="108">
        <f t="shared" si="11"/>
        <v>100</v>
      </c>
    </row>
    <row r="173" spans="1:11" ht="93.75" customHeight="1">
      <c r="A173" s="60" t="s">
        <v>209</v>
      </c>
      <c r="B173" s="69" t="s">
        <v>62</v>
      </c>
      <c r="C173" s="70" t="s">
        <v>44</v>
      </c>
      <c r="D173" s="70" t="s">
        <v>6</v>
      </c>
      <c r="E173" s="70" t="s">
        <v>66</v>
      </c>
      <c r="F173" s="70" t="s">
        <v>123</v>
      </c>
      <c r="G173" s="108">
        <v>1964</v>
      </c>
      <c r="H173" s="197" t="s">
        <v>397</v>
      </c>
      <c r="I173" s="40"/>
      <c r="J173" s="40"/>
      <c r="K173" s="108">
        <f t="shared" si="11"/>
        <v>97.35234215885947</v>
      </c>
    </row>
    <row r="174" spans="1:11" ht="72.75" customHeight="1">
      <c r="A174" s="100" t="s">
        <v>180</v>
      </c>
      <c r="B174" s="154" t="s">
        <v>62</v>
      </c>
      <c r="C174" s="155" t="s">
        <v>44</v>
      </c>
      <c r="D174" s="155" t="s">
        <v>6</v>
      </c>
      <c r="E174" s="71" t="s">
        <v>181</v>
      </c>
      <c r="F174" s="70" t="s">
        <v>5</v>
      </c>
      <c r="G174" s="108">
        <f>G175</f>
        <v>760</v>
      </c>
      <c r="H174" s="108" t="str">
        <f>H175</f>
        <v>760,0</v>
      </c>
      <c r="I174" s="40"/>
      <c r="J174" s="40"/>
      <c r="K174" s="108">
        <f t="shared" si="11"/>
        <v>100</v>
      </c>
    </row>
    <row r="175" spans="1:11" ht="67.5" customHeight="1">
      <c r="A175" s="60" t="s">
        <v>126</v>
      </c>
      <c r="B175" s="154" t="s">
        <v>62</v>
      </c>
      <c r="C175" s="155" t="s">
        <v>44</v>
      </c>
      <c r="D175" s="155" t="s">
        <v>6</v>
      </c>
      <c r="E175" s="71" t="s">
        <v>238</v>
      </c>
      <c r="F175" s="70" t="s">
        <v>5</v>
      </c>
      <c r="G175" s="108">
        <f>G176</f>
        <v>760</v>
      </c>
      <c r="H175" s="108" t="str">
        <f>H176</f>
        <v>760,0</v>
      </c>
      <c r="I175" s="40"/>
      <c r="J175" s="40"/>
      <c r="K175" s="108">
        <f t="shared" si="11"/>
        <v>100</v>
      </c>
    </row>
    <row r="176" spans="1:11" ht="94.5" customHeight="1">
      <c r="A176" s="60" t="s">
        <v>209</v>
      </c>
      <c r="B176" s="154" t="s">
        <v>62</v>
      </c>
      <c r="C176" s="155" t="s">
        <v>44</v>
      </c>
      <c r="D176" s="155" t="s">
        <v>6</v>
      </c>
      <c r="E176" s="71" t="s">
        <v>238</v>
      </c>
      <c r="F176" s="71" t="s">
        <v>123</v>
      </c>
      <c r="G176" s="116">
        <f>200+420+140</f>
        <v>760</v>
      </c>
      <c r="H176" s="190" t="s">
        <v>398</v>
      </c>
      <c r="I176" s="51"/>
      <c r="J176" s="51"/>
      <c r="K176" s="108">
        <f t="shared" si="11"/>
        <v>100</v>
      </c>
    </row>
    <row r="177" spans="1:11" ht="33" customHeight="1">
      <c r="A177" s="60" t="s">
        <v>332</v>
      </c>
      <c r="B177" s="154" t="s">
        <v>62</v>
      </c>
      <c r="C177" s="155"/>
      <c r="D177" s="155"/>
      <c r="E177" s="71"/>
      <c r="F177" s="71"/>
      <c r="G177" s="116">
        <f>G178+G183</f>
        <v>458</v>
      </c>
      <c r="H177" s="116">
        <f>H178+H183</f>
        <v>450</v>
      </c>
      <c r="I177" s="116" t="e">
        <f>I178+I183</f>
        <v>#REF!</v>
      </c>
      <c r="J177" s="116" t="e">
        <f>J178+J183</f>
        <v>#REF!</v>
      </c>
      <c r="K177" s="108">
        <f t="shared" si="11"/>
        <v>98.2532751091703</v>
      </c>
    </row>
    <row r="178" spans="1:11" ht="21" customHeight="1">
      <c r="A178" s="2" t="s">
        <v>84</v>
      </c>
      <c r="B178" s="69" t="s">
        <v>62</v>
      </c>
      <c r="C178" s="70" t="s">
        <v>44</v>
      </c>
      <c r="D178" s="70" t="s">
        <v>6</v>
      </c>
      <c r="E178" s="70" t="s">
        <v>85</v>
      </c>
      <c r="F178" s="70" t="s">
        <v>5</v>
      </c>
      <c r="G178" s="108">
        <f>G179</f>
        <v>320</v>
      </c>
      <c r="H178" s="108">
        <f>H179</f>
        <v>312</v>
      </c>
      <c r="I178" s="40" t="e">
        <f>I179</f>
        <v>#REF!</v>
      </c>
      <c r="J178" s="41" t="e">
        <f>J179</f>
        <v>#REF!</v>
      </c>
      <c r="K178" s="108">
        <f t="shared" si="11"/>
        <v>97.5</v>
      </c>
    </row>
    <row r="179" spans="1:11" ht="34.5" customHeight="1">
      <c r="A179" s="2" t="s">
        <v>18</v>
      </c>
      <c r="B179" s="69" t="s">
        <v>62</v>
      </c>
      <c r="C179" s="70" t="s">
        <v>44</v>
      </c>
      <c r="D179" s="70" t="s">
        <v>6</v>
      </c>
      <c r="E179" s="70" t="s">
        <v>179</v>
      </c>
      <c r="F179" s="70" t="s">
        <v>5</v>
      </c>
      <c r="G179" s="108">
        <f>G180+G181+G182</f>
        <v>320</v>
      </c>
      <c r="H179" s="108">
        <f>H180+H181+H182</f>
        <v>312</v>
      </c>
      <c r="I179" s="40" t="e">
        <f>#REF!</f>
        <v>#REF!</v>
      </c>
      <c r="J179" s="40" t="e">
        <f>#REF!</f>
        <v>#REF!</v>
      </c>
      <c r="K179" s="108">
        <f t="shared" si="11"/>
        <v>97.5</v>
      </c>
    </row>
    <row r="180" spans="1:11" ht="42" customHeight="1">
      <c r="A180" s="77" t="s">
        <v>203</v>
      </c>
      <c r="B180" s="69" t="s">
        <v>62</v>
      </c>
      <c r="C180" s="70" t="s">
        <v>44</v>
      </c>
      <c r="D180" s="70" t="s">
        <v>6</v>
      </c>
      <c r="E180" s="70" t="s">
        <v>179</v>
      </c>
      <c r="F180" s="70" t="s">
        <v>118</v>
      </c>
      <c r="G180" s="108">
        <v>288</v>
      </c>
      <c r="H180" s="197" t="s">
        <v>399</v>
      </c>
      <c r="I180" s="40"/>
      <c r="J180" s="40"/>
      <c r="K180" s="108">
        <f t="shared" si="11"/>
        <v>99.79166666666666</v>
      </c>
    </row>
    <row r="181" spans="1:11" ht="42.75" customHeight="1">
      <c r="A181" s="60" t="s">
        <v>201</v>
      </c>
      <c r="B181" s="69" t="s">
        <v>62</v>
      </c>
      <c r="C181" s="70" t="s">
        <v>44</v>
      </c>
      <c r="D181" s="70" t="s">
        <v>6</v>
      </c>
      <c r="E181" s="70" t="s">
        <v>179</v>
      </c>
      <c r="F181" s="70" t="s">
        <v>114</v>
      </c>
      <c r="G181" s="108">
        <v>31</v>
      </c>
      <c r="H181" s="197" t="s">
        <v>400</v>
      </c>
      <c r="I181" s="40"/>
      <c r="J181" s="40"/>
      <c r="K181" s="108">
        <f t="shared" si="11"/>
        <v>79.03225806451613</v>
      </c>
    </row>
    <row r="182" spans="1:14" ht="32.25" customHeight="1">
      <c r="A182" s="77" t="s">
        <v>120</v>
      </c>
      <c r="B182" s="69" t="s">
        <v>62</v>
      </c>
      <c r="C182" s="70" t="s">
        <v>44</v>
      </c>
      <c r="D182" s="70" t="s">
        <v>6</v>
      </c>
      <c r="E182" s="70" t="s">
        <v>179</v>
      </c>
      <c r="F182" s="70" t="s">
        <v>119</v>
      </c>
      <c r="G182" s="108">
        <v>1</v>
      </c>
      <c r="H182" s="197" t="s">
        <v>401</v>
      </c>
      <c r="I182" s="40"/>
      <c r="J182" s="40"/>
      <c r="K182" s="108">
        <f t="shared" si="11"/>
        <v>10</v>
      </c>
      <c r="N182" s="67"/>
    </row>
    <row r="183" spans="1:14" ht="72.75" customHeight="1">
      <c r="A183" s="100" t="s">
        <v>180</v>
      </c>
      <c r="B183" s="154" t="s">
        <v>62</v>
      </c>
      <c r="C183" s="155" t="s">
        <v>44</v>
      </c>
      <c r="D183" s="155" t="s">
        <v>6</v>
      </c>
      <c r="E183" s="71" t="s">
        <v>181</v>
      </c>
      <c r="F183" s="70" t="s">
        <v>5</v>
      </c>
      <c r="G183" s="108">
        <f>G184</f>
        <v>138</v>
      </c>
      <c r="H183" s="197" t="s">
        <v>402</v>
      </c>
      <c r="I183" s="40"/>
      <c r="J183" s="40"/>
      <c r="K183" s="108">
        <f t="shared" si="11"/>
        <v>100</v>
      </c>
      <c r="N183" s="67"/>
    </row>
    <row r="184" spans="1:14" ht="63" customHeight="1">
      <c r="A184" s="60" t="s">
        <v>126</v>
      </c>
      <c r="B184" s="154" t="s">
        <v>62</v>
      </c>
      <c r="C184" s="155" t="s">
        <v>44</v>
      </c>
      <c r="D184" s="155" t="s">
        <v>6</v>
      </c>
      <c r="E184" s="71" t="s">
        <v>238</v>
      </c>
      <c r="F184" s="70" t="s">
        <v>5</v>
      </c>
      <c r="G184" s="108">
        <f>G185</f>
        <v>138</v>
      </c>
      <c r="H184" s="197" t="s">
        <v>402</v>
      </c>
      <c r="I184" s="40"/>
      <c r="J184" s="40"/>
      <c r="K184" s="108">
        <f t="shared" si="11"/>
        <v>100</v>
      </c>
      <c r="N184" s="67"/>
    </row>
    <row r="185" spans="1:14" ht="52.5" customHeight="1">
      <c r="A185" s="77" t="s">
        <v>203</v>
      </c>
      <c r="B185" s="154" t="s">
        <v>62</v>
      </c>
      <c r="C185" s="155" t="s">
        <v>44</v>
      </c>
      <c r="D185" s="155" t="s">
        <v>6</v>
      </c>
      <c r="E185" s="71" t="s">
        <v>238</v>
      </c>
      <c r="F185" s="70" t="s">
        <v>118</v>
      </c>
      <c r="G185" s="108">
        <f>50+50+20+18</f>
        <v>138</v>
      </c>
      <c r="H185" s="197" t="s">
        <v>402</v>
      </c>
      <c r="I185" s="40"/>
      <c r="J185" s="40"/>
      <c r="K185" s="108">
        <f t="shared" si="11"/>
        <v>100</v>
      </c>
      <c r="N185" s="67"/>
    </row>
    <row r="186" spans="1:11" ht="19.5" customHeight="1">
      <c r="A186" s="2" t="s">
        <v>46</v>
      </c>
      <c r="B186" s="69" t="s">
        <v>62</v>
      </c>
      <c r="C186" s="70" t="s">
        <v>44</v>
      </c>
      <c r="D186" s="70" t="s">
        <v>6</v>
      </c>
      <c r="E186" s="70" t="s">
        <v>194</v>
      </c>
      <c r="F186" s="70" t="s">
        <v>42</v>
      </c>
      <c r="G186" s="108">
        <f>G187+G189</f>
        <v>1723.1000000000001</v>
      </c>
      <c r="H186" s="108">
        <f>H187+H189</f>
        <v>1717.6999999999998</v>
      </c>
      <c r="I186" s="40">
        <f>I189+I197</f>
        <v>0</v>
      </c>
      <c r="J186" s="41">
        <f>J189</f>
        <v>0</v>
      </c>
      <c r="K186" s="108">
        <f t="shared" si="11"/>
        <v>99.68661134002667</v>
      </c>
    </row>
    <row r="187" spans="1:11" ht="88.5" customHeight="1">
      <c r="A187" s="2" t="s">
        <v>341</v>
      </c>
      <c r="B187" s="69" t="s">
        <v>62</v>
      </c>
      <c r="C187" s="70" t="s">
        <v>44</v>
      </c>
      <c r="D187" s="70" t="s">
        <v>6</v>
      </c>
      <c r="E187" s="70" t="s">
        <v>340</v>
      </c>
      <c r="F187" s="70" t="s">
        <v>5</v>
      </c>
      <c r="G187" s="108">
        <f>G188</f>
        <v>74.4</v>
      </c>
      <c r="H187" s="108" t="str">
        <f>H188</f>
        <v>74,4</v>
      </c>
      <c r="I187" s="40"/>
      <c r="J187" s="41"/>
      <c r="K187" s="108">
        <f t="shared" si="11"/>
        <v>100</v>
      </c>
    </row>
    <row r="188" spans="1:11" ht="49.5" customHeight="1">
      <c r="A188" s="60" t="s">
        <v>201</v>
      </c>
      <c r="B188" s="69" t="s">
        <v>62</v>
      </c>
      <c r="C188" s="70" t="s">
        <v>44</v>
      </c>
      <c r="D188" s="70" t="s">
        <v>6</v>
      </c>
      <c r="E188" s="70" t="s">
        <v>340</v>
      </c>
      <c r="F188" s="70" t="s">
        <v>114</v>
      </c>
      <c r="G188" s="108">
        <v>74.4</v>
      </c>
      <c r="H188" s="197" t="s">
        <v>403</v>
      </c>
      <c r="I188" s="40"/>
      <c r="J188" s="41"/>
      <c r="K188" s="108">
        <f t="shared" si="11"/>
        <v>100</v>
      </c>
    </row>
    <row r="189" spans="1:11" ht="33.75" customHeight="1">
      <c r="A189" s="2" t="s">
        <v>65</v>
      </c>
      <c r="B189" s="69" t="s">
        <v>62</v>
      </c>
      <c r="C189" s="70" t="s">
        <v>44</v>
      </c>
      <c r="D189" s="70" t="s">
        <v>6</v>
      </c>
      <c r="E189" s="70" t="s">
        <v>67</v>
      </c>
      <c r="F189" s="70" t="s">
        <v>5</v>
      </c>
      <c r="G189" s="108">
        <f>G190+G191+G192+G193+G194</f>
        <v>1648.7</v>
      </c>
      <c r="H189" s="108">
        <f>H190+H191+H192+H193+H194</f>
        <v>1643.2999999999997</v>
      </c>
      <c r="I189" s="40">
        <f>I196</f>
        <v>0</v>
      </c>
      <c r="J189" s="40">
        <f>J196</f>
        <v>0</v>
      </c>
      <c r="K189" s="108">
        <f t="shared" si="11"/>
        <v>99.67246921817188</v>
      </c>
    </row>
    <row r="190" spans="1:11" ht="41.25" customHeight="1">
      <c r="A190" s="77" t="s">
        <v>203</v>
      </c>
      <c r="B190" s="69" t="s">
        <v>62</v>
      </c>
      <c r="C190" s="70" t="s">
        <v>44</v>
      </c>
      <c r="D190" s="70" t="s">
        <v>6</v>
      </c>
      <c r="E190" s="70" t="s">
        <v>67</v>
      </c>
      <c r="F190" s="70" t="s">
        <v>118</v>
      </c>
      <c r="G190" s="108">
        <v>1392.8</v>
      </c>
      <c r="H190" s="197" t="s">
        <v>404</v>
      </c>
      <c r="I190" s="40"/>
      <c r="J190" s="40"/>
      <c r="K190" s="108">
        <f t="shared" si="11"/>
        <v>99.98564043653073</v>
      </c>
    </row>
    <row r="191" spans="1:11" ht="43.5" customHeight="1">
      <c r="A191" s="60" t="s">
        <v>201</v>
      </c>
      <c r="B191" s="69" t="s">
        <v>62</v>
      </c>
      <c r="C191" s="70" t="s">
        <v>44</v>
      </c>
      <c r="D191" s="70" t="s">
        <v>6</v>
      </c>
      <c r="E191" s="70" t="s">
        <v>67</v>
      </c>
      <c r="F191" s="70" t="s">
        <v>114</v>
      </c>
      <c r="G191" s="108">
        <v>227.4</v>
      </c>
      <c r="H191" s="197" t="s">
        <v>405</v>
      </c>
      <c r="I191" s="40"/>
      <c r="J191" s="40"/>
      <c r="K191" s="108">
        <f t="shared" si="11"/>
        <v>98.10905892700087</v>
      </c>
    </row>
    <row r="192" spans="1:11" ht="42.75" customHeight="1">
      <c r="A192" s="75" t="s">
        <v>205</v>
      </c>
      <c r="B192" s="69" t="s">
        <v>62</v>
      </c>
      <c r="C192" s="70" t="s">
        <v>44</v>
      </c>
      <c r="D192" s="70" t="s">
        <v>6</v>
      </c>
      <c r="E192" s="70" t="s">
        <v>67</v>
      </c>
      <c r="F192" s="70" t="s">
        <v>206</v>
      </c>
      <c r="G192" s="108">
        <v>25</v>
      </c>
      <c r="H192" s="197" t="s">
        <v>406</v>
      </c>
      <c r="I192" s="40"/>
      <c r="J192" s="40"/>
      <c r="K192" s="108">
        <f t="shared" si="11"/>
        <v>100</v>
      </c>
    </row>
    <row r="193" spans="1:11" ht="29.25" customHeight="1">
      <c r="A193" s="77" t="s">
        <v>116</v>
      </c>
      <c r="B193" s="153" t="s">
        <v>62</v>
      </c>
      <c r="C193" s="71" t="s">
        <v>44</v>
      </c>
      <c r="D193" s="71" t="s">
        <v>6</v>
      </c>
      <c r="E193" s="71" t="s">
        <v>67</v>
      </c>
      <c r="F193" s="70" t="s">
        <v>115</v>
      </c>
      <c r="G193" s="108">
        <v>0.1</v>
      </c>
      <c r="H193" s="197" t="s">
        <v>368</v>
      </c>
      <c r="I193" s="40"/>
      <c r="J193" s="40"/>
      <c r="K193" s="108">
        <f t="shared" si="11"/>
        <v>0</v>
      </c>
    </row>
    <row r="194" spans="1:11" ht="29.25" customHeight="1">
      <c r="A194" s="77" t="s">
        <v>120</v>
      </c>
      <c r="B194" s="153" t="s">
        <v>62</v>
      </c>
      <c r="C194" s="71" t="s">
        <v>44</v>
      </c>
      <c r="D194" s="71" t="s">
        <v>6</v>
      </c>
      <c r="E194" s="71" t="s">
        <v>67</v>
      </c>
      <c r="F194" s="70" t="s">
        <v>119</v>
      </c>
      <c r="G194" s="108">
        <v>3.4</v>
      </c>
      <c r="H194" s="197" t="s">
        <v>407</v>
      </c>
      <c r="I194" s="40"/>
      <c r="J194" s="40"/>
      <c r="K194" s="108">
        <f t="shared" si="11"/>
        <v>76.47058823529413</v>
      </c>
    </row>
    <row r="195" spans="1:11" ht="72" customHeight="1">
      <c r="A195" s="100" t="s">
        <v>180</v>
      </c>
      <c r="B195" s="153" t="s">
        <v>62</v>
      </c>
      <c r="C195" s="71" t="s">
        <v>44</v>
      </c>
      <c r="D195" s="71" t="s">
        <v>6</v>
      </c>
      <c r="E195" s="71" t="s">
        <v>181</v>
      </c>
      <c r="F195" s="70" t="s">
        <v>5</v>
      </c>
      <c r="G195" s="108">
        <f>G196</f>
        <v>650.8</v>
      </c>
      <c r="H195" s="108">
        <f>H196</f>
        <v>650.7</v>
      </c>
      <c r="I195" s="40"/>
      <c r="J195" s="40"/>
      <c r="K195" s="108">
        <f t="shared" si="11"/>
        <v>99.98463429625079</v>
      </c>
    </row>
    <row r="196" spans="1:11" ht="44.25" customHeight="1">
      <c r="A196" s="60" t="s">
        <v>126</v>
      </c>
      <c r="B196" s="154" t="s">
        <v>62</v>
      </c>
      <c r="C196" s="155" t="s">
        <v>44</v>
      </c>
      <c r="D196" s="155" t="s">
        <v>6</v>
      </c>
      <c r="E196" s="71" t="s">
        <v>238</v>
      </c>
      <c r="F196" s="71" t="s">
        <v>5</v>
      </c>
      <c r="G196" s="108">
        <f>G197+G198</f>
        <v>650.8</v>
      </c>
      <c r="H196" s="108">
        <f>H197+H198</f>
        <v>650.7</v>
      </c>
      <c r="I196" s="50"/>
      <c r="J196" s="50"/>
      <c r="K196" s="108">
        <f t="shared" si="11"/>
        <v>99.98463429625079</v>
      </c>
    </row>
    <row r="197" spans="1:11" ht="44.25" customHeight="1">
      <c r="A197" s="77" t="s">
        <v>203</v>
      </c>
      <c r="B197" s="154" t="s">
        <v>62</v>
      </c>
      <c r="C197" s="155" t="s">
        <v>44</v>
      </c>
      <c r="D197" s="155" t="s">
        <v>6</v>
      </c>
      <c r="E197" s="71" t="s">
        <v>238</v>
      </c>
      <c r="F197" s="71" t="s">
        <v>118</v>
      </c>
      <c r="G197" s="116">
        <f>698-138</f>
        <v>560</v>
      </c>
      <c r="H197" s="190" t="s">
        <v>409</v>
      </c>
      <c r="I197" s="51"/>
      <c r="J197" s="51"/>
      <c r="K197" s="108">
        <f t="shared" si="11"/>
        <v>100</v>
      </c>
    </row>
    <row r="198" spans="1:11" ht="43.5" customHeight="1">
      <c r="A198" s="60" t="s">
        <v>201</v>
      </c>
      <c r="B198" s="154" t="s">
        <v>62</v>
      </c>
      <c r="C198" s="155" t="s">
        <v>44</v>
      </c>
      <c r="D198" s="155" t="s">
        <v>6</v>
      </c>
      <c r="E198" s="71" t="s">
        <v>238</v>
      </c>
      <c r="F198" s="71" t="s">
        <v>114</v>
      </c>
      <c r="G198" s="116">
        <v>90.8</v>
      </c>
      <c r="H198" s="190" t="s">
        <v>408</v>
      </c>
      <c r="I198" s="51"/>
      <c r="J198" s="51"/>
      <c r="K198" s="108">
        <f t="shared" si="11"/>
        <v>99.8898678414097</v>
      </c>
    </row>
    <row r="199" spans="1:11" ht="60" customHeight="1">
      <c r="A199" s="75" t="s">
        <v>154</v>
      </c>
      <c r="B199" s="154" t="s">
        <v>62</v>
      </c>
      <c r="C199" s="155" t="s">
        <v>44</v>
      </c>
      <c r="D199" s="155" t="s">
        <v>6</v>
      </c>
      <c r="E199" s="155" t="s">
        <v>156</v>
      </c>
      <c r="F199" s="71" t="s">
        <v>5</v>
      </c>
      <c r="G199" s="116">
        <f>G200</f>
        <v>5</v>
      </c>
      <c r="H199" s="116" t="str">
        <f>H200</f>
        <v>5,0</v>
      </c>
      <c r="I199" s="51"/>
      <c r="J199" s="51"/>
      <c r="K199" s="108">
        <f t="shared" si="11"/>
        <v>100</v>
      </c>
    </row>
    <row r="200" spans="1:11" ht="30" customHeight="1">
      <c r="A200" s="60" t="s">
        <v>189</v>
      </c>
      <c r="B200" s="154" t="s">
        <v>62</v>
      </c>
      <c r="C200" s="155" t="s">
        <v>44</v>
      </c>
      <c r="D200" s="155" t="s">
        <v>6</v>
      </c>
      <c r="E200" s="155" t="s">
        <v>156</v>
      </c>
      <c r="F200" s="71" t="s">
        <v>190</v>
      </c>
      <c r="G200" s="116">
        <f>15-10</f>
        <v>5</v>
      </c>
      <c r="H200" s="190" t="s">
        <v>410</v>
      </c>
      <c r="I200" s="51"/>
      <c r="J200" s="51"/>
      <c r="K200" s="108">
        <f t="shared" si="11"/>
        <v>100</v>
      </c>
    </row>
    <row r="201" spans="1:11" ht="28.5" customHeight="1">
      <c r="A201" s="8" t="s">
        <v>106</v>
      </c>
      <c r="B201" s="106" t="s">
        <v>62</v>
      </c>
      <c r="C201" s="71" t="s">
        <v>44</v>
      </c>
      <c r="D201" s="71" t="s">
        <v>13</v>
      </c>
      <c r="E201" s="71" t="s">
        <v>27</v>
      </c>
      <c r="F201" s="71" t="s">
        <v>5</v>
      </c>
      <c r="G201" s="108">
        <f aca="true" t="shared" si="12" ref="G201:J202">G202</f>
        <v>505.5</v>
      </c>
      <c r="H201" s="108">
        <f t="shared" si="12"/>
        <v>484.7</v>
      </c>
      <c r="I201" s="42" t="e">
        <f t="shared" si="12"/>
        <v>#REF!</v>
      </c>
      <c r="J201" s="42" t="e">
        <f t="shared" si="12"/>
        <v>#REF!</v>
      </c>
      <c r="K201" s="108">
        <f t="shared" si="11"/>
        <v>95.88526211671612</v>
      </c>
    </row>
    <row r="202" spans="1:11" ht="75" customHeight="1">
      <c r="A202" s="77" t="s">
        <v>55</v>
      </c>
      <c r="B202" s="69" t="s">
        <v>62</v>
      </c>
      <c r="C202" s="70" t="s">
        <v>44</v>
      </c>
      <c r="D202" s="70" t="s">
        <v>13</v>
      </c>
      <c r="E202" s="70" t="s">
        <v>60</v>
      </c>
      <c r="F202" s="70" t="s">
        <v>5</v>
      </c>
      <c r="G202" s="114">
        <f t="shared" si="12"/>
        <v>505.5</v>
      </c>
      <c r="H202" s="114">
        <f t="shared" si="12"/>
        <v>484.7</v>
      </c>
      <c r="I202" s="38" t="e">
        <f t="shared" si="12"/>
        <v>#REF!</v>
      </c>
      <c r="J202" s="38" t="e">
        <f t="shared" si="12"/>
        <v>#REF!</v>
      </c>
      <c r="K202" s="108">
        <f t="shared" si="11"/>
        <v>95.88526211671612</v>
      </c>
    </row>
    <row r="203" spans="1:11" ht="21.75" customHeight="1">
      <c r="A203" s="77" t="s">
        <v>16</v>
      </c>
      <c r="B203" s="69" t="s">
        <v>62</v>
      </c>
      <c r="C203" s="70" t="s">
        <v>44</v>
      </c>
      <c r="D203" s="70" t="s">
        <v>13</v>
      </c>
      <c r="E203" s="70" t="s">
        <v>61</v>
      </c>
      <c r="F203" s="70" t="s">
        <v>5</v>
      </c>
      <c r="G203" s="114">
        <f>G204+G205+G207+G206</f>
        <v>505.5</v>
      </c>
      <c r="H203" s="114">
        <f>H204+H205+H207+H206</f>
        <v>484.7</v>
      </c>
      <c r="I203" s="38" t="e">
        <f>#REF!</f>
        <v>#REF!</v>
      </c>
      <c r="J203" s="38" t="e">
        <f>#REF!</f>
        <v>#REF!</v>
      </c>
      <c r="K203" s="108">
        <f t="shared" si="11"/>
        <v>95.88526211671612</v>
      </c>
    </row>
    <row r="204" spans="1:11" ht="57" customHeight="1">
      <c r="A204" s="77" t="s">
        <v>200</v>
      </c>
      <c r="B204" s="69" t="s">
        <v>62</v>
      </c>
      <c r="C204" s="70" t="s">
        <v>44</v>
      </c>
      <c r="D204" s="70" t="s">
        <v>13</v>
      </c>
      <c r="E204" s="70" t="s">
        <v>61</v>
      </c>
      <c r="F204" s="70" t="s">
        <v>112</v>
      </c>
      <c r="G204" s="114">
        <v>412.9</v>
      </c>
      <c r="H204" s="70" t="s">
        <v>411</v>
      </c>
      <c r="I204" s="43"/>
      <c r="J204" s="43"/>
      <c r="K204" s="108">
        <f t="shared" si="11"/>
        <v>97.5538871397433</v>
      </c>
    </row>
    <row r="205" spans="1:11" ht="45" customHeight="1">
      <c r="A205" s="60" t="s">
        <v>201</v>
      </c>
      <c r="B205" s="69" t="s">
        <v>62</v>
      </c>
      <c r="C205" s="70" t="s">
        <v>44</v>
      </c>
      <c r="D205" s="70" t="s">
        <v>13</v>
      </c>
      <c r="E205" s="70" t="s">
        <v>61</v>
      </c>
      <c r="F205" s="70" t="s">
        <v>114</v>
      </c>
      <c r="G205" s="114">
        <v>37.6</v>
      </c>
      <c r="H205" s="70" t="s">
        <v>412</v>
      </c>
      <c r="I205" s="43"/>
      <c r="J205" s="43"/>
      <c r="K205" s="108">
        <f t="shared" si="11"/>
        <v>79.7872340425532</v>
      </c>
    </row>
    <row r="206" spans="1:11" ht="45" customHeight="1">
      <c r="A206" s="79" t="s">
        <v>204</v>
      </c>
      <c r="B206" s="69" t="s">
        <v>62</v>
      </c>
      <c r="C206" s="70" t="s">
        <v>44</v>
      </c>
      <c r="D206" s="70" t="s">
        <v>13</v>
      </c>
      <c r="E206" s="70" t="s">
        <v>61</v>
      </c>
      <c r="F206" s="70" t="s">
        <v>159</v>
      </c>
      <c r="G206" s="114">
        <v>50</v>
      </c>
      <c r="H206" s="70" t="s">
        <v>413</v>
      </c>
      <c r="I206" s="43"/>
      <c r="J206" s="43"/>
      <c r="K206" s="108">
        <f t="shared" si="11"/>
        <v>100</v>
      </c>
    </row>
    <row r="207" spans="1:11" ht="30" customHeight="1">
      <c r="A207" s="77" t="s">
        <v>120</v>
      </c>
      <c r="B207" s="69" t="s">
        <v>62</v>
      </c>
      <c r="C207" s="70" t="s">
        <v>44</v>
      </c>
      <c r="D207" s="70" t="s">
        <v>13</v>
      </c>
      <c r="E207" s="70" t="s">
        <v>61</v>
      </c>
      <c r="F207" s="70" t="s">
        <v>119</v>
      </c>
      <c r="G207" s="114">
        <v>5</v>
      </c>
      <c r="H207" s="70" t="s">
        <v>414</v>
      </c>
      <c r="I207" s="38"/>
      <c r="J207" s="38"/>
      <c r="K207" s="108">
        <f t="shared" si="11"/>
        <v>38</v>
      </c>
    </row>
    <row r="208" spans="1:11" ht="46.5" customHeight="1">
      <c r="A208" s="119" t="s">
        <v>94</v>
      </c>
      <c r="B208" s="147" t="s">
        <v>72</v>
      </c>
      <c r="C208" s="128" t="s">
        <v>14</v>
      </c>
      <c r="D208" s="128" t="s">
        <v>14</v>
      </c>
      <c r="E208" s="128" t="s">
        <v>27</v>
      </c>
      <c r="F208" s="128" t="s">
        <v>5</v>
      </c>
      <c r="G208" s="121">
        <f>G209+G326</f>
        <v>128495.90000000001</v>
      </c>
      <c r="H208" s="121">
        <f>H209+H326</f>
        <v>128266.20000000003</v>
      </c>
      <c r="I208" s="55" t="e">
        <f>I209+#REF!+#REF!</f>
        <v>#REF!</v>
      </c>
      <c r="J208" s="55">
        <v>35429</v>
      </c>
      <c r="K208" s="108">
        <f aca="true" t="shared" si="13" ref="K208:K271">H208/G208*100</f>
        <v>99.82123943254221</v>
      </c>
    </row>
    <row r="209" spans="1:11" ht="18.75" customHeight="1">
      <c r="A209" s="60" t="s">
        <v>10</v>
      </c>
      <c r="B209" s="92" t="s">
        <v>72</v>
      </c>
      <c r="C209" s="93" t="s">
        <v>9</v>
      </c>
      <c r="D209" s="93" t="s">
        <v>24</v>
      </c>
      <c r="E209" s="93" t="s">
        <v>27</v>
      </c>
      <c r="F209" s="93" t="s">
        <v>5</v>
      </c>
      <c r="G209" s="108">
        <f>G210+G235+G283+G288</f>
        <v>112130.6</v>
      </c>
      <c r="H209" s="108">
        <f>H210+H235+H283+H288</f>
        <v>111974.40000000002</v>
      </c>
      <c r="I209" s="35" t="e">
        <f>I210+I235+I288+#REF!</f>
        <v>#REF!</v>
      </c>
      <c r="J209" s="35" t="e">
        <f>J210+J235+J288+#REF!</f>
        <v>#REF!</v>
      </c>
      <c r="K209" s="108">
        <f t="shared" si="13"/>
        <v>99.86069815019275</v>
      </c>
    </row>
    <row r="210" spans="1:11" ht="22.5" customHeight="1">
      <c r="A210" s="60" t="s">
        <v>33</v>
      </c>
      <c r="B210" s="92" t="s">
        <v>72</v>
      </c>
      <c r="C210" s="93" t="s">
        <v>9</v>
      </c>
      <c r="D210" s="93" t="s">
        <v>6</v>
      </c>
      <c r="E210" s="93" t="s">
        <v>27</v>
      </c>
      <c r="F210" s="93" t="s">
        <v>5</v>
      </c>
      <c r="G210" s="108">
        <f>G211+G227+G231+G218</f>
        <v>24257.399999999998</v>
      </c>
      <c r="H210" s="108">
        <f>H211+H227+H231+H218</f>
        <v>24220.6</v>
      </c>
      <c r="I210" s="42" t="e">
        <f>I211</f>
        <v>#REF!</v>
      </c>
      <c r="J210" s="42" t="e">
        <f>J211</f>
        <v>#REF!</v>
      </c>
      <c r="K210" s="108">
        <f t="shared" si="13"/>
        <v>99.8482937165566</v>
      </c>
    </row>
    <row r="211" spans="1:11" ht="24" customHeight="1">
      <c r="A211" s="60" t="s">
        <v>34</v>
      </c>
      <c r="B211" s="92" t="s">
        <v>72</v>
      </c>
      <c r="C211" s="93" t="s">
        <v>9</v>
      </c>
      <c r="D211" s="93" t="s">
        <v>6</v>
      </c>
      <c r="E211" s="93" t="s">
        <v>35</v>
      </c>
      <c r="F211" s="93" t="s">
        <v>5</v>
      </c>
      <c r="G211" s="108">
        <f>G212</f>
        <v>4486.2</v>
      </c>
      <c r="H211" s="108">
        <f>H212</f>
        <v>4449.400000000001</v>
      </c>
      <c r="I211" s="26" t="e">
        <f>I212+#REF!</f>
        <v>#REF!</v>
      </c>
      <c r="J211" s="26" t="e">
        <f>J212+#REF!</f>
        <v>#REF!</v>
      </c>
      <c r="K211" s="108">
        <f t="shared" si="13"/>
        <v>99.17970665596721</v>
      </c>
    </row>
    <row r="212" spans="1:11" ht="29.25" customHeight="1">
      <c r="A212" s="8" t="s">
        <v>18</v>
      </c>
      <c r="B212" s="106" t="s">
        <v>72</v>
      </c>
      <c r="C212" s="71" t="s">
        <v>9</v>
      </c>
      <c r="D212" s="71" t="s">
        <v>6</v>
      </c>
      <c r="E212" s="71" t="s">
        <v>73</v>
      </c>
      <c r="F212" s="71" t="s">
        <v>5</v>
      </c>
      <c r="G212" s="108">
        <f>G213+G214+G215+G216+G217</f>
        <v>4486.2</v>
      </c>
      <c r="H212" s="108">
        <f>H213+H214+H215+H216+H217</f>
        <v>4449.400000000001</v>
      </c>
      <c r="I212" s="30">
        <f>I213</f>
        <v>0</v>
      </c>
      <c r="J212" s="30">
        <f>J213</f>
        <v>14355.6</v>
      </c>
      <c r="K212" s="108">
        <f t="shared" si="13"/>
        <v>99.17970665596721</v>
      </c>
    </row>
    <row r="213" spans="1:11" ht="42" customHeight="1">
      <c r="A213" s="77" t="s">
        <v>203</v>
      </c>
      <c r="B213" s="106" t="s">
        <v>72</v>
      </c>
      <c r="C213" s="71" t="s">
        <v>9</v>
      </c>
      <c r="D213" s="71" t="s">
        <v>6</v>
      </c>
      <c r="E213" s="71" t="s">
        <v>73</v>
      </c>
      <c r="F213" s="70" t="s">
        <v>118</v>
      </c>
      <c r="G213" s="108">
        <v>662.2</v>
      </c>
      <c r="H213" s="197" t="s">
        <v>476</v>
      </c>
      <c r="I213" s="30"/>
      <c r="J213" s="30">
        <v>14355.6</v>
      </c>
      <c r="K213" s="108">
        <f t="shared" si="13"/>
        <v>100.01510117789185</v>
      </c>
    </row>
    <row r="214" spans="1:11" ht="42.75" customHeight="1">
      <c r="A214" s="60" t="s">
        <v>201</v>
      </c>
      <c r="B214" s="106" t="s">
        <v>72</v>
      </c>
      <c r="C214" s="71" t="s">
        <v>9</v>
      </c>
      <c r="D214" s="71" t="s">
        <v>6</v>
      </c>
      <c r="E214" s="71" t="s">
        <v>73</v>
      </c>
      <c r="F214" s="70" t="s">
        <v>114</v>
      </c>
      <c r="G214" s="108">
        <v>1504.9</v>
      </c>
      <c r="H214" s="197" t="s">
        <v>480</v>
      </c>
      <c r="I214" s="30"/>
      <c r="J214" s="30"/>
      <c r="K214" s="108">
        <f t="shared" si="13"/>
        <v>98.3321150907037</v>
      </c>
    </row>
    <row r="215" spans="1:11" ht="90" customHeight="1">
      <c r="A215" s="60" t="s">
        <v>209</v>
      </c>
      <c r="B215" s="106" t="s">
        <v>72</v>
      </c>
      <c r="C215" s="71" t="s">
        <v>9</v>
      </c>
      <c r="D215" s="71" t="s">
        <v>6</v>
      </c>
      <c r="E215" s="71" t="s">
        <v>73</v>
      </c>
      <c r="F215" s="70" t="s">
        <v>123</v>
      </c>
      <c r="G215" s="108">
        <v>2249</v>
      </c>
      <c r="H215" s="197" t="s">
        <v>415</v>
      </c>
      <c r="I215" s="30"/>
      <c r="J215" s="30"/>
      <c r="K215" s="108">
        <f t="shared" si="13"/>
        <v>100</v>
      </c>
    </row>
    <row r="216" spans="1:11" ht="29.25" customHeight="1">
      <c r="A216" s="77" t="s">
        <v>116</v>
      </c>
      <c r="B216" s="106" t="s">
        <v>72</v>
      </c>
      <c r="C216" s="71" t="s">
        <v>9</v>
      </c>
      <c r="D216" s="71" t="s">
        <v>6</v>
      </c>
      <c r="E216" s="71" t="s">
        <v>73</v>
      </c>
      <c r="F216" s="70" t="s">
        <v>115</v>
      </c>
      <c r="G216" s="108">
        <v>56.9</v>
      </c>
      <c r="H216" s="197" t="s">
        <v>416</v>
      </c>
      <c r="I216" s="30"/>
      <c r="J216" s="30"/>
      <c r="K216" s="108">
        <f t="shared" si="13"/>
        <v>86.11599297012302</v>
      </c>
    </row>
    <row r="217" spans="1:11" ht="29.25" customHeight="1">
      <c r="A217" s="77" t="s">
        <v>120</v>
      </c>
      <c r="B217" s="106" t="s">
        <v>72</v>
      </c>
      <c r="C217" s="71" t="s">
        <v>9</v>
      </c>
      <c r="D217" s="71" t="s">
        <v>6</v>
      </c>
      <c r="E217" s="71" t="s">
        <v>73</v>
      </c>
      <c r="F217" s="70" t="s">
        <v>119</v>
      </c>
      <c r="G217" s="108">
        <v>13.2</v>
      </c>
      <c r="H217" s="197" t="s">
        <v>417</v>
      </c>
      <c r="I217" s="30"/>
      <c r="J217" s="30"/>
      <c r="K217" s="108">
        <f t="shared" si="13"/>
        <v>70.45454545454545</v>
      </c>
    </row>
    <row r="218" spans="1:11" ht="24.75" customHeight="1">
      <c r="A218" s="77" t="s">
        <v>196</v>
      </c>
      <c r="B218" s="106" t="s">
        <v>72</v>
      </c>
      <c r="C218" s="71" t="s">
        <v>9</v>
      </c>
      <c r="D218" s="71" t="s">
        <v>6</v>
      </c>
      <c r="E218" s="71" t="s">
        <v>195</v>
      </c>
      <c r="F218" s="70" t="s">
        <v>5</v>
      </c>
      <c r="G218" s="108">
        <f>G221+G219</f>
        <v>16751.3</v>
      </c>
      <c r="H218" s="108">
        <f>H221+H219</f>
        <v>16751.3</v>
      </c>
      <c r="I218" s="30"/>
      <c r="J218" s="30"/>
      <c r="K218" s="108">
        <f t="shared" si="13"/>
        <v>100</v>
      </c>
    </row>
    <row r="219" spans="1:11" ht="31.5" customHeight="1">
      <c r="A219" s="77" t="s">
        <v>300</v>
      </c>
      <c r="B219" s="106" t="s">
        <v>72</v>
      </c>
      <c r="C219" s="71" t="s">
        <v>9</v>
      </c>
      <c r="D219" s="71" t="s">
        <v>6</v>
      </c>
      <c r="E219" s="71" t="s">
        <v>299</v>
      </c>
      <c r="F219" s="70" t="s">
        <v>5</v>
      </c>
      <c r="G219" s="108">
        <f>G220</f>
        <v>3800</v>
      </c>
      <c r="H219" s="108" t="str">
        <f>H220</f>
        <v>3800,0</v>
      </c>
      <c r="I219" s="30"/>
      <c r="J219" s="30"/>
      <c r="K219" s="108">
        <f t="shared" si="13"/>
        <v>100</v>
      </c>
    </row>
    <row r="220" spans="1:11" ht="49.5" customHeight="1">
      <c r="A220" s="60" t="s">
        <v>201</v>
      </c>
      <c r="B220" s="106" t="s">
        <v>72</v>
      </c>
      <c r="C220" s="71" t="s">
        <v>9</v>
      </c>
      <c r="D220" s="71" t="s">
        <v>6</v>
      </c>
      <c r="E220" s="71" t="s">
        <v>299</v>
      </c>
      <c r="F220" s="70" t="s">
        <v>114</v>
      </c>
      <c r="G220" s="108">
        <f>5478.2-1678.2</f>
        <v>3800</v>
      </c>
      <c r="H220" s="192" t="s">
        <v>472</v>
      </c>
      <c r="I220" s="30"/>
      <c r="J220" s="30"/>
      <c r="K220" s="108">
        <f t="shared" si="13"/>
        <v>100</v>
      </c>
    </row>
    <row r="221" spans="1:11" ht="118.5" customHeight="1">
      <c r="A221" s="77" t="s">
        <v>257</v>
      </c>
      <c r="B221" s="106" t="s">
        <v>72</v>
      </c>
      <c r="C221" s="71" t="s">
        <v>9</v>
      </c>
      <c r="D221" s="71" t="s">
        <v>6</v>
      </c>
      <c r="E221" s="71" t="s">
        <v>197</v>
      </c>
      <c r="F221" s="70" t="s">
        <v>5</v>
      </c>
      <c r="G221" s="108">
        <f>G222+G224+G225+G223</f>
        <v>12951.3</v>
      </c>
      <c r="H221" s="108">
        <f>H222+H224+H225+H223</f>
        <v>12951.3</v>
      </c>
      <c r="I221" s="30"/>
      <c r="J221" s="30"/>
      <c r="K221" s="108">
        <f t="shared" si="13"/>
        <v>100</v>
      </c>
    </row>
    <row r="222" spans="1:11" ht="47.25" customHeight="1">
      <c r="A222" s="77" t="s">
        <v>203</v>
      </c>
      <c r="B222" s="106" t="s">
        <v>72</v>
      </c>
      <c r="C222" s="71" t="s">
        <v>9</v>
      </c>
      <c r="D222" s="71" t="s">
        <v>6</v>
      </c>
      <c r="E222" s="71" t="s">
        <v>197</v>
      </c>
      <c r="F222" s="70" t="s">
        <v>118</v>
      </c>
      <c r="G222" s="108">
        <v>3192.6</v>
      </c>
      <c r="H222" s="197" t="s">
        <v>418</v>
      </c>
      <c r="I222" s="30"/>
      <c r="J222" s="30"/>
      <c r="K222" s="108">
        <f t="shared" si="13"/>
        <v>100</v>
      </c>
    </row>
    <row r="223" spans="1:11" ht="39" customHeight="1">
      <c r="A223" s="77" t="s">
        <v>269</v>
      </c>
      <c r="B223" s="106" t="s">
        <v>72</v>
      </c>
      <c r="C223" s="71" t="s">
        <v>9</v>
      </c>
      <c r="D223" s="71" t="s">
        <v>6</v>
      </c>
      <c r="E223" s="71" t="s">
        <v>197</v>
      </c>
      <c r="F223" s="70" t="s">
        <v>261</v>
      </c>
      <c r="G223" s="108">
        <f>7.5+0.5</f>
        <v>8</v>
      </c>
      <c r="H223" s="197" t="s">
        <v>419</v>
      </c>
      <c r="I223" s="30"/>
      <c r="J223" s="30"/>
      <c r="K223" s="108">
        <f t="shared" si="13"/>
        <v>100</v>
      </c>
    </row>
    <row r="224" spans="1:11" ht="47.25" customHeight="1">
      <c r="A224" s="60" t="s">
        <v>201</v>
      </c>
      <c r="B224" s="106" t="s">
        <v>72</v>
      </c>
      <c r="C224" s="71" t="s">
        <v>9</v>
      </c>
      <c r="D224" s="71" t="s">
        <v>6</v>
      </c>
      <c r="E224" s="71" t="s">
        <v>197</v>
      </c>
      <c r="F224" s="70" t="s">
        <v>114</v>
      </c>
      <c r="G224" s="108">
        <v>119.1</v>
      </c>
      <c r="H224" s="197" t="s">
        <v>420</v>
      </c>
      <c r="I224" s="30"/>
      <c r="J224" s="30"/>
      <c r="K224" s="108">
        <f t="shared" si="13"/>
        <v>100</v>
      </c>
    </row>
    <row r="225" spans="1:11" ht="92.25" customHeight="1">
      <c r="A225" s="60" t="s">
        <v>209</v>
      </c>
      <c r="B225" s="106" t="s">
        <v>72</v>
      </c>
      <c r="C225" s="71" t="s">
        <v>9</v>
      </c>
      <c r="D225" s="71" t="s">
        <v>6</v>
      </c>
      <c r="E225" s="71" t="s">
        <v>197</v>
      </c>
      <c r="F225" s="70" t="s">
        <v>123</v>
      </c>
      <c r="G225" s="108">
        <v>9631.6</v>
      </c>
      <c r="H225" s="197" t="s">
        <v>421</v>
      </c>
      <c r="I225" s="30"/>
      <c r="J225" s="30"/>
      <c r="K225" s="108">
        <f t="shared" si="13"/>
        <v>100</v>
      </c>
    </row>
    <row r="226" spans="1:11" ht="78" customHeight="1">
      <c r="A226" s="77" t="s">
        <v>180</v>
      </c>
      <c r="B226" s="106" t="s">
        <v>72</v>
      </c>
      <c r="C226" s="71" t="s">
        <v>9</v>
      </c>
      <c r="D226" s="71" t="s">
        <v>6</v>
      </c>
      <c r="E226" s="71" t="s">
        <v>181</v>
      </c>
      <c r="F226" s="70" t="s">
        <v>5</v>
      </c>
      <c r="G226" s="108">
        <f>G227</f>
        <v>2960</v>
      </c>
      <c r="H226" s="108">
        <f>H227</f>
        <v>2960</v>
      </c>
      <c r="I226" s="30"/>
      <c r="J226" s="30"/>
      <c r="K226" s="108">
        <f t="shared" si="13"/>
        <v>100</v>
      </c>
    </row>
    <row r="227" spans="1:11" ht="44.25" customHeight="1">
      <c r="A227" s="60" t="s">
        <v>126</v>
      </c>
      <c r="B227" s="133">
        <v>574</v>
      </c>
      <c r="C227" s="71" t="s">
        <v>9</v>
      </c>
      <c r="D227" s="71" t="s">
        <v>6</v>
      </c>
      <c r="E227" s="71" t="s">
        <v>238</v>
      </c>
      <c r="F227" s="71" t="s">
        <v>5</v>
      </c>
      <c r="G227" s="108">
        <f>G228+G229+G230</f>
        <v>2960</v>
      </c>
      <c r="H227" s="108">
        <f>H228+H229+H230</f>
        <v>2960</v>
      </c>
      <c r="I227" s="30"/>
      <c r="J227" s="30"/>
      <c r="K227" s="108">
        <f t="shared" si="13"/>
        <v>100</v>
      </c>
    </row>
    <row r="228" spans="1:11" ht="45" customHeight="1">
      <c r="A228" s="77" t="s">
        <v>203</v>
      </c>
      <c r="B228" s="133">
        <v>574</v>
      </c>
      <c r="C228" s="71" t="s">
        <v>9</v>
      </c>
      <c r="D228" s="71" t="s">
        <v>6</v>
      </c>
      <c r="E228" s="71" t="s">
        <v>238</v>
      </c>
      <c r="F228" s="71" t="s">
        <v>118</v>
      </c>
      <c r="G228" s="108">
        <v>568.9</v>
      </c>
      <c r="H228" s="190" t="s">
        <v>422</v>
      </c>
      <c r="I228" s="30"/>
      <c r="J228" s="30"/>
      <c r="K228" s="108">
        <f t="shared" si="13"/>
        <v>100</v>
      </c>
    </row>
    <row r="229" spans="1:11" ht="45" customHeight="1">
      <c r="A229" s="60" t="s">
        <v>201</v>
      </c>
      <c r="B229" s="133">
        <v>574</v>
      </c>
      <c r="C229" s="71" t="s">
        <v>9</v>
      </c>
      <c r="D229" s="71" t="s">
        <v>6</v>
      </c>
      <c r="E229" s="71" t="s">
        <v>238</v>
      </c>
      <c r="F229" s="71" t="s">
        <v>114</v>
      </c>
      <c r="G229" s="108">
        <v>253.3</v>
      </c>
      <c r="H229" s="190" t="s">
        <v>423</v>
      </c>
      <c r="I229" s="30"/>
      <c r="J229" s="30"/>
      <c r="K229" s="108">
        <f t="shared" si="13"/>
        <v>100</v>
      </c>
    </row>
    <row r="230" spans="1:11" ht="95.25" customHeight="1">
      <c r="A230" s="60" t="s">
        <v>209</v>
      </c>
      <c r="B230" s="133">
        <v>574</v>
      </c>
      <c r="C230" s="71" t="s">
        <v>9</v>
      </c>
      <c r="D230" s="71" t="s">
        <v>6</v>
      </c>
      <c r="E230" s="71" t="s">
        <v>238</v>
      </c>
      <c r="F230" s="71" t="s">
        <v>123</v>
      </c>
      <c r="G230" s="108">
        <v>2137.8</v>
      </c>
      <c r="H230" s="190" t="s">
        <v>424</v>
      </c>
      <c r="I230" s="30"/>
      <c r="J230" s="30"/>
      <c r="K230" s="108">
        <f t="shared" si="13"/>
        <v>100</v>
      </c>
    </row>
    <row r="231" spans="1:11" ht="105" customHeight="1">
      <c r="A231" s="77" t="s">
        <v>130</v>
      </c>
      <c r="B231" s="106" t="s">
        <v>72</v>
      </c>
      <c r="C231" s="71" t="s">
        <v>9</v>
      </c>
      <c r="D231" s="71" t="s">
        <v>6</v>
      </c>
      <c r="E231" s="71" t="s">
        <v>131</v>
      </c>
      <c r="F231" s="70" t="s">
        <v>5</v>
      </c>
      <c r="G231" s="108">
        <f>G232</f>
        <v>59.900000000000006</v>
      </c>
      <c r="H231" s="108">
        <f>H232</f>
        <v>59.900000000000006</v>
      </c>
      <c r="I231" s="30"/>
      <c r="J231" s="30"/>
      <c r="K231" s="108">
        <f t="shared" si="13"/>
        <v>100</v>
      </c>
    </row>
    <row r="232" spans="1:11" ht="135" customHeight="1">
      <c r="A232" s="104" t="s">
        <v>232</v>
      </c>
      <c r="B232" s="106" t="s">
        <v>72</v>
      </c>
      <c r="C232" s="71" t="s">
        <v>9</v>
      </c>
      <c r="D232" s="71" t="s">
        <v>6</v>
      </c>
      <c r="E232" s="71" t="s">
        <v>153</v>
      </c>
      <c r="F232" s="70" t="s">
        <v>5</v>
      </c>
      <c r="G232" s="108">
        <f>G233+G234</f>
        <v>59.900000000000006</v>
      </c>
      <c r="H232" s="108">
        <f>H233+H234</f>
        <v>59.900000000000006</v>
      </c>
      <c r="I232" s="30"/>
      <c r="J232" s="30"/>
      <c r="K232" s="108">
        <f t="shared" si="13"/>
        <v>100</v>
      </c>
    </row>
    <row r="233" spans="1:11" ht="42.75" customHeight="1">
      <c r="A233" s="60" t="s">
        <v>239</v>
      </c>
      <c r="B233" s="106" t="s">
        <v>72</v>
      </c>
      <c r="C233" s="71" t="s">
        <v>9</v>
      </c>
      <c r="D233" s="71" t="s">
        <v>6</v>
      </c>
      <c r="E233" s="71" t="s">
        <v>153</v>
      </c>
      <c r="F233" s="70" t="s">
        <v>114</v>
      </c>
      <c r="G233" s="108">
        <v>17.7</v>
      </c>
      <c r="H233" s="197" t="s">
        <v>425</v>
      </c>
      <c r="I233" s="30"/>
      <c r="J233" s="30"/>
      <c r="K233" s="108">
        <f t="shared" si="13"/>
        <v>100</v>
      </c>
    </row>
    <row r="234" spans="1:11" ht="27.75" customHeight="1">
      <c r="A234" s="60" t="s">
        <v>189</v>
      </c>
      <c r="B234" s="106" t="s">
        <v>72</v>
      </c>
      <c r="C234" s="71" t="s">
        <v>9</v>
      </c>
      <c r="D234" s="71" t="s">
        <v>6</v>
      </c>
      <c r="E234" s="71" t="s">
        <v>153</v>
      </c>
      <c r="F234" s="70" t="s">
        <v>190</v>
      </c>
      <c r="G234" s="108">
        <v>42.2</v>
      </c>
      <c r="H234" s="197" t="s">
        <v>426</v>
      </c>
      <c r="I234" s="30"/>
      <c r="J234" s="30"/>
      <c r="K234" s="108">
        <f t="shared" si="13"/>
        <v>100</v>
      </c>
    </row>
    <row r="235" spans="1:12" ht="27" customHeight="1">
      <c r="A235" s="91" t="s">
        <v>11</v>
      </c>
      <c r="B235" s="106" t="s">
        <v>72</v>
      </c>
      <c r="C235" s="71" t="s">
        <v>9</v>
      </c>
      <c r="D235" s="71" t="s">
        <v>8</v>
      </c>
      <c r="E235" s="71" t="s">
        <v>27</v>
      </c>
      <c r="F235" s="71" t="s">
        <v>5</v>
      </c>
      <c r="G235" s="108">
        <f>G236+G244+G247+G258+G263+G275</f>
        <v>84793.70000000001</v>
      </c>
      <c r="H235" s="108">
        <f>H236+H244+H247+H258+H263+H275</f>
        <v>84746.20000000001</v>
      </c>
      <c r="I235" s="28" t="e">
        <f>I236+I244+#REF!+#REF!+#REF!+#REF!</f>
        <v>#REF!</v>
      </c>
      <c r="J235" s="28" t="e">
        <f>J236+J244+#REF!+#REF!+#REF!+#REF!</f>
        <v>#REF!</v>
      </c>
      <c r="K235" s="108">
        <f t="shared" si="13"/>
        <v>99.94398168731875</v>
      </c>
      <c r="L235" s="6"/>
    </row>
    <row r="236" spans="1:11" ht="28.5" customHeight="1">
      <c r="A236" s="8" t="s">
        <v>186</v>
      </c>
      <c r="B236" s="106" t="s">
        <v>72</v>
      </c>
      <c r="C236" s="71" t="s">
        <v>9</v>
      </c>
      <c r="D236" s="71" t="s">
        <v>8</v>
      </c>
      <c r="E236" s="71" t="s">
        <v>36</v>
      </c>
      <c r="F236" s="71" t="s">
        <v>5</v>
      </c>
      <c r="G236" s="108">
        <f>G237</f>
        <v>16464.4</v>
      </c>
      <c r="H236" s="108">
        <f>H237</f>
        <v>16426.899999999998</v>
      </c>
      <c r="I236" s="30">
        <f>I237</f>
        <v>0</v>
      </c>
      <c r="J236" s="30">
        <f>J237</f>
        <v>16672.2</v>
      </c>
      <c r="K236" s="108">
        <f t="shared" si="13"/>
        <v>99.7722358543281</v>
      </c>
    </row>
    <row r="237" spans="1:11" ht="32.25" customHeight="1">
      <c r="A237" s="7" t="s">
        <v>18</v>
      </c>
      <c r="B237" s="153" t="s">
        <v>72</v>
      </c>
      <c r="C237" s="71" t="s">
        <v>9</v>
      </c>
      <c r="D237" s="71" t="s">
        <v>8</v>
      </c>
      <c r="E237" s="71" t="s">
        <v>74</v>
      </c>
      <c r="F237" s="71" t="s">
        <v>5</v>
      </c>
      <c r="G237" s="108">
        <f>G238+G239+G240+G241+G242+G243</f>
        <v>16464.4</v>
      </c>
      <c r="H237" s="108">
        <f>H238+H239+H240+H241+H242+H243</f>
        <v>16426.899999999998</v>
      </c>
      <c r="I237" s="40">
        <f>I243</f>
        <v>0</v>
      </c>
      <c r="J237" s="40">
        <f>J243</f>
        <v>16672.2</v>
      </c>
      <c r="K237" s="108">
        <f t="shared" si="13"/>
        <v>99.7722358543281</v>
      </c>
    </row>
    <row r="238" spans="1:11" ht="48.75" customHeight="1">
      <c r="A238" s="77" t="s">
        <v>203</v>
      </c>
      <c r="B238" s="153" t="s">
        <v>72</v>
      </c>
      <c r="C238" s="71" t="s">
        <v>9</v>
      </c>
      <c r="D238" s="71" t="s">
        <v>8</v>
      </c>
      <c r="E238" s="71" t="s">
        <v>74</v>
      </c>
      <c r="F238" s="70" t="s">
        <v>118</v>
      </c>
      <c r="G238" s="108">
        <v>5259.6</v>
      </c>
      <c r="H238" s="197" t="s">
        <v>427</v>
      </c>
      <c r="I238" s="40"/>
      <c r="J238" s="40"/>
      <c r="K238" s="108">
        <f t="shared" si="13"/>
        <v>99.99619742946231</v>
      </c>
    </row>
    <row r="239" spans="1:11" ht="42.75" customHeight="1">
      <c r="A239" s="77" t="s">
        <v>269</v>
      </c>
      <c r="B239" s="153" t="s">
        <v>72</v>
      </c>
      <c r="C239" s="71" t="s">
        <v>9</v>
      </c>
      <c r="D239" s="71" t="s">
        <v>8</v>
      </c>
      <c r="E239" s="71" t="s">
        <v>74</v>
      </c>
      <c r="F239" s="70" t="s">
        <v>261</v>
      </c>
      <c r="G239" s="108">
        <v>3</v>
      </c>
      <c r="H239" s="197" t="s">
        <v>383</v>
      </c>
      <c r="I239" s="40"/>
      <c r="J239" s="40"/>
      <c r="K239" s="108">
        <f t="shared" si="13"/>
        <v>100</v>
      </c>
    </row>
    <row r="240" spans="1:11" ht="51" customHeight="1">
      <c r="A240" s="60" t="s">
        <v>201</v>
      </c>
      <c r="B240" s="153" t="s">
        <v>72</v>
      </c>
      <c r="C240" s="71" t="s">
        <v>9</v>
      </c>
      <c r="D240" s="71" t="s">
        <v>8</v>
      </c>
      <c r="E240" s="71" t="s">
        <v>74</v>
      </c>
      <c r="F240" s="70" t="s">
        <v>114</v>
      </c>
      <c r="G240" s="108">
        <f>5860+7+6.8</f>
        <v>5873.8</v>
      </c>
      <c r="H240" s="197" t="s">
        <v>475</v>
      </c>
      <c r="I240" s="40"/>
      <c r="J240" s="40"/>
      <c r="K240" s="108">
        <f t="shared" si="13"/>
        <v>99.38710885627702</v>
      </c>
    </row>
    <row r="241" spans="1:11" ht="77.25" customHeight="1">
      <c r="A241" s="60" t="s">
        <v>209</v>
      </c>
      <c r="B241" s="153" t="s">
        <v>72</v>
      </c>
      <c r="C241" s="71" t="s">
        <v>9</v>
      </c>
      <c r="D241" s="71" t="s">
        <v>8</v>
      </c>
      <c r="E241" s="71" t="s">
        <v>74</v>
      </c>
      <c r="F241" s="70" t="s">
        <v>123</v>
      </c>
      <c r="G241" s="108">
        <f>4861.5-0.3+0.1</f>
        <v>4861.3</v>
      </c>
      <c r="H241" s="197" t="s">
        <v>428</v>
      </c>
      <c r="I241" s="40"/>
      <c r="J241" s="40"/>
      <c r="K241" s="108">
        <f t="shared" si="13"/>
        <v>99.98971468537222</v>
      </c>
    </row>
    <row r="242" spans="1:11" ht="27.75" customHeight="1">
      <c r="A242" s="77" t="s">
        <v>116</v>
      </c>
      <c r="B242" s="153" t="s">
        <v>72</v>
      </c>
      <c r="C242" s="71" t="s">
        <v>9</v>
      </c>
      <c r="D242" s="71" t="s">
        <v>8</v>
      </c>
      <c r="E242" s="71" t="s">
        <v>74</v>
      </c>
      <c r="F242" s="70" t="s">
        <v>115</v>
      </c>
      <c r="G242" s="108">
        <v>436.5</v>
      </c>
      <c r="H242" s="197" t="s">
        <v>429</v>
      </c>
      <c r="I242" s="40"/>
      <c r="J242" s="40"/>
      <c r="K242" s="108">
        <f t="shared" si="13"/>
        <v>99.83963344788087</v>
      </c>
    </row>
    <row r="243" spans="1:11" ht="27.75" customHeight="1">
      <c r="A243" s="77" t="s">
        <v>210</v>
      </c>
      <c r="B243" s="153" t="s">
        <v>72</v>
      </c>
      <c r="C243" s="71" t="s">
        <v>9</v>
      </c>
      <c r="D243" s="71" t="s">
        <v>8</v>
      </c>
      <c r="E243" s="71" t="s">
        <v>74</v>
      </c>
      <c r="F243" s="70" t="s">
        <v>119</v>
      </c>
      <c r="G243" s="108">
        <v>30.2</v>
      </c>
      <c r="H243" s="197" t="s">
        <v>430</v>
      </c>
      <c r="I243" s="40"/>
      <c r="J243" s="40">
        <v>16672.2</v>
      </c>
      <c r="K243" s="108">
        <f t="shared" si="13"/>
        <v>99.66887417218544</v>
      </c>
    </row>
    <row r="244" spans="1:11" ht="33.75" customHeight="1">
      <c r="A244" s="60" t="s">
        <v>12</v>
      </c>
      <c r="B244" s="92" t="s">
        <v>72</v>
      </c>
      <c r="C244" s="93" t="s">
        <v>9</v>
      </c>
      <c r="D244" s="93" t="s">
        <v>8</v>
      </c>
      <c r="E244" s="93" t="s">
        <v>32</v>
      </c>
      <c r="F244" s="93" t="s">
        <v>5</v>
      </c>
      <c r="G244" s="108">
        <f>G245</f>
        <v>1001.2</v>
      </c>
      <c r="H244" s="108" t="str">
        <f>H245</f>
        <v>1001,2</v>
      </c>
      <c r="I244" s="37" t="e">
        <f>I245</f>
        <v>#REF!</v>
      </c>
      <c r="J244" s="37" t="e">
        <f>J245</f>
        <v>#REF!</v>
      </c>
      <c r="K244" s="108">
        <f t="shared" si="13"/>
        <v>100</v>
      </c>
    </row>
    <row r="245" spans="1:11" ht="29.25" customHeight="1">
      <c r="A245" s="60" t="s">
        <v>18</v>
      </c>
      <c r="B245" s="92" t="s">
        <v>72</v>
      </c>
      <c r="C245" s="93" t="s">
        <v>9</v>
      </c>
      <c r="D245" s="93" t="s">
        <v>8</v>
      </c>
      <c r="E245" s="93" t="s">
        <v>63</v>
      </c>
      <c r="F245" s="93" t="s">
        <v>5</v>
      </c>
      <c r="G245" s="108">
        <f>G246</f>
        <v>1001.2</v>
      </c>
      <c r="H245" s="108" t="str">
        <f>H246</f>
        <v>1001,2</v>
      </c>
      <c r="I245" s="44" t="e">
        <f>#REF!</f>
        <v>#REF!</v>
      </c>
      <c r="J245" s="44" t="e">
        <f>#REF!</f>
        <v>#REF!</v>
      </c>
      <c r="K245" s="108">
        <f t="shared" si="13"/>
        <v>100</v>
      </c>
    </row>
    <row r="246" spans="1:11" ht="75" customHeight="1">
      <c r="A246" s="60" t="s">
        <v>209</v>
      </c>
      <c r="B246" s="92" t="s">
        <v>72</v>
      </c>
      <c r="C246" s="93" t="s">
        <v>9</v>
      </c>
      <c r="D246" s="93" t="s">
        <v>8</v>
      </c>
      <c r="E246" s="93" t="s">
        <v>63</v>
      </c>
      <c r="F246" s="70" t="s">
        <v>123</v>
      </c>
      <c r="G246" s="108">
        <v>1001.2</v>
      </c>
      <c r="H246" s="197" t="s">
        <v>431</v>
      </c>
      <c r="I246" s="44"/>
      <c r="J246" s="44"/>
      <c r="K246" s="108">
        <f t="shared" si="13"/>
        <v>100</v>
      </c>
    </row>
    <row r="247" spans="1:11" ht="28.5" customHeight="1">
      <c r="A247" s="102" t="s">
        <v>196</v>
      </c>
      <c r="B247" s="92" t="s">
        <v>72</v>
      </c>
      <c r="C247" s="93" t="s">
        <v>9</v>
      </c>
      <c r="D247" s="93" t="s">
        <v>8</v>
      </c>
      <c r="E247" s="93" t="s">
        <v>195</v>
      </c>
      <c r="F247" s="70" t="s">
        <v>5</v>
      </c>
      <c r="G247" s="108">
        <f>G248+G250+G252</f>
        <v>53901.4</v>
      </c>
      <c r="H247" s="108">
        <f>H248+H250+H252</f>
        <v>53901.4</v>
      </c>
      <c r="I247" s="44"/>
      <c r="J247" s="44"/>
      <c r="K247" s="108">
        <f t="shared" si="13"/>
        <v>100</v>
      </c>
    </row>
    <row r="248" spans="1:11" ht="37.5" customHeight="1">
      <c r="A248" s="77" t="s">
        <v>300</v>
      </c>
      <c r="B248" s="106" t="s">
        <v>72</v>
      </c>
      <c r="C248" s="71" t="s">
        <v>9</v>
      </c>
      <c r="D248" s="71" t="s">
        <v>8</v>
      </c>
      <c r="E248" s="71" t="s">
        <v>299</v>
      </c>
      <c r="F248" s="70" t="s">
        <v>5</v>
      </c>
      <c r="G248" s="108">
        <f>G249</f>
        <v>1678.2</v>
      </c>
      <c r="H248" s="108" t="str">
        <f>H249</f>
        <v>1678,2</v>
      </c>
      <c r="I248" s="44"/>
      <c r="J248" s="44"/>
      <c r="K248" s="108">
        <f t="shared" si="13"/>
        <v>100</v>
      </c>
    </row>
    <row r="249" spans="1:11" ht="46.5" customHeight="1">
      <c r="A249" s="60" t="s">
        <v>201</v>
      </c>
      <c r="B249" s="106" t="s">
        <v>72</v>
      </c>
      <c r="C249" s="71" t="s">
        <v>9</v>
      </c>
      <c r="D249" s="71" t="s">
        <v>8</v>
      </c>
      <c r="E249" s="71" t="s">
        <v>299</v>
      </c>
      <c r="F249" s="70" t="s">
        <v>114</v>
      </c>
      <c r="G249" s="108">
        <v>1678.2</v>
      </c>
      <c r="H249" s="197" t="s">
        <v>473</v>
      </c>
      <c r="I249" s="44"/>
      <c r="J249" s="44"/>
      <c r="K249" s="108">
        <f t="shared" si="13"/>
        <v>100</v>
      </c>
    </row>
    <row r="250" spans="1:11" ht="61.5" customHeight="1">
      <c r="A250" s="102" t="s">
        <v>339</v>
      </c>
      <c r="B250" s="92" t="s">
        <v>72</v>
      </c>
      <c r="C250" s="93" t="s">
        <v>9</v>
      </c>
      <c r="D250" s="93" t="s">
        <v>8</v>
      </c>
      <c r="E250" s="93" t="s">
        <v>338</v>
      </c>
      <c r="F250" s="70" t="s">
        <v>5</v>
      </c>
      <c r="G250" s="108">
        <f>G251</f>
        <v>15.4</v>
      </c>
      <c r="H250" s="108" t="str">
        <f>H251</f>
        <v>15,4</v>
      </c>
      <c r="I250" s="44"/>
      <c r="J250" s="44"/>
      <c r="K250" s="108">
        <f t="shared" si="13"/>
        <v>100</v>
      </c>
    </row>
    <row r="251" spans="1:11" ht="36.75" customHeight="1">
      <c r="A251" s="60" t="s">
        <v>201</v>
      </c>
      <c r="B251" s="92" t="s">
        <v>72</v>
      </c>
      <c r="C251" s="93" t="s">
        <v>9</v>
      </c>
      <c r="D251" s="93" t="s">
        <v>8</v>
      </c>
      <c r="E251" s="93" t="s">
        <v>338</v>
      </c>
      <c r="F251" s="70" t="s">
        <v>114</v>
      </c>
      <c r="G251" s="108">
        <v>15.4</v>
      </c>
      <c r="H251" s="197" t="s">
        <v>474</v>
      </c>
      <c r="I251" s="44"/>
      <c r="J251" s="44"/>
      <c r="K251" s="108">
        <f t="shared" si="13"/>
        <v>100</v>
      </c>
    </row>
    <row r="252" spans="1:11" ht="132.75" customHeight="1">
      <c r="A252" s="103" t="s">
        <v>230</v>
      </c>
      <c r="B252" s="158">
        <v>574</v>
      </c>
      <c r="C252" s="93" t="s">
        <v>9</v>
      </c>
      <c r="D252" s="93" t="s">
        <v>8</v>
      </c>
      <c r="E252" s="93" t="s">
        <v>211</v>
      </c>
      <c r="F252" s="70" t="s">
        <v>5</v>
      </c>
      <c r="G252" s="108">
        <f>G253+G255+G256+G254</f>
        <v>52207.8</v>
      </c>
      <c r="H252" s="108">
        <f>H253+H255+H256+H254</f>
        <v>52207.8</v>
      </c>
      <c r="I252" s="44"/>
      <c r="J252" s="44"/>
      <c r="K252" s="108">
        <f t="shared" si="13"/>
        <v>100</v>
      </c>
    </row>
    <row r="253" spans="1:11" ht="46.5" customHeight="1">
      <c r="A253" s="77" t="s">
        <v>203</v>
      </c>
      <c r="B253" s="158">
        <v>574</v>
      </c>
      <c r="C253" s="93" t="s">
        <v>9</v>
      </c>
      <c r="D253" s="93" t="s">
        <v>8</v>
      </c>
      <c r="E253" s="93" t="s">
        <v>211</v>
      </c>
      <c r="F253" s="70" t="s">
        <v>118</v>
      </c>
      <c r="G253" s="108">
        <v>33114</v>
      </c>
      <c r="H253" s="197" t="s">
        <v>432</v>
      </c>
      <c r="I253" s="44"/>
      <c r="J253" s="44"/>
      <c r="K253" s="108">
        <f t="shared" si="13"/>
        <v>100</v>
      </c>
    </row>
    <row r="254" spans="1:11" ht="32.25" customHeight="1">
      <c r="A254" s="77" t="s">
        <v>270</v>
      </c>
      <c r="B254" s="158">
        <v>574</v>
      </c>
      <c r="C254" s="93" t="s">
        <v>9</v>
      </c>
      <c r="D254" s="93" t="s">
        <v>8</v>
      </c>
      <c r="E254" s="93" t="s">
        <v>211</v>
      </c>
      <c r="F254" s="70" t="s">
        <v>261</v>
      </c>
      <c r="G254" s="108">
        <v>85.4</v>
      </c>
      <c r="H254" s="197" t="s">
        <v>433</v>
      </c>
      <c r="I254" s="44"/>
      <c r="J254" s="44"/>
      <c r="K254" s="108">
        <f t="shared" si="13"/>
        <v>100</v>
      </c>
    </row>
    <row r="255" spans="1:11" ht="43.5" customHeight="1">
      <c r="A255" s="60" t="s">
        <v>201</v>
      </c>
      <c r="B255" s="158">
        <v>574</v>
      </c>
      <c r="C255" s="93" t="s">
        <v>9</v>
      </c>
      <c r="D255" s="93" t="s">
        <v>8</v>
      </c>
      <c r="E255" s="93" t="s">
        <v>211</v>
      </c>
      <c r="F255" s="70" t="s">
        <v>114</v>
      </c>
      <c r="G255" s="108">
        <v>1180.3</v>
      </c>
      <c r="H255" s="197" t="s">
        <v>434</v>
      </c>
      <c r="I255" s="44"/>
      <c r="J255" s="44"/>
      <c r="K255" s="108">
        <f t="shared" si="13"/>
        <v>100</v>
      </c>
    </row>
    <row r="256" spans="1:11" ht="75.75" customHeight="1">
      <c r="A256" s="60" t="s">
        <v>209</v>
      </c>
      <c r="B256" s="158">
        <v>574</v>
      </c>
      <c r="C256" s="93" t="s">
        <v>9</v>
      </c>
      <c r="D256" s="93" t="s">
        <v>8</v>
      </c>
      <c r="E256" s="93" t="s">
        <v>211</v>
      </c>
      <c r="F256" s="71" t="s">
        <v>123</v>
      </c>
      <c r="G256" s="108">
        <v>17828.1</v>
      </c>
      <c r="H256" s="190" t="s">
        <v>435</v>
      </c>
      <c r="I256" s="44"/>
      <c r="J256" s="44"/>
      <c r="K256" s="108">
        <f t="shared" si="13"/>
        <v>100</v>
      </c>
    </row>
    <row r="257" spans="1:11" ht="59.25" customHeight="1">
      <c r="A257" s="7" t="s">
        <v>180</v>
      </c>
      <c r="B257" s="153" t="s">
        <v>72</v>
      </c>
      <c r="C257" s="71" t="s">
        <v>9</v>
      </c>
      <c r="D257" s="71" t="s">
        <v>8</v>
      </c>
      <c r="E257" s="71" t="s">
        <v>181</v>
      </c>
      <c r="F257" s="71" t="s">
        <v>42</v>
      </c>
      <c r="G257" s="108">
        <f>G258</f>
        <v>12726.6</v>
      </c>
      <c r="H257" s="108">
        <f>H258</f>
        <v>12726.6</v>
      </c>
      <c r="I257" s="46"/>
      <c r="J257" s="46"/>
      <c r="K257" s="108">
        <f t="shared" si="13"/>
        <v>100</v>
      </c>
    </row>
    <row r="258" spans="1:11" ht="45.75" customHeight="1">
      <c r="A258" s="60" t="s">
        <v>126</v>
      </c>
      <c r="B258" s="153" t="s">
        <v>72</v>
      </c>
      <c r="C258" s="71" t="s">
        <v>9</v>
      </c>
      <c r="D258" s="71" t="s">
        <v>8</v>
      </c>
      <c r="E258" s="71" t="s">
        <v>238</v>
      </c>
      <c r="F258" s="71" t="s">
        <v>5</v>
      </c>
      <c r="G258" s="108">
        <f>G259+G260+G261</f>
        <v>12726.6</v>
      </c>
      <c r="H258" s="108">
        <f>H259+H260+H261</f>
        <v>12726.6</v>
      </c>
      <c r="I258" s="46"/>
      <c r="J258" s="46"/>
      <c r="K258" s="108">
        <f t="shared" si="13"/>
        <v>100</v>
      </c>
    </row>
    <row r="259" spans="1:11" ht="43.5" customHeight="1">
      <c r="A259" s="77" t="s">
        <v>203</v>
      </c>
      <c r="B259" s="153" t="s">
        <v>72</v>
      </c>
      <c r="C259" s="71" t="s">
        <v>9</v>
      </c>
      <c r="D259" s="71" t="s">
        <v>8</v>
      </c>
      <c r="E259" s="71" t="s">
        <v>238</v>
      </c>
      <c r="F259" s="71" t="s">
        <v>118</v>
      </c>
      <c r="G259" s="108">
        <v>4560.3</v>
      </c>
      <c r="H259" s="190" t="s">
        <v>436</v>
      </c>
      <c r="I259" s="46"/>
      <c r="J259" s="46"/>
      <c r="K259" s="108">
        <f t="shared" si="13"/>
        <v>100</v>
      </c>
    </row>
    <row r="260" spans="1:11" ht="49.5" customHeight="1">
      <c r="A260" s="60" t="s">
        <v>201</v>
      </c>
      <c r="B260" s="153" t="s">
        <v>72</v>
      </c>
      <c r="C260" s="71" t="s">
        <v>9</v>
      </c>
      <c r="D260" s="71" t="s">
        <v>8</v>
      </c>
      <c r="E260" s="71" t="s">
        <v>238</v>
      </c>
      <c r="F260" s="71" t="s">
        <v>114</v>
      </c>
      <c r="G260" s="108">
        <v>2033.3</v>
      </c>
      <c r="H260" s="190" t="s">
        <v>437</v>
      </c>
      <c r="I260" s="46"/>
      <c r="J260" s="46"/>
      <c r="K260" s="108">
        <f t="shared" si="13"/>
        <v>100</v>
      </c>
    </row>
    <row r="261" spans="1:11" ht="81.75" customHeight="1">
      <c r="A261" s="60" t="s">
        <v>209</v>
      </c>
      <c r="B261" s="153" t="s">
        <v>72</v>
      </c>
      <c r="C261" s="71" t="s">
        <v>9</v>
      </c>
      <c r="D261" s="71" t="s">
        <v>8</v>
      </c>
      <c r="E261" s="71" t="s">
        <v>238</v>
      </c>
      <c r="F261" s="71" t="s">
        <v>123</v>
      </c>
      <c r="G261" s="108">
        <v>6133</v>
      </c>
      <c r="H261" s="190" t="s">
        <v>438</v>
      </c>
      <c r="I261" s="46"/>
      <c r="J261" s="46"/>
      <c r="K261" s="108">
        <f t="shared" si="13"/>
        <v>100</v>
      </c>
    </row>
    <row r="262" spans="1:11" ht="32.25" customHeight="1">
      <c r="A262" s="78" t="s">
        <v>50</v>
      </c>
      <c r="B262" s="159" t="s">
        <v>72</v>
      </c>
      <c r="C262" s="107" t="s">
        <v>9</v>
      </c>
      <c r="D262" s="107" t="s">
        <v>8</v>
      </c>
      <c r="E262" s="107" t="s">
        <v>49</v>
      </c>
      <c r="F262" s="107" t="s">
        <v>5</v>
      </c>
      <c r="G262" s="108">
        <f>G263</f>
        <v>642.3</v>
      </c>
      <c r="H262" s="108">
        <f>H263</f>
        <v>642.3</v>
      </c>
      <c r="I262" s="50" t="e">
        <f>#REF!</f>
        <v>#REF!</v>
      </c>
      <c r="J262" s="50"/>
      <c r="K262" s="108">
        <f t="shared" si="13"/>
        <v>100</v>
      </c>
    </row>
    <row r="263" spans="1:11" ht="107.25" customHeight="1">
      <c r="A263" s="79" t="s">
        <v>130</v>
      </c>
      <c r="B263" s="106" t="s">
        <v>72</v>
      </c>
      <c r="C263" s="107" t="s">
        <v>9</v>
      </c>
      <c r="D263" s="107" t="s">
        <v>8</v>
      </c>
      <c r="E263" s="107" t="s">
        <v>131</v>
      </c>
      <c r="F263" s="107" t="s">
        <v>5</v>
      </c>
      <c r="G263" s="108">
        <f>G266+G269+G264+G265+G272</f>
        <v>642.3</v>
      </c>
      <c r="H263" s="108">
        <f>H266+H269+H264+H265+H272</f>
        <v>642.3</v>
      </c>
      <c r="I263" s="160"/>
      <c r="J263" s="160"/>
      <c r="K263" s="108">
        <f t="shared" si="13"/>
        <v>100</v>
      </c>
    </row>
    <row r="264" spans="1:11" ht="45" customHeight="1">
      <c r="A264" s="57" t="s">
        <v>201</v>
      </c>
      <c r="B264" s="106" t="s">
        <v>72</v>
      </c>
      <c r="C264" s="107" t="s">
        <v>9</v>
      </c>
      <c r="D264" s="107" t="s">
        <v>8</v>
      </c>
      <c r="E264" s="107" t="s">
        <v>137</v>
      </c>
      <c r="F264" s="107" t="s">
        <v>114</v>
      </c>
      <c r="G264" s="108">
        <v>37.8</v>
      </c>
      <c r="H264" s="192" t="s">
        <v>439</v>
      </c>
      <c r="I264" s="160"/>
      <c r="J264" s="160"/>
      <c r="K264" s="108">
        <f t="shared" si="13"/>
        <v>100</v>
      </c>
    </row>
    <row r="265" spans="1:11" ht="33" customHeight="1">
      <c r="A265" s="57" t="s">
        <v>189</v>
      </c>
      <c r="B265" s="106" t="s">
        <v>72</v>
      </c>
      <c r="C265" s="107" t="s">
        <v>9</v>
      </c>
      <c r="D265" s="107" t="s">
        <v>8</v>
      </c>
      <c r="E265" s="107" t="s">
        <v>137</v>
      </c>
      <c r="F265" s="107" t="s">
        <v>190</v>
      </c>
      <c r="G265" s="108">
        <v>67.9</v>
      </c>
      <c r="H265" s="192" t="s">
        <v>440</v>
      </c>
      <c r="I265" s="160"/>
      <c r="J265" s="160"/>
      <c r="K265" s="108">
        <f t="shared" si="13"/>
        <v>100</v>
      </c>
    </row>
    <row r="266" spans="1:11" ht="91.5" customHeight="1">
      <c r="A266" s="60" t="s">
        <v>231</v>
      </c>
      <c r="B266" s="106" t="s">
        <v>72</v>
      </c>
      <c r="C266" s="71" t="s">
        <v>9</v>
      </c>
      <c r="D266" s="71" t="s">
        <v>8</v>
      </c>
      <c r="E266" s="71" t="s">
        <v>139</v>
      </c>
      <c r="F266" s="71" t="s">
        <v>5</v>
      </c>
      <c r="G266" s="108">
        <f>G267+G268</f>
        <v>182.4</v>
      </c>
      <c r="H266" s="108">
        <f>H267+H268</f>
        <v>182.4</v>
      </c>
      <c r="I266" s="46"/>
      <c r="J266" s="46"/>
      <c r="K266" s="108">
        <f t="shared" si="13"/>
        <v>100</v>
      </c>
    </row>
    <row r="267" spans="1:11" ht="19.5" customHeight="1">
      <c r="A267" s="60" t="s">
        <v>140</v>
      </c>
      <c r="B267" s="106" t="s">
        <v>72</v>
      </c>
      <c r="C267" s="71" t="s">
        <v>9</v>
      </c>
      <c r="D267" s="71" t="s">
        <v>8</v>
      </c>
      <c r="E267" s="71" t="s">
        <v>139</v>
      </c>
      <c r="F267" s="71" t="s">
        <v>141</v>
      </c>
      <c r="G267" s="108">
        <v>52</v>
      </c>
      <c r="H267" s="190" t="s">
        <v>442</v>
      </c>
      <c r="I267" s="46"/>
      <c r="J267" s="46"/>
      <c r="K267" s="108">
        <f t="shared" si="13"/>
        <v>100</v>
      </c>
    </row>
    <row r="268" spans="1:11" ht="29.25" customHeight="1">
      <c r="A268" s="60" t="s">
        <v>189</v>
      </c>
      <c r="B268" s="106" t="s">
        <v>72</v>
      </c>
      <c r="C268" s="71" t="s">
        <v>9</v>
      </c>
      <c r="D268" s="71" t="s">
        <v>8</v>
      </c>
      <c r="E268" s="71" t="s">
        <v>139</v>
      </c>
      <c r="F268" s="71" t="s">
        <v>190</v>
      </c>
      <c r="G268" s="108">
        <v>130.4</v>
      </c>
      <c r="H268" s="190" t="s">
        <v>441</v>
      </c>
      <c r="I268" s="46"/>
      <c r="J268" s="46"/>
      <c r="K268" s="108">
        <f t="shared" si="13"/>
        <v>100</v>
      </c>
    </row>
    <row r="269" spans="1:11" ht="150.75" customHeight="1">
      <c r="A269" s="104" t="s">
        <v>232</v>
      </c>
      <c r="B269" s="106" t="s">
        <v>72</v>
      </c>
      <c r="C269" s="71" t="s">
        <v>9</v>
      </c>
      <c r="D269" s="71" t="s">
        <v>8</v>
      </c>
      <c r="E269" s="71" t="s">
        <v>153</v>
      </c>
      <c r="F269" s="70" t="s">
        <v>5</v>
      </c>
      <c r="G269" s="108">
        <f>G270+G271</f>
        <v>312.6</v>
      </c>
      <c r="H269" s="108">
        <f>H270+H271</f>
        <v>312.6</v>
      </c>
      <c r="I269" s="66"/>
      <c r="J269" s="66"/>
      <c r="K269" s="108">
        <f t="shared" si="13"/>
        <v>100</v>
      </c>
    </row>
    <row r="270" spans="1:11" ht="43.5" customHeight="1">
      <c r="A270" s="60" t="s">
        <v>201</v>
      </c>
      <c r="B270" s="106" t="s">
        <v>72</v>
      </c>
      <c r="C270" s="71" t="s">
        <v>9</v>
      </c>
      <c r="D270" s="71" t="s">
        <v>8</v>
      </c>
      <c r="E270" s="71" t="s">
        <v>153</v>
      </c>
      <c r="F270" s="70" t="s">
        <v>114</v>
      </c>
      <c r="G270" s="108">
        <v>213</v>
      </c>
      <c r="H270" s="197" t="s">
        <v>482</v>
      </c>
      <c r="I270" s="66"/>
      <c r="J270" s="66"/>
      <c r="K270" s="108">
        <f t="shared" si="13"/>
        <v>100</v>
      </c>
    </row>
    <row r="271" spans="1:11" ht="30" customHeight="1">
      <c r="A271" s="57" t="s">
        <v>189</v>
      </c>
      <c r="B271" s="106" t="s">
        <v>72</v>
      </c>
      <c r="C271" s="107" t="s">
        <v>9</v>
      </c>
      <c r="D271" s="107" t="s">
        <v>8</v>
      </c>
      <c r="E271" s="107" t="s">
        <v>153</v>
      </c>
      <c r="F271" s="107" t="s">
        <v>190</v>
      </c>
      <c r="G271" s="108">
        <v>99.6</v>
      </c>
      <c r="H271" s="192" t="s">
        <v>443</v>
      </c>
      <c r="I271" s="188"/>
      <c r="J271" s="188"/>
      <c r="K271" s="108">
        <f t="shared" si="13"/>
        <v>100</v>
      </c>
    </row>
    <row r="272" spans="1:14" ht="51" customHeight="1">
      <c r="A272" s="57" t="s">
        <v>298</v>
      </c>
      <c r="B272" s="106" t="s">
        <v>72</v>
      </c>
      <c r="C272" s="107" t="s">
        <v>9</v>
      </c>
      <c r="D272" s="107" t="s">
        <v>8</v>
      </c>
      <c r="E272" s="107" t="s">
        <v>297</v>
      </c>
      <c r="F272" s="107" t="s">
        <v>5</v>
      </c>
      <c r="G272" s="108">
        <f>G273+G274</f>
        <v>41.6</v>
      </c>
      <c r="H272" s="108">
        <f>H273+H274</f>
        <v>41.6</v>
      </c>
      <c r="I272" s="188"/>
      <c r="J272" s="188"/>
      <c r="K272" s="108">
        <f aca="true" t="shared" si="14" ref="K272:K335">H272/G272*100</f>
        <v>100</v>
      </c>
      <c r="N272">
        <v>1</v>
      </c>
    </row>
    <row r="273" spans="1:11" ht="30" customHeight="1">
      <c r="A273" s="57" t="s">
        <v>140</v>
      </c>
      <c r="B273" s="106" t="s">
        <v>72</v>
      </c>
      <c r="C273" s="107" t="s">
        <v>9</v>
      </c>
      <c r="D273" s="107" t="s">
        <v>8</v>
      </c>
      <c r="E273" s="107" t="s">
        <v>297</v>
      </c>
      <c r="F273" s="107" t="s">
        <v>141</v>
      </c>
      <c r="G273" s="108">
        <v>12.8</v>
      </c>
      <c r="H273" s="192" t="s">
        <v>444</v>
      </c>
      <c r="I273" s="188"/>
      <c r="J273" s="188"/>
      <c r="K273" s="108">
        <f t="shared" si="14"/>
        <v>100</v>
      </c>
    </row>
    <row r="274" spans="1:11" ht="30" customHeight="1">
      <c r="A274" s="57" t="s">
        <v>189</v>
      </c>
      <c r="B274" s="106" t="s">
        <v>72</v>
      </c>
      <c r="C274" s="107" t="s">
        <v>9</v>
      </c>
      <c r="D274" s="107" t="s">
        <v>8</v>
      </c>
      <c r="E274" s="107" t="s">
        <v>297</v>
      </c>
      <c r="F274" s="107" t="s">
        <v>190</v>
      </c>
      <c r="G274" s="108">
        <v>28.8</v>
      </c>
      <c r="H274" s="192" t="s">
        <v>445</v>
      </c>
      <c r="I274" s="188"/>
      <c r="J274" s="188"/>
      <c r="K274" s="108">
        <f t="shared" si="14"/>
        <v>100</v>
      </c>
    </row>
    <row r="275" spans="1:11" ht="33.75" customHeight="1">
      <c r="A275" s="60" t="s">
        <v>216</v>
      </c>
      <c r="B275" s="106" t="s">
        <v>72</v>
      </c>
      <c r="C275" s="71" t="s">
        <v>9</v>
      </c>
      <c r="D275" s="71" t="s">
        <v>8</v>
      </c>
      <c r="E275" s="71" t="s">
        <v>156</v>
      </c>
      <c r="F275" s="70" t="s">
        <v>5</v>
      </c>
      <c r="G275" s="108">
        <f>G276+G279+G281</f>
        <v>57.8</v>
      </c>
      <c r="H275" s="108">
        <f>H276+H279+H281</f>
        <v>47.8</v>
      </c>
      <c r="I275" s="66"/>
      <c r="J275" s="66"/>
      <c r="K275" s="108">
        <f t="shared" si="14"/>
        <v>82.69896193771626</v>
      </c>
    </row>
    <row r="276" spans="1:11" ht="61.5" customHeight="1">
      <c r="A276" s="75" t="s">
        <v>154</v>
      </c>
      <c r="B276" s="106" t="s">
        <v>72</v>
      </c>
      <c r="C276" s="71" t="s">
        <v>9</v>
      </c>
      <c r="D276" s="71" t="s">
        <v>8</v>
      </c>
      <c r="E276" s="71" t="s">
        <v>156</v>
      </c>
      <c r="F276" s="70" t="s">
        <v>5</v>
      </c>
      <c r="G276" s="108">
        <f>G277+G278</f>
        <v>7.8</v>
      </c>
      <c r="H276" s="108">
        <f>H277+H278</f>
        <v>7.8</v>
      </c>
      <c r="I276" s="66"/>
      <c r="J276" s="66"/>
      <c r="K276" s="108">
        <f t="shared" si="14"/>
        <v>100</v>
      </c>
    </row>
    <row r="277" spans="1:11" ht="56.25" customHeight="1">
      <c r="A277" s="60" t="s">
        <v>201</v>
      </c>
      <c r="B277" s="106" t="s">
        <v>72</v>
      </c>
      <c r="C277" s="71" t="s">
        <v>9</v>
      </c>
      <c r="D277" s="71" t="s">
        <v>8</v>
      </c>
      <c r="E277" s="71" t="s">
        <v>156</v>
      </c>
      <c r="F277" s="70" t="s">
        <v>114</v>
      </c>
      <c r="G277" s="108">
        <v>2.8</v>
      </c>
      <c r="H277" s="197" t="s">
        <v>446</v>
      </c>
      <c r="I277" s="66"/>
      <c r="J277" s="66"/>
      <c r="K277" s="108">
        <f t="shared" si="14"/>
        <v>100</v>
      </c>
    </row>
    <row r="278" spans="1:11" ht="46.5" customHeight="1">
      <c r="A278" s="60" t="s">
        <v>189</v>
      </c>
      <c r="B278" s="106" t="s">
        <v>72</v>
      </c>
      <c r="C278" s="71" t="s">
        <v>9</v>
      </c>
      <c r="D278" s="71" t="s">
        <v>8</v>
      </c>
      <c r="E278" s="71" t="s">
        <v>156</v>
      </c>
      <c r="F278" s="70" t="s">
        <v>190</v>
      </c>
      <c r="G278" s="108">
        <v>5</v>
      </c>
      <c r="H278" s="197" t="s">
        <v>410</v>
      </c>
      <c r="I278" s="66"/>
      <c r="J278" s="66"/>
      <c r="K278" s="108">
        <f t="shared" si="14"/>
        <v>100</v>
      </c>
    </row>
    <row r="279" spans="1:11" ht="73.5" customHeight="1">
      <c r="A279" s="75" t="s">
        <v>155</v>
      </c>
      <c r="B279" s="106" t="s">
        <v>72</v>
      </c>
      <c r="C279" s="71" t="s">
        <v>9</v>
      </c>
      <c r="D279" s="71" t="s">
        <v>8</v>
      </c>
      <c r="E279" s="71" t="s">
        <v>156</v>
      </c>
      <c r="F279" s="70" t="s">
        <v>5</v>
      </c>
      <c r="G279" s="108">
        <f>G280</f>
        <v>30</v>
      </c>
      <c r="H279" s="108" t="str">
        <f>H280</f>
        <v>25,0</v>
      </c>
      <c r="I279" s="66"/>
      <c r="J279" s="66"/>
      <c r="K279" s="108">
        <f t="shared" si="14"/>
        <v>83.33333333333334</v>
      </c>
    </row>
    <row r="280" spans="1:11" ht="33" customHeight="1">
      <c r="A280" s="60" t="s">
        <v>189</v>
      </c>
      <c r="B280" s="106" t="s">
        <v>72</v>
      </c>
      <c r="C280" s="71" t="s">
        <v>9</v>
      </c>
      <c r="D280" s="71" t="s">
        <v>8</v>
      </c>
      <c r="E280" s="71" t="s">
        <v>156</v>
      </c>
      <c r="F280" s="70" t="s">
        <v>190</v>
      </c>
      <c r="G280" s="108">
        <v>30</v>
      </c>
      <c r="H280" s="197" t="s">
        <v>406</v>
      </c>
      <c r="I280" s="66"/>
      <c r="J280" s="66"/>
      <c r="K280" s="108">
        <f t="shared" si="14"/>
        <v>83.33333333333334</v>
      </c>
    </row>
    <row r="281" spans="1:11" ht="48.75" customHeight="1">
      <c r="A281" s="60" t="s">
        <v>282</v>
      </c>
      <c r="B281" s="106" t="s">
        <v>72</v>
      </c>
      <c r="C281" s="71" t="s">
        <v>9</v>
      </c>
      <c r="D281" s="71" t="s">
        <v>8</v>
      </c>
      <c r="E281" s="71" t="s">
        <v>156</v>
      </c>
      <c r="F281" s="70" t="s">
        <v>5</v>
      </c>
      <c r="G281" s="108">
        <f>G282</f>
        <v>20</v>
      </c>
      <c r="H281" s="197" t="s">
        <v>447</v>
      </c>
      <c r="I281" s="66"/>
      <c r="J281" s="66"/>
      <c r="K281" s="108">
        <f t="shared" si="14"/>
        <v>75</v>
      </c>
    </row>
    <row r="282" spans="1:11" ht="27.75" customHeight="1">
      <c r="A282" s="60" t="s">
        <v>189</v>
      </c>
      <c r="B282" s="106" t="s">
        <v>72</v>
      </c>
      <c r="C282" s="71" t="s">
        <v>9</v>
      </c>
      <c r="D282" s="71" t="s">
        <v>8</v>
      </c>
      <c r="E282" s="71" t="s">
        <v>156</v>
      </c>
      <c r="F282" s="70" t="s">
        <v>190</v>
      </c>
      <c r="G282" s="108">
        <v>20</v>
      </c>
      <c r="H282" s="197" t="s">
        <v>447</v>
      </c>
      <c r="I282" s="66"/>
      <c r="J282" s="66"/>
      <c r="K282" s="108">
        <f t="shared" si="14"/>
        <v>75</v>
      </c>
    </row>
    <row r="283" spans="1:11" ht="23.25" customHeight="1">
      <c r="A283" s="60" t="s">
        <v>25</v>
      </c>
      <c r="B283" s="92" t="s">
        <v>72</v>
      </c>
      <c r="C283" s="70" t="s">
        <v>9</v>
      </c>
      <c r="D283" s="93" t="s">
        <v>9</v>
      </c>
      <c r="E283" s="93" t="s">
        <v>52</v>
      </c>
      <c r="F283" s="93" t="s">
        <v>5</v>
      </c>
      <c r="G283" s="108">
        <f>G284</f>
        <v>1028.1</v>
      </c>
      <c r="H283" s="108">
        <f>H284</f>
        <v>1028.1</v>
      </c>
      <c r="I283" s="39" t="e">
        <f>I284+#REF!+I286</f>
        <v>#REF!</v>
      </c>
      <c r="J283" s="39"/>
      <c r="K283" s="108">
        <f t="shared" si="14"/>
        <v>100</v>
      </c>
    </row>
    <row r="284" spans="1:11" ht="29.25" customHeight="1">
      <c r="A284" s="97" t="s">
        <v>152</v>
      </c>
      <c r="B284" s="143" t="s">
        <v>72</v>
      </c>
      <c r="C284" s="70" t="s">
        <v>9</v>
      </c>
      <c r="D284" s="70" t="s">
        <v>9</v>
      </c>
      <c r="E284" s="70" t="s">
        <v>164</v>
      </c>
      <c r="F284" s="70" t="s">
        <v>5</v>
      </c>
      <c r="G284" s="108">
        <f>G285</f>
        <v>1028.1</v>
      </c>
      <c r="H284" s="108">
        <f>H285</f>
        <v>1028.1</v>
      </c>
      <c r="I284" s="64" t="e">
        <f>#REF!+I285+I286</f>
        <v>#REF!</v>
      </c>
      <c r="J284" s="64"/>
      <c r="K284" s="108">
        <f t="shared" si="14"/>
        <v>100</v>
      </c>
    </row>
    <row r="285" spans="1:11" ht="177" customHeight="1">
      <c r="A285" s="59" t="s">
        <v>233</v>
      </c>
      <c r="B285" s="106" t="s">
        <v>72</v>
      </c>
      <c r="C285" s="71" t="s">
        <v>9</v>
      </c>
      <c r="D285" s="71" t="s">
        <v>9</v>
      </c>
      <c r="E285" s="127" t="s">
        <v>160</v>
      </c>
      <c r="F285" s="127" t="s">
        <v>5</v>
      </c>
      <c r="G285" s="108">
        <f>G286+G287</f>
        <v>1028.1</v>
      </c>
      <c r="H285" s="108">
        <f>H286+H287</f>
        <v>1028.1</v>
      </c>
      <c r="I285" s="65">
        <v>850.8</v>
      </c>
      <c r="J285" s="65"/>
      <c r="K285" s="108">
        <f t="shared" si="14"/>
        <v>100</v>
      </c>
    </row>
    <row r="286" spans="1:11" ht="48.75" customHeight="1">
      <c r="A286" s="60" t="s">
        <v>201</v>
      </c>
      <c r="B286" s="106" t="s">
        <v>72</v>
      </c>
      <c r="C286" s="71" t="s">
        <v>9</v>
      </c>
      <c r="D286" s="71" t="s">
        <v>9</v>
      </c>
      <c r="E286" s="127" t="s">
        <v>160</v>
      </c>
      <c r="F286" s="127" t="s">
        <v>114</v>
      </c>
      <c r="G286" s="108">
        <v>670.2</v>
      </c>
      <c r="H286" s="127" t="s">
        <v>448</v>
      </c>
      <c r="I286" s="65"/>
      <c r="J286" s="65"/>
      <c r="K286" s="108">
        <f t="shared" si="14"/>
        <v>100</v>
      </c>
    </row>
    <row r="287" spans="1:11" ht="31.5" customHeight="1">
      <c r="A287" s="60" t="s">
        <v>189</v>
      </c>
      <c r="B287" s="106" t="s">
        <v>72</v>
      </c>
      <c r="C287" s="71" t="s">
        <v>9</v>
      </c>
      <c r="D287" s="71" t="s">
        <v>9</v>
      </c>
      <c r="E287" s="127" t="s">
        <v>160</v>
      </c>
      <c r="F287" s="127" t="s">
        <v>190</v>
      </c>
      <c r="G287" s="108">
        <v>357.9</v>
      </c>
      <c r="H287" s="127" t="s">
        <v>449</v>
      </c>
      <c r="I287" s="65"/>
      <c r="J287" s="65"/>
      <c r="K287" s="108">
        <f t="shared" si="14"/>
        <v>100</v>
      </c>
    </row>
    <row r="288" spans="1:13" ht="25.5" customHeight="1">
      <c r="A288" s="60" t="s">
        <v>37</v>
      </c>
      <c r="B288" s="92" t="s">
        <v>72</v>
      </c>
      <c r="C288" s="93" t="s">
        <v>9</v>
      </c>
      <c r="D288" s="93" t="s">
        <v>20</v>
      </c>
      <c r="E288" s="93" t="s">
        <v>27</v>
      </c>
      <c r="F288" s="93" t="s">
        <v>5</v>
      </c>
      <c r="G288" s="108">
        <f>G289+G298+G295+G304+G309+G306</f>
        <v>2051.4</v>
      </c>
      <c r="H288" s="108">
        <f>H289+H298+H295+H304+H309+H306</f>
        <v>1979.5000000000002</v>
      </c>
      <c r="I288" s="47" t="e">
        <f>I289+I298+#REF!+#REF!+#REF!+#REF!+#REF!+#REF!+#REF!+#REF!+#REF!+#REF!+#REF!+#REF!</f>
        <v>#REF!</v>
      </c>
      <c r="J288" s="47" t="e">
        <f>J289+J299</f>
        <v>#REF!</v>
      </c>
      <c r="K288" s="108">
        <f t="shared" si="14"/>
        <v>96.49507653309935</v>
      </c>
      <c r="L288" s="5"/>
      <c r="M288" s="5"/>
    </row>
    <row r="289" spans="1:13" ht="73.5" customHeight="1">
      <c r="A289" s="77" t="s">
        <v>55</v>
      </c>
      <c r="B289" s="92" t="s">
        <v>72</v>
      </c>
      <c r="C289" s="93" t="s">
        <v>9</v>
      </c>
      <c r="D289" s="93" t="s">
        <v>20</v>
      </c>
      <c r="E289" s="93" t="s">
        <v>60</v>
      </c>
      <c r="F289" s="93" t="s">
        <v>5</v>
      </c>
      <c r="G289" s="108">
        <f>G290</f>
        <v>902.8000000000001</v>
      </c>
      <c r="H289" s="108">
        <f>H290</f>
        <v>858.5</v>
      </c>
      <c r="I289" s="44" t="e">
        <f>I290</f>
        <v>#REF!</v>
      </c>
      <c r="J289" s="44" t="e">
        <f>J290</f>
        <v>#REF!</v>
      </c>
      <c r="K289" s="108">
        <f t="shared" si="14"/>
        <v>95.09304386353567</v>
      </c>
      <c r="L289" s="4"/>
      <c r="M289" s="4"/>
    </row>
    <row r="290" spans="1:13" ht="18.75" customHeight="1">
      <c r="A290" s="80" t="s">
        <v>16</v>
      </c>
      <c r="B290" s="92" t="s">
        <v>72</v>
      </c>
      <c r="C290" s="93" t="s">
        <v>9</v>
      </c>
      <c r="D290" s="93" t="s">
        <v>20</v>
      </c>
      <c r="E290" s="93" t="s">
        <v>61</v>
      </c>
      <c r="F290" s="93" t="s">
        <v>5</v>
      </c>
      <c r="G290" s="108">
        <f>G291+G292+G293+G294</f>
        <v>902.8000000000001</v>
      </c>
      <c r="H290" s="108">
        <f>H291+H292+H293+H294</f>
        <v>858.5</v>
      </c>
      <c r="I290" s="44" t="e">
        <f>#REF!</f>
        <v>#REF!</v>
      </c>
      <c r="J290" s="44" t="e">
        <f>#REF!</f>
        <v>#REF!</v>
      </c>
      <c r="K290" s="108">
        <f t="shared" si="14"/>
        <v>95.09304386353567</v>
      </c>
      <c r="L290" s="4"/>
      <c r="M290" s="4"/>
    </row>
    <row r="291" spans="1:13" ht="42.75" customHeight="1">
      <c r="A291" s="77" t="s">
        <v>200</v>
      </c>
      <c r="B291" s="92" t="s">
        <v>72</v>
      </c>
      <c r="C291" s="93" t="s">
        <v>9</v>
      </c>
      <c r="D291" s="93" t="s">
        <v>20</v>
      </c>
      <c r="E291" s="93" t="s">
        <v>61</v>
      </c>
      <c r="F291" s="70" t="s">
        <v>112</v>
      </c>
      <c r="G291" s="108">
        <v>645.2</v>
      </c>
      <c r="H291" s="197" t="s">
        <v>450</v>
      </c>
      <c r="I291" s="44"/>
      <c r="J291" s="44"/>
      <c r="K291" s="108">
        <f t="shared" si="14"/>
        <v>93.4283942963422</v>
      </c>
      <c r="L291" s="4"/>
      <c r="M291" s="4"/>
    </row>
    <row r="292" spans="1:13" ht="42.75" customHeight="1">
      <c r="A292" s="60" t="s">
        <v>201</v>
      </c>
      <c r="B292" s="92" t="s">
        <v>72</v>
      </c>
      <c r="C292" s="93" t="s">
        <v>9</v>
      </c>
      <c r="D292" s="93" t="s">
        <v>20</v>
      </c>
      <c r="E292" s="93" t="s">
        <v>61</v>
      </c>
      <c r="F292" s="70" t="s">
        <v>114</v>
      </c>
      <c r="G292" s="108">
        <v>177.7</v>
      </c>
      <c r="H292" s="197" t="s">
        <v>451</v>
      </c>
      <c r="I292" s="44"/>
      <c r="J292" s="44"/>
      <c r="K292" s="108">
        <f t="shared" si="14"/>
        <v>99.5498030388295</v>
      </c>
      <c r="L292" s="4"/>
      <c r="M292" s="4"/>
    </row>
    <row r="293" spans="1:13" ht="46.5" customHeight="1">
      <c r="A293" s="79" t="s">
        <v>204</v>
      </c>
      <c r="B293" s="92" t="s">
        <v>72</v>
      </c>
      <c r="C293" s="93" t="s">
        <v>9</v>
      </c>
      <c r="D293" s="93" t="s">
        <v>20</v>
      </c>
      <c r="E293" s="93" t="s">
        <v>61</v>
      </c>
      <c r="F293" s="70" t="s">
        <v>159</v>
      </c>
      <c r="G293" s="108">
        <v>70.6</v>
      </c>
      <c r="H293" s="197" t="s">
        <v>452</v>
      </c>
      <c r="I293" s="44"/>
      <c r="J293" s="44"/>
      <c r="K293" s="108">
        <f t="shared" si="14"/>
        <v>100</v>
      </c>
      <c r="L293" s="4"/>
      <c r="M293" s="4"/>
    </row>
    <row r="294" spans="1:13" ht="29.25" customHeight="1">
      <c r="A294" s="77" t="s">
        <v>120</v>
      </c>
      <c r="B294" s="92" t="s">
        <v>72</v>
      </c>
      <c r="C294" s="93" t="s">
        <v>9</v>
      </c>
      <c r="D294" s="93" t="s">
        <v>20</v>
      </c>
      <c r="E294" s="93" t="s">
        <v>61</v>
      </c>
      <c r="F294" s="70" t="s">
        <v>119</v>
      </c>
      <c r="G294" s="108">
        <v>9.3</v>
      </c>
      <c r="H294" s="197" t="s">
        <v>453</v>
      </c>
      <c r="I294" s="44"/>
      <c r="J294" s="44"/>
      <c r="K294" s="108">
        <f t="shared" si="14"/>
        <v>88.17204301075267</v>
      </c>
      <c r="L294" s="4"/>
      <c r="M294" s="4"/>
    </row>
    <row r="295" spans="1:13" ht="31.5" customHeight="1">
      <c r="A295" s="79" t="s">
        <v>163</v>
      </c>
      <c r="B295" s="106" t="s">
        <v>72</v>
      </c>
      <c r="C295" s="107" t="s">
        <v>9</v>
      </c>
      <c r="D295" s="107" t="s">
        <v>20</v>
      </c>
      <c r="E295" s="107" t="s">
        <v>164</v>
      </c>
      <c r="F295" s="107" t="s">
        <v>5</v>
      </c>
      <c r="G295" s="108">
        <f>G296</f>
        <v>10.5</v>
      </c>
      <c r="H295" s="108" t="str">
        <f>H296</f>
        <v>10,5</v>
      </c>
      <c r="I295" s="88"/>
      <c r="J295" s="88"/>
      <c r="K295" s="108">
        <f t="shared" si="14"/>
        <v>100</v>
      </c>
      <c r="L295" s="4"/>
      <c r="M295" s="4"/>
    </row>
    <row r="296" spans="1:13" ht="31.5" customHeight="1">
      <c r="A296" s="79" t="s">
        <v>165</v>
      </c>
      <c r="B296" s="106" t="s">
        <v>72</v>
      </c>
      <c r="C296" s="107" t="s">
        <v>9</v>
      </c>
      <c r="D296" s="107" t="s">
        <v>20</v>
      </c>
      <c r="E296" s="107" t="s">
        <v>160</v>
      </c>
      <c r="F296" s="107" t="s">
        <v>5</v>
      </c>
      <c r="G296" s="108">
        <f>G297</f>
        <v>10.5</v>
      </c>
      <c r="H296" s="108" t="str">
        <f>H297</f>
        <v>10,5</v>
      </c>
      <c r="I296" s="74"/>
      <c r="J296" s="74"/>
      <c r="K296" s="108">
        <f t="shared" si="14"/>
        <v>100</v>
      </c>
      <c r="L296" s="4"/>
      <c r="M296" s="4"/>
    </row>
    <row r="297" spans="1:13" ht="45" customHeight="1">
      <c r="A297" s="77" t="s">
        <v>203</v>
      </c>
      <c r="B297" s="106" t="s">
        <v>72</v>
      </c>
      <c r="C297" s="107" t="s">
        <v>9</v>
      </c>
      <c r="D297" s="107" t="s">
        <v>20</v>
      </c>
      <c r="E297" s="107" t="s">
        <v>160</v>
      </c>
      <c r="F297" s="107" t="s">
        <v>118</v>
      </c>
      <c r="G297" s="108">
        <v>10.5</v>
      </c>
      <c r="H297" s="192" t="s">
        <v>454</v>
      </c>
      <c r="I297" s="74"/>
      <c r="J297" s="74"/>
      <c r="K297" s="108">
        <f t="shared" si="14"/>
        <v>100</v>
      </c>
      <c r="L297" s="4"/>
      <c r="M297" s="4"/>
    </row>
    <row r="298" spans="1:11" ht="90" customHeight="1">
      <c r="A298" s="60" t="s">
        <v>19</v>
      </c>
      <c r="B298" s="92" t="s">
        <v>72</v>
      </c>
      <c r="C298" s="93" t="s">
        <v>9</v>
      </c>
      <c r="D298" s="93" t="s">
        <v>20</v>
      </c>
      <c r="E298" s="93" t="s">
        <v>28</v>
      </c>
      <c r="F298" s="93" t="s">
        <v>5</v>
      </c>
      <c r="G298" s="108">
        <f>G299</f>
        <v>913.5999999999999</v>
      </c>
      <c r="H298" s="108">
        <f>H299</f>
        <v>894.5</v>
      </c>
      <c r="I298" s="108" t="e">
        <f>I299</f>
        <v>#REF!</v>
      </c>
      <c r="J298" s="108">
        <f>J299</f>
        <v>860</v>
      </c>
      <c r="K298" s="108">
        <f t="shared" si="14"/>
        <v>97.90936952714537</v>
      </c>
    </row>
    <row r="299" spans="1:11" ht="29.25" customHeight="1">
      <c r="A299" s="60" t="s">
        <v>18</v>
      </c>
      <c r="B299" s="92" t="s">
        <v>72</v>
      </c>
      <c r="C299" s="93" t="s">
        <v>9</v>
      </c>
      <c r="D299" s="93" t="s">
        <v>20</v>
      </c>
      <c r="E299" s="93" t="s">
        <v>75</v>
      </c>
      <c r="F299" s="93" t="s">
        <v>5</v>
      </c>
      <c r="G299" s="108">
        <f>G300+G301+G302</f>
        <v>913.5999999999999</v>
      </c>
      <c r="H299" s="108">
        <f>H300+H301+H302</f>
        <v>894.5</v>
      </c>
      <c r="I299" s="44" t="e">
        <f>#REF!</f>
        <v>#REF!</v>
      </c>
      <c r="J299" s="44">
        <v>860</v>
      </c>
      <c r="K299" s="108">
        <f t="shared" si="14"/>
        <v>97.90936952714537</v>
      </c>
    </row>
    <row r="300" spans="1:11" ht="43.5" customHeight="1">
      <c r="A300" s="77" t="s">
        <v>203</v>
      </c>
      <c r="B300" s="92" t="s">
        <v>72</v>
      </c>
      <c r="C300" s="93" t="s">
        <v>9</v>
      </c>
      <c r="D300" s="93" t="s">
        <v>20</v>
      </c>
      <c r="E300" s="93" t="s">
        <v>75</v>
      </c>
      <c r="F300" s="70" t="s">
        <v>118</v>
      </c>
      <c r="G300" s="108">
        <v>636.8</v>
      </c>
      <c r="H300" s="197" t="s">
        <v>455</v>
      </c>
      <c r="I300" s="44"/>
      <c r="J300" s="44"/>
      <c r="K300" s="108">
        <f t="shared" si="14"/>
        <v>100</v>
      </c>
    </row>
    <row r="301" spans="1:11" ht="42.75" customHeight="1">
      <c r="A301" s="60" t="s">
        <v>201</v>
      </c>
      <c r="B301" s="92" t="s">
        <v>72</v>
      </c>
      <c r="C301" s="93" t="s">
        <v>9</v>
      </c>
      <c r="D301" s="93" t="s">
        <v>20</v>
      </c>
      <c r="E301" s="93" t="s">
        <v>75</v>
      </c>
      <c r="F301" s="70" t="s">
        <v>114</v>
      </c>
      <c r="G301" s="108">
        <v>271.8</v>
      </c>
      <c r="H301" s="197" t="s">
        <v>456</v>
      </c>
      <c r="I301" s="44"/>
      <c r="J301" s="44"/>
      <c r="K301" s="108">
        <f t="shared" si="14"/>
        <v>94.26048565121413</v>
      </c>
    </row>
    <row r="302" spans="1:11" ht="32.25" customHeight="1">
      <c r="A302" s="77" t="s">
        <v>120</v>
      </c>
      <c r="B302" s="92" t="s">
        <v>72</v>
      </c>
      <c r="C302" s="93" t="s">
        <v>9</v>
      </c>
      <c r="D302" s="93" t="s">
        <v>20</v>
      </c>
      <c r="E302" s="93" t="s">
        <v>75</v>
      </c>
      <c r="F302" s="70" t="s">
        <v>119</v>
      </c>
      <c r="G302" s="108">
        <v>5</v>
      </c>
      <c r="H302" s="197" t="s">
        <v>457</v>
      </c>
      <c r="I302" s="44"/>
      <c r="J302" s="44"/>
      <c r="K302" s="108">
        <f t="shared" si="14"/>
        <v>30</v>
      </c>
    </row>
    <row r="303" spans="1:11" ht="20.25" customHeight="1">
      <c r="A303" s="77" t="s">
        <v>76</v>
      </c>
      <c r="B303" s="69" t="s">
        <v>72</v>
      </c>
      <c r="C303" s="70" t="s">
        <v>9</v>
      </c>
      <c r="D303" s="70" t="s">
        <v>20</v>
      </c>
      <c r="E303" s="71" t="s">
        <v>144</v>
      </c>
      <c r="F303" s="70" t="s">
        <v>5</v>
      </c>
      <c r="G303" s="108">
        <f>G304</f>
        <v>1.5</v>
      </c>
      <c r="H303" s="108" t="str">
        <f>H304</f>
        <v>1,4</v>
      </c>
      <c r="I303" s="44"/>
      <c r="J303" s="44"/>
      <c r="K303" s="108">
        <f t="shared" si="14"/>
        <v>93.33333333333333</v>
      </c>
    </row>
    <row r="304" spans="1:11" ht="93" customHeight="1">
      <c r="A304" s="101" t="s">
        <v>228</v>
      </c>
      <c r="B304" s="69" t="s">
        <v>72</v>
      </c>
      <c r="C304" s="70" t="s">
        <v>9</v>
      </c>
      <c r="D304" s="70" t="s">
        <v>20</v>
      </c>
      <c r="E304" s="71" t="s">
        <v>143</v>
      </c>
      <c r="F304" s="70" t="s">
        <v>5</v>
      </c>
      <c r="G304" s="108">
        <f>G305</f>
        <v>1.5</v>
      </c>
      <c r="H304" s="108" t="str">
        <f>H305</f>
        <v>1,4</v>
      </c>
      <c r="I304" s="25"/>
      <c r="J304" s="25"/>
      <c r="K304" s="108">
        <f t="shared" si="14"/>
        <v>93.33333333333333</v>
      </c>
    </row>
    <row r="305" spans="1:11" ht="43.5" customHeight="1">
      <c r="A305" s="77" t="s">
        <v>203</v>
      </c>
      <c r="B305" s="69" t="s">
        <v>72</v>
      </c>
      <c r="C305" s="70" t="s">
        <v>9</v>
      </c>
      <c r="D305" s="70" t="s">
        <v>20</v>
      </c>
      <c r="E305" s="71" t="s">
        <v>271</v>
      </c>
      <c r="F305" s="70" t="s">
        <v>118</v>
      </c>
      <c r="G305" s="108">
        <v>1.5</v>
      </c>
      <c r="H305" s="197" t="s">
        <v>458</v>
      </c>
      <c r="I305" s="25"/>
      <c r="J305" s="25"/>
      <c r="K305" s="108">
        <f t="shared" si="14"/>
        <v>93.33333333333333</v>
      </c>
    </row>
    <row r="306" spans="1:11" ht="79.5" customHeight="1">
      <c r="A306" s="7" t="s">
        <v>180</v>
      </c>
      <c r="B306" s="153" t="s">
        <v>72</v>
      </c>
      <c r="C306" s="71" t="s">
        <v>9</v>
      </c>
      <c r="D306" s="71" t="s">
        <v>20</v>
      </c>
      <c r="E306" s="71" t="s">
        <v>181</v>
      </c>
      <c r="F306" s="71" t="s">
        <v>42</v>
      </c>
      <c r="G306" s="108">
        <f>G307</f>
        <v>134.4</v>
      </c>
      <c r="H306" s="108" t="str">
        <f>H307</f>
        <v>134,4</v>
      </c>
      <c r="I306" s="25"/>
      <c r="J306" s="25"/>
      <c r="K306" s="108">
        <f t="shared" si="14"/>
        <v>100</v>
      </c>
    </row>
    <row r="307" spans="1:11" ht="53.25" customHeight="1">
      <c r="A307" s="60" t="s">
        <v>126</v>
      </c>
      <c r="B307" s="153" t="s">
        <v>72</v>
      </c>
      <c r="C307" s="71" t="s">
        <v>9</v>
      </c>
      <c r="D307" s="71" t="s">
        <v>20</v>
      </c>
      <c r="E307" s="71" t="s">
        <v>238</v>
      </c>
      <c r="F307" s="71" t="s">
        <v>5</v>
      </c>
      <c r="G307" s="108">
        <f>G308</f>
        <v>134.4</v>
      </c>
      <c r="H307" s="108" t="str">
        <f>H308</f>
        <v>134,4</v>
      </c>
      <c r="I307" s="25"/>
      <c r="J307" s="25"/>
      <c r="K307" s="108">
        <f t="shared" si="14"/>
        <v>100</v>
      </c>
    </row>
    <row r="308" spans="1:11" ht="53.25" customHeight="1">
      <c r="A308" s="77" t="s">
        <v>203</v>
      </c>
      <c r="B308" s="153" t="s">
        <v>72</v>
      </c>
      <c r="C308" s="71" t="s">
        <v>9</v>
      </c>
      <c r="D308" s="71" t="s">
        <v>20</v>
      </c>
      <c r="E308" s="71" t="s">
        <v>238</v>
      </c>
      <c r="F308" s="71" t="s">
        <v>118</v>
      </c>
      <c r="G308" s="108">
        <f>114.4+20</f>
        <v>134.4</v>
      </c>
      <c r="H308" s="71" t="s">
        <v>459</v>
      </c>
      <c r="I308" s="25"/>
      <c r="J308" s="25"/>
      <c r="K308" s="108">
        <f t="shared" si="14"/>
        <v>100</v>
      </c>
    </row>
    <row r="309" spans="1:11" ht="122.25" customHeight="1">
      <c r="A309" s="60" t="s">
        <v>130</v>
      </c>
      <c r="B309" s="69" t="s">
        <v>72</v>
      </c>
      <c r="C309" s="70" t="s">
        <v>9</v>
      </c>
      <c r="D309" s="70" t="s">
        <v>20</v>
      </c>
      <c r="E309" s="71" t="s">
        <v>131</v>
      </c>
      <c r="F309" s="70" t="s">
        <v>5</v>
      </c>
      <c r="G309" s="108">
        <f>G311+G313+G314+G318+G320+G322+G324</f>
        <v>88.60000000000001</v>
      </c>
      <c r="H309" s="108">
        <f>H311+H313+H314+H318+H320+H322+H324</f>
        <v>80.20000000000002</v>
      </c>
      <c r="I309" s="108">
        <f>I311+I313+I314+I318+I320+I322+I324</f>
        <v>0</v>
      </c>
      <c r="J309" s="108">
        <f>J311+J313+J314+J318+J320+J322+J324</f>
        <v>0</v>
      </c>
      <c r="K309" s="108">
        <f t="shared" si="14"/>
        <v>90.51918735891648</v>
      </c>
    </row>
    <row r="310" spans="1:11" ht="77.25" customHeight="1">
      <c r="A310" s="77" t="s">
        <v>229</v>
      </c>
      <c r="B310" s="69" t="s">
        <v>72</v>
      </c>
      <c r="C310" s="70" t="s">
        <v>9</v>
      </c>
      <c r="D310" s="70" t="s">
        <v>20</v>
      </c>
      <c r="E310" s="71" t="s">
        <v>137</v>
      </c>
      <c r="F310" s="70" t="s">
        <v>5</v>
      </c>
      <c r="G310" s="108">
        <f>G311</f>
        <v>0.5</v>
      </c>
      <c r="H310" s="108" t="str">
        <f>H311</f>
        <v>0,0</v>
      </c>
      <c r="I310" s="25"/>
      <c r="J310" s="25"/>
      <c r="K310" s="108">
        <f t="shared" si="14"/>
        <v>0</v>
      </c>
    </row>
    <row r="311" spans="1:11" ht="46.5" customHeight="1">
      <c r="A311" s="60" t="s">
        <v>201</v>
      </c>
      <c r="B311" s="69" t="s">
        <v>72</v>
      </c>
      <c r="C311" s="70" t="s">
        <v>9</v>
      </c>
      <c r="D311" s="70" t="s">
        <v>20</v>
      </c>
      <c r="E311" s="71" t="s">
        <v>137</v>
      </c>
      <c r="F311" s="70" t="s">
        <v>114</v>
      </c>
      <c r="G311" s="108">
        <v>0.5</v>
      </c>
      <c r="H311" s="197" t="s">
        <v>368</v>
      </c>
      <c r="I311" s="25"/>
      <c r="J311" s="25"/>
      <c r="K311" s="108">
        <f t="shared" si="14"/>
        <v>0</v>
      </c>
    </row>
    <row r="312" spans="1:11" ht="21.75" customHeight="1">
      <c r="A312" s="98" t="s">
        <v>166</v>
      </c>
      <c r="B312" s="69" t="s">
        <v>72</v>
      </c>
      <c r="C312" s="70" t="s">
        <v>9</v>
      </c>
      <c r="D312" s="70" t="s">
        <v>20</v>
      </c>
      <c r="E312" s="71" t="s">
        <v>77</v>
      </c>
      <c r="F312" s="70" t="s">
        <v>5</v>
      </c>
      <c r="G312" s="108">
        <f>G313</f>
        <v>1.9</v>
      </c>
      <c r="H312" s="108" t="str">
        <f>H313</f>
        <v>1,5</v>
      </c>
      <c r="I312" s="25"/>
      <c r="J312" s="25"/>
      <c r="K312" s="108">
        <f t="shared" si="14"/>
        <v>78.94736842105263</v>
      </c>
    </row>
    <row r="313" spans="1:11" ht="41.25" customHeight="1">
      <c r="A313" s="77" t="s">
        <v>203</v>
      </c>
      <c r="B313" s="69" t="s">
        <v>72</v>
      </c>
      <c r="C313" s="70" t="s">
        <v>9</v>
      </c>
      <c r="D313" s="70" t="s">
        <v>20</v>
      </c>
      <c r="E313" s="71" t="s">
        <v>77</v>
      </c>
      <c r="F313" s="70" t="s">
        <v>118</v>
      </c>
      <c r="G313" s="108">
        <v>1.9</v>
      </c>
      <c r="H313" s="197" t="s">
        <v>457</v>
      </c>
      <c r="I313" s="25"/>
      <c r="J313" s="25"/>
      <c r="K313" s="108">
        <f t="shared" si="14"/>
        <v>78.94736842105263</v>
      </c>
    </row>
    <row r="314" spans="1:11" ht="24" customHeight="1">
      <c r="A314" s="105" t="s">
        <v>187</v>
      </c>
      <c r="B314" s="69" t="s">
        <v>72</v>
      </c>
      <c r="C314" s="70" t="s">
        <v>9</v>
      </c>
      <c r="D314" s="70" t="s">
        <v>20</v>
      </c>
      <c r="E314" s="71" t="s">
        <v>149</v>
      </c>
      <c r="F314" s="70" t="s">
        <v>5</v>
      </c>
      <c r="G314" s="108">
        <f>G315+G316+G317</f>
        <v>78.9</v>
      </c>
      <c r="H314" s="108">
        <f>H315+H316+H317</f>
        <v>71.60000000000001</v>
      </c>
      <c r="I314" s="25"/>
      <c r="J314" s="25"/>
      <c r="K314" s="108">
        <f t="shared" si="14"/>
        <v>90.74778200253486</v>
      </c>
    </row>
    <row r="315" spans="1:11" ht="47.25" customHeight="1">
      <c r="A315" s="77" t="s">
        <v>203</v>
      </c>
      <c r="B315" s="69" t="s">
        <v>72</v>
      </c>
      <c r="C315" s="70" t="s">
        <v>9</v>
      </c>
      <c r="D315" s="70" t="s">
        <v>20</v>
      </c>
      <c r="E315" s="71" t="s">
        <v>149</v>
      </c>
      <c r="F315" s="70" t="s">
        <v>118</v>
      </c>
      <c r="G315" s="108">
        <v>63.7</v>
      </c>
      <c r="H315" s="197" t="s">
        <v>460</v>
      </c>
      <c r="I315" s="25"/>
      <c r="J315" s="25"/>
      <c r="K315" s="108">
        <f t="shared" si="14"/>
        <v>89.01098901098902</v>
      </c>
    </row>
    <row r="316" spans="1:11" ht="33" customHeight="1">
      <c r="A316" s="77" t="s">
        <v>270</v>
      </c>
      <c r="B316" s="69" t="s">
        <v>72</v>
      </c>
      <c r="C316" s="70" t="s">
        <v>9</v>
      </c>
      <c r="D316" s="70" t="s">
        <v>20</v>
      </c>
      <c r="E316" s="71" t="s">
        <v>149</v>
      </c>
      <c r="F316" s="70" t="s">
        <v>261</v>
      </c>
      <c r="G316" s="108">
        <v>0.9</v>
      </c>
      <c r="H316" s="197" t="s">
        <v>349</v>
      </c>
      <c r="I316" s="25"/>
      <c r="J316" s="25"/>
      <c r="K316" s="108">
        <f t="shared" si="14"/>
        <v>66.66666666666666</v>
      </c>
    </row>
    <row r="317" spans="1:11" ht="47.25" customHeight="1">
      <c r="A317" s="60" t="s">
        <v>201</v>
      </c>
      <c r="B317" s="69" t="s">
        <v>72</v>
      </c>
      <c r="C317" s="70" t="s">
        <v>9</v>
      </c>
      <c r="D317" s="70" t="s">
        <v>20</v>
      </c>
      <c r="E317" s="71" t="s">
        <v>149</v>
      </c>
      <c r="F317" s="70" t="s">
        <v>114</v>
      </c>
      <c r="G317" s="108">
        <v>14.3</v>
      </c>
      <c r="H317" s="197" t="s">
        <v>461</v>
      </c>
      <c r="I317" s="25"/>
      <c r="J317" s="25"/>
      <c r="K317" s="108">
        <f t="shared" si="14"/>
        <v>100</v>
      </c>
    </row>
    <row r="318" spans="1:11" ht="105" customHeight="1">
      <c r="A318" s="75" t="s">
        <v>234</v>
      </c>
      <c r="B318" s="92" t="s">
        <v>72</v>
      </c>
      <c r="C318" s="71" t="s">
        <v>9</v>
      </c>
      <c r="D318" s="71" t="s">
        <v>20</v>
      </c>
      <c r="E318" s="151" t="s">
        <v>151</v>
      </c>
      <c r="F318" s="71" t="s">
        <v>5</v>
      </c>
      <c r="G318" s="108">
        <f>G319</f>
        <v>4.5</v>
      </c>
      <c r="H318" s="108" t="str">
        <f>H319</f>
        <v>4,4</v>
      </c>
      <c r="I318" s="25"/>
      <c r="J318" s="25"/>
      <c r="K318" s="108">
        <f t="shared" si="14"/>
        <v>97.77777777777779</v>
      </c>
    </row>
    <row r="319" spans="1:11" ht="44.25" customHeight="1">
      <c r="A319" s="77" t="s">
        <v>203</v>
      </c>
      <c r="B319" s="92" t="s">
        <v>72</v>
      </c>
      <c r="C319" s="93" t="s">
        <v>9</v>
      </c>
      <c r="D319" s="93" t="s">
        <v>20</v>
      </c>
      <c r="E319" s="151" t="s">
        <v>151</v>
      </c>
      <c r="F319" s="71" t="s">
        <v>118</v>
      </c>
      <c r="G319" s="108">
        <v>4.5</v>
      </c>
      <c r="H319" s="190" t="s">
        <v>462</v>
      </c>
      <c r="I319" s="25"/>
      <c r="J319" s="25"/>
      <c r="K319" s="108">
        <f t="shared" si="14"/>
        <v>97.77777777777779</v>
      </c>
    </row>
    <row r="320" spans="1:11" ht="88.5" customHeight="1">
      <c r="A320" s="60" t="s">
        <v>231</v>
      </c>
      <c r="B320" s="106" t="s">
        <v>72</v>
      </c>
      <c r="C320" s="71" t="s">
        <v>9</v>
      </c>
      <c r="D320" s="71" t="s">
        <v>20</v>
      </c>
      <c r="E320" s="71" t="s">
        <v>139</v>
      </c>
      <c r="F320" s="71" t="s">
        <v>5</v>
      </c>
      <c r="G320" s="108">
        <f>G321</f>
        <v>0.5</v>
      </c>
      <c r="H320" s="190" t="s">
        <v>354</v>
      </c>
      <c r="I320" s="25"/>
      <c r="J320" s="25"/>
      <c r="K320" s="108">
        <f t="shared" si="14"/>
        <v>100</v>
      </c>
    </row>
    <row r="321" spans="1:11" ht="45.75" customHeight="1">
      <c r="A321" s="77" t="s">
        <v>203</v>
      </c>
      <c r="B321" s="106" t="s">
        <v>72</v>
      </c>
      <c r="C321" s="71" t="s">
        <v>9</v>
      </c>
      <c r="D321" s="71" t="s">
        <v>20</v>
      </c>
      <c r="E321" s="71" t="s">
        <v>139</v>
      </c>
      <c r="F321" s="71" t="s">
        <v>118</v>
      </c>
      <c r="G321" s="108">
        <v>0.5</v>
      </c>
      <c r="H321" s="190" t="s">
        <v>354</v>
      </c>
      <c r="I321" s="25"/>
      <c r="J321" s="25"/>
      <c r="K321" s="108">
        <f t="shared" si="14"/>
        <v>100</v>
      </c>
    </row>
    <row r="322" spans="1:11" ht="138" customHeight="1">
      <c r="A322" s="104" t="s">
        <v>235</v>
      </c>
      <c r="B322" s="92" t="s">
        <v>72</v>
      </c>
      <c r="C322" s="93" t="s">
        <v>9</v>
      </c>
      <c r="D322" s="93" t="s">
        <v>20</v>
      </c>
      <c r="E322" s="151" t="s">
        <v>153</v>
      </c>
      <c r="F322" s="71" t="s">
        <v>5</v>
      </c>
      <c r="G322" s="108">
        <f>G323</f>
        <v>2</v>
      </c>
      <c r="H322" s="108" t="str">
        <f>H323</f>
        <v>2,0</v>
      </c>
      <c r="I322" s="25"/>
      <c r="J322" s="25"/>
      <c r="K322" s="108">
        <f t="shared" si="14"/>
        <v>100</v>
      </c>
    </row>
    <row r="323" spans="1:11" ht="48" customHeight="1">
      <c r="A323" s="77" t="s">
        <v>203</v>
      </c>
      <c r="B323" s="92" t="s">
        <v>72</v>
      </c>
      <c r="C323" s="93" t="s">
        <v>9</v>
      </c>
      <c r="D323" s="93" t="s">
        <v>20</v>
      </c>
      <c r="E323" s="151" t="s">
        <v>153</v>
      </c>
      <c r="F323" s="71" t="s">
        <v>118</v>
      </c>
      <c r="G323" s="108">
        <v>2</v>
      </c>
      <c r="H323" s="190" t="s">
        <v>463</v>
      </c>
      <c r="I323" s="25"/>
      <c r="J323" s="25"/>
      <c r="K323" s="108">
        <f t="shared" si="14"/>
        <v>100</v>
      </c>
    </row>
    <row r="324" spans="1:11" ht="48" customHeight="1">
      <c r="A324" s="57" t="s">
        <v>298</v>
      </c>
      <c r="B324" s="92" t="s">
        <v>72</v>
      </c>
      <c r="C324" s="93" t="s">
        <v>9</v>
      </c>
      <c r="D324" s="93" t="s">
        <v>20</v>
      </c>
      <c r="E324" s="151" t="s">
        <v>297</v>
      </c>
      <c r="F324" s="71" t="s">
        <v>5</v>
      </c>
      <c r="G324" s="108">
        <f>G325</f>
        <v>0.3</v>
      </c>
      <c r="H324" s="190" t="s">
        <v>464</v>
      </c>
      <c r="I324" s="25"/>
      <c r="J324" s="25"/>
      <c r="K324" s="108">
        <f t="shared" si="14"/>
        <v>66.66666666666667</v>
      </c>
    </row>
    <row r="325" spans="1:11" ht="48" customHeight="1">
      <c r="A325" s="77" t="s">
        <v>203</v>
      </c>
      <c r="B325" s="92" t="s">
        <v>72</v>
      </c>
      <c r="C325" s="93" t="s">
        <v>9</v>
      </c>
      <c r="D325" s="93" t="s">
        <v>20</v>
      </c>
      <c r="E325" s="151" t="s">
        <v>297</v>
      </c>
      <c r="F325" s="71" t="s">
        <v>118</v>
      </c>
      <c r="G325" s="108">
        <v>0.3</v>
      </c>
      <c r="H325" s="190" t="s">
        <v>464</v>
      </c>
      <c r="I325" s="25"/>
      <c r="J325" s="25"/>
      <c r="K325" s="108">
        <f t="shared" si="14"/>
        <v>66.66666666666667</v>
      </c>
    </row>
    <row r="326" spans="1:11" ht="23.25" customHeight="1">
      <c r="A326" s="98" t="s">
        <v>38</v>
      </c>
      <c r="B326" s="106" t="s">
        <v>72</v>
      </c>
      <c r="C326" s="107" t="s">
        <v>21</v>
      </c>
      <c r="D326" s="107" t="s">
        <v>14</v>
      </c>
      <c r="E326" s="107" t="s">
        <v>27</v>
      </c>
      <c r="F326" s="107" t="s">
        <v>5</v>
      </c>
      <c r="G326" s="108">
        <f>G333+G327</f>
        <v>16365.3</v>
      </c>
      <c r="H326" s="108">
        <f>H333+H327</f>
        <v>16291.8</v>
      </c>
      <c r="I326" s="81" t="e">
        <f>I333+#REF!+#REF!</f>
        <v>#REF!</v>
      </c>
      <c r="J326" s="81"/>
      <c r="K326" s="108">
        <f t="shared" si="14"/>
        <v>99.55087899396895</v>
      </c>
    </row>
    <row r="327" spans="1:11" ht="23.25" customHeight="1">
      <c r="A327" s="79" t="s">
        <v>39</v>
      </c>
      <c r="B327" s="92" t="s">
        <v>72</v>
      </c>
      <c r="C327" s="93" t="s">
        <v>21</v>
      </c>
      <c r="D327" s="93" t="s">
        <v>22</v>
      </c>
      <c r="E327" s="93" t="s">
        <v>27</v>
      </c>
      <c r="F327" s="93" t="s">
        <v>5</v>
      </c>
      <c r="G327" s="108">
        <f>G328</f>
        <v>143.3</v>
      </c>
      <c r="H327" s="108">
        <f>H328</f>
        <v>143.3</v>
      </c>
      <c r="I327" s="82"/>
      <c r="J327" s="82"/>
      <c r="K327" s="108">
        <f t="shared" si="14"/>
        <v>100</v>
      </c>
    </row>
    <row r="328" spans="1:11" ht="21" customHeight="1">
      <c r="A328" s="76" t="s">
        <v>76</v>
      </c>
      <c r="B328" s="92" t="s">
        <v>72</v>
      </c>
      <c r="C328" s="93" t="s">
        <v>21</v>
      </c>
      <c r="D328" s="93" t="s">
        <v>22</v>
      </c>
      <c r="E328" s="93" t="s">
        <v>144</v>
      </c>
      <c r="F328" s="93" t="s">
        <v>5</v>
      </c>
      <c r="G328" s="108">
        <f>G329</f>
        <v>143.3</v>
      </c>
      <c r="H328" s="108">
        <f>H329</f>
        <v>143.3</v>
      </c>
      <c r="I328" s="94"/>
      <c r="J328" s="94"/>
      <c r="K328" s="108">
        <f t="shared" si="14"/>
        <v>100</v>
      </c>
    </row>
    <row r="329" spans="1:11" ht="108" customHeight="1">
      <c r="A329" s="101" t="s">
        <v>228</v>
      </c>
      <c r="B329" s="92" t="s">
        <v>72</v>
      </c>
      <c r="C329" s="93" t="s">
        <v>21</v>
      </c>
      <c r="D329" s="93" t="s">
        <v>22</v>
      </c>
      <c r="E329" s="93" t="s">
        <v>271</v>
      </c>
      <c r="F329" s="93" t="s">
        <v>5</v>
      </c>
      <c r="G329" s="108">
        <f>G330+G331+G332</f>
        <v>143.3</v>
      </c>
      <c r="H329" s="108">
        <f>H330+H331+H332</f>
        <v>143.3</v>
      </c>
      <c r="I329" s="61"/>
      <c r="J329" s="61"/>
      <c r="K329" s="108">
        <f t="shared" si="14"/>
        <v>100</v>
      </c>
    </row>
    <row r="330" spans="1:11" ht="45.75" customHeight="1">
      <c r="A330" s="60" t="s">
        <v>201</v>
      </c>
      <c r="B330" s="92" t="s">
        <v>72</v>
      </c>
      <c r="C330" s="93" t="s">
        <v>272</v>
      </c>
      <c r="D330" s="93" t="s">
        <v>22</v>
      </c>
      <c r="E330" s="93" t="s">
        <v>271</v>
      </c>
      <c r="F330" s="93" t="s">
        <v>114</v>
      </c>
      <c r="G330" s="108">
        <v>90</v>
      </c>
      <c r="H330" s="191" t="s">
        <v>465</v>
      </c>
      <c r="I330" s="61"/>
      <c r="J330" s="61"/>
      <c r="K330" s="108">
        <f t="shared" si="14"/>
        <v>100</v>
      </c>
    </row>
    <row r="331" spans="1:11" ht="51.75" customHeight="1">
      <c r="A331" s="79" t="s">
        <v>204</v>
      </c>
      <c r="B331" s="92" t="s">
        <v>72</v>
      </c>
      <c r="C331" s="93" t="s">
        <v>21</v>
      </c>
      <c r="D331" s="93" t="s">
        <v>22</v>
      </c>
      <c r="E331" s="93" t="s">
        <v>271</v>
      </c>
      <c r="F331" s="93" t="s">
        <v>159</v>
      </c>
      <c r="G331" s="108">
        <v>40</v>
      </c>
      <c r="H331" s="191" t="s">
        <v>466</v>
      </c>
      <c r="I331" s="61"/>
      <c r="J331" s="61"/>
      <c r="K331" s="108">
        <f t="shared" si="14"/>
        <v>96</v>
      </c>
    </row>
    <row r="332" spans="1:11" ht="33" customHeight="1">
      <c r="A332" s="60" t="s">
        <v>189</v>
      </c>
      <c r="B332" s="92" t="s">
        <v>72</v>
      </c>
      <c r="C332" s="93" t="s">
        <v>21</v>
      </c>
      <c r="D332" s="93" t="s">
        <v>22</v>
      </c>
      <c r="E332" s="93" t="s">
        <v>271</v>
      </c>
      <c r="F332" s="93" t="s">
        <v>190</v>
      </c>
      <c r="G332" s="108">
        <v>13.3</v>
      </c>
      <c r="H332" s="192" t="s">
        <v>362</v>
      </c>
      <c r="I332" s="61"/>
      <c r="J332" s="61"/>
      <c r="K332" s="108">
        <f t="shared" si="14"/>
        <v>112.03007518796993</v>
      </c>
    </row>
    <row r="333" spans="1:11" ht="17.25" customHeight="1">
      <c r="A333" s="76" t="s">
        <v>146</v>
      </c>
      <c r="B333" s="92" t="s">
        <v>72</v>
      </c>
      <c r="C333" s="93" t="s">
        <v>21</v>
      </c>
      <c r="D333" s="93" t="s">
        <v>13</v>
      </c>
      <c r="E333" s="93" t="s">
        <v>27</v>
      </c>
      <c r="F333" s="93" t="s">
        <v>5</v>
      </c>
      <c r="G333" s="108">
        <f>G334</f>
        <v>16222</v>
      </c>
      <c r="H333" s="108">
        <f>H334</f>
        <v>16148.5</v>
      </c>
      <c r="I333" s="26" t="e">
        <f>#REF!</f>
        <v>#REF!</v>
      </c>
      <c r="J333" s="26"/>
      <c r="K333" s="108">
        <f t="shared" si="14"/>
        <v>99.54691160152879</v>
      </c>
    </row>
    <row r="334" spans="1:11" ht="104.25" customHeight="1">
      <c r="A334" s="104" t="s">
        <v>130</v>
      </c>
      <c r="B334" s="92" t="s">
        <v>72</v>
      </c>
      <c r="C334" s="93" t="s">
        <v>21</v>
      </c>
      <c r="D334" s="93" t="s">
        <v>13</v>
      </c>
      <c r="E334" s="93" t="s">
        <v>131</v>
      </c>
      <c r="F334" s="93" t="s">
        <v>5</v>
      </c>
      <c r="G334" s="108">
        <f>G335+G338+G340+G342</f>
        <v>16222</v>
      </c>
      <c r="H334" s="108">
        <f>H335+H338+H340+H342</f>
        <v>16148.5</v>
      </c>
      <c r="I334" s="36" t="e">
        <f>#REF!+#REF!</f>
        <v>#REF!</v>
      </c>
      <c r="J334" s="36"/>
      <c r="K334" s="108">
        <f t="shared" si="14"/>
        <v>99.54691160152879</v>
      </c>
    </row>
    <row r="335" spans="1:11" ht="93" customHeight="1">
      <c r="A335" s="7" t="s">
        <v>138</v>
      </c>
      <c r="B335" s="106" t="s">
        <v>72</v>
      </c>
      <c r="C335" s="71" t="s">
        <v>21</v>
      </c>
      <c r="D335" s="71" t="s">
        <v>13</v>
      </c>
      <c r="E335" s="71" t="s">
        <v>147</v>
      </c>
      <c r="F335" s="70" t="s">
        <v>5</v>
      </c>
      <c r="G335" s="114">
        <f>G336</f>
        <v>301.8</v>
      </c>
      <c r="H335" s="114" t="str">
        <f>H336</f>
        <v>301,8</v>
      </c>
      <c r="I335" s="62"/>
      <c r="J335" s="62"/>
      <c r="K335" s="108">
        <f t="shared" si="14"/>
        <v>100</v>
      </c>
    </row>
    <row r="336" spans="1:11" ht="134.25" customHeight="1">
      <c r="A336" s="8" t="s">
        <v>236</v>
      </c>
      <c r="B336" s="153" t="s">
        <v>72</v>
      </c>
      <c r="C336" s="71" t="s">
        <v>21</v>
      </c>
      <c r="D336" s="71" t="s">
        <v>13</v>
      </c>
      <c r="E336" s="71" t="s">
        <v>77</v>
      </c>
      <c r="F336" s="71" t="s">
        <v>5</v>
      </c>
      <c r="G336" s="114">
        <f>G337</f>
        <v>301.8</v>
      </c>
      <c r="H336" s="114" t="str">
        <f>H337</f>
        <v>301,8</v>
      </c>
      <c r="I336" s="62"/>
      <c r="J336" s="62"/>
      <c r="K336" s="108">
        <f aca="true" t="shared" si="15" ref="K336:K344">H336/G336*100</f>
        <v>100</v>
      </c>
    </row>
    <row r="337" spans="1:11" ht="44.25" customHeight="1">
      <c r="A337" s="60" t="s">
        <v>182</v>
      </c>
      <c r="B337" s="153" t="s">
        <v>72</v>
      </c>
      <c r="C337" s="71" t="s">
        <v>21</v>
      </c>
      <c r="D337" s="71" t="s">
        <v>13</v>
      </c>
      <c r="E337" s="71" t="s">
        <v>77</v>
      </c>
      <c r="F337" s="71" t="s">
        <v>159</v>
      </c>
      <c r="G337" s="108">
        <v>301.8</v>
      </c>
      <c r="H337" s="190" t="s">
        <v>467</v>
      </c>
      <c r="I337" s="62"/>
      <c r="J337" s="62"/>
      <c r="K337" s="108">
        <f t="shared" si="15"/>
        <v>100</v>
      </c>
    </row>
    <row r="338" spans="1:11" ht="45" customHeight="1">
      <c r="A338" s="75" t="s">
        <v>148</v>
      </c>
      <c r="B338" s="92" t="s">
        <v>72</v>
      </c>
      <c r="C338" s="71" t="s">
        <v>21</v>
      </c>
      <c r="D338" s="71" t="s">
        <v>13</v>
      </c>
      <c r="E338" s="151" t="s">
        <v>149</v>
      </c>
      <c r="F338" s="71" t="s">
        <v>5</v>
      </c>
      <c r="G338" s="108">
        <f>G339</f>
        <v>14400.4</v>
      </c>
      <c r="H338" s="108" t="str">
        <f>H339</f>
        <v>14326,9</v>
      </c>
      <c r="I338" s="36"/>
      <c r="J338" s="36"/>
      <c r="K338" s="108">
        <f t="shared" si="15"/>
        <v>99.48959751118025</v>
      </c>
    </row>
    <row r="339" spans="1:11" ht="43.5" customHeight="1">
      <c r="A339" s="79" t="s">
        <v>281</v>
      </c>
      <c r="B339" s="106" t="s">
        <v>72</v>
      </c>
      <c r="C339" s="71" t="s">
        <v>21</v>
      </c>
      <c r="D339" s="71" t="s">
        <v>13</v>
      </c>
      <c r="E339" s="151" t="s">
        <v>149</v>
      </c>
      <c r="F339" s="71" t="s">
        <v>159</v>
      </c>
      <c r="G339" s="108">
        <v>14400.4</v>
      </c>
      <c r="H339" s="190" t="s">
        <v>468</v>
      </c>
      <c r="I339" s="62"/>
      <c r="J339" s="62"/>
      <c r="K339" s="108">
        <f t="shared" si="15"/>
        <v>99.48959751118025</v>
      </c>
    </row>
    <row r="340" spans="1:11" ht="62.25" customHeight="1">
      <c r="A340" s="2" t="s">
        <v>237</v>
      </c>
      <c r="B340" s="106" t="s">
        <v>72</v>
      </c>
      <c r="C340" s="70" t="s">
        <v>21</v>
      </c>
      <c r="D340" s="93" t="s">
        <v>13</v>
      </c>
      <c r="E340" s="71" t="s">
        <v>150</v>
      </c>
      <c r="F340" s="70" t="s">
        <v>5</v>
      </c>
      <c r="G340" s="108">
        <f>G341</f>
        <v>594.7</v>
      </c>
      <c r="H340" s="108" t="str">
        <f>H341</f>
        <v>594,7</v>
      </c>
      <c r="I340" s="45" t="e">
        <f>#REF!</f>
        <v>#REF!</v>
      </c>
      <c r="J340" s="45"/>
      <c r="K340" s="108">
        <f t="shared" si="15"/>
        <v>100</v>
      </c>
    </row>
    <row r="341" spans="1:11" ht="43.5" customHeight="1">
      <c r="A341" s="77" t="s">
        <v>203</v>
      </c>
      <c r="B341" s="69" t="s">
        <v>72</v>
      </c>
      <c r="C341" s="70" t="s">
        <v>21</v>
      </c>
      <c r="D341" s="93" t="s">
        <v>13</v>
      </c>
      <c r="E341" s="71" t="s">
        <v>150</v>
      </c>
      <c r="F341" s="70" t="s">
        <v>118</v>
      </c>
      <c r="G341" s="108">
        <v>594.7</v>
      </c>
      <c r="H341" s="197" t="s">
        <v>469</v>
      </c>
      <c r="I341" s="25"/>
      <c r="J341" s="25"/>
      <c r="K341" s="108">
        <f t="shared" si="15"/>
        <v>100</v>
      </c>
    </row>
    <row r="342" spans="1:11" ht="120" customHeight="1">
      <c r="A342" s="75" t="s">
        <v>234</v>
      </c>
      <c r="B342" s="92" t="s">
        <v>72</v>
      </c>
      <c r="C342" s="71" t="s">
        <v>21</v>
      </c>
      <c r="D342" s="71" t="s">
        <v>13</v>
      </c>
      <c r="E342" s="151" t="s">
        <v>151</v>
      </c>
      <c r="F342" s="71" t="s">
        <v>5</v>
      </c>
      <c r="G342" s="108">
        <f>G343</f>
        <v>925.1</v>
      </c>
      <c r="H342" s="108" t="str">
        <f>H343</f>
        <v>925,1</v>
      </c>
      <c r="I342" s="63" t="e">
        <f>#REF!</f>
        <v>#REF!</v>
      </c>
      <c r="J342" s="63"/>
      <c r="K342" s="108">
        <f t="shared" si="15"/>
        <v>100</v>
      </c>
    </row>
    <row r="343" spans="1:11" ht="47.25" customHeight="1">
      <c r="A343" s="79" t="s">
        <v>281</v>
      </c>
      <c r="B343" s="92" t="s">
        <v>72</v>
      </c>
      <c r="C343" s="93" t="s">
        <v>21</v>
      </c>
      <c r="D343" s="93" t="s">
        <v>13</v>
      </c>
      <c r="E343" s="151" t="s">
        <v>151</v>
      </c>
      <c r="F343" s="71" t="s">
        <v>159</v>
      </c>
      <c r="G343" s="108">
        <f>854.1+71</f>
        <v>925.1</v>
      </c>
      <c r="H343" s="190" t="s">
        <v>470</v>
      </c>
      <c r="I343" s="62"/>
      <c r="J343" s="62"/>
      <c r="K343" s="108">
        <f t="shared" si="15"/>
        <v>100</v>
      </c>
    </row>
    <row r="344" spans="1:14" ht="25.5" customHeight="1">
      <c r="A344" s="168" t="s">
        <v>53</v>
      </c>
      <c r="B344" s="152"/>
      <c r="C344" s="140"/>
      <c r="D344" s="140"/>
      <c r="E344" s="140"/>
      <c r="F344" s="140"/>
      <c r="G344" s="121">
        <f>G15+G105+G141+G208+G150</f>
        <v>192905.244</v>
      </c>
      <c r="H344" s="121">
        <f>H15+H105+H141+H208+H150</f>
        <v>188374.30000000005</v>
      </c>
      <c r="I344" s="85" t="e">
        <f>I15+I105+I141+I150+#REF!+I208</f>
        <v>#REF!</v>
      </c>
      <c r="J344" s="85" t="e">
        <f>J15+J105+J141+J150+#REF!+J208</f>
        <v>#REF!</v>
      </c>
      <c r="K344" s="108">
        <f t="shared" si="15"/>
        <v>97.65120744980891</v>
      </c>
      <c r="N344" s="83"/>
    </row>
    <row r="345" spans="1:14" ht="25.5" customHeight="1">
      <c r="A345" s="179"/>
      <c r="B345" s="180"/>
      <c r="C345" s="180"/>
      <c r="D345" s="180"/>
      <c r="E345" s="180"/>
      <c r="F345" s="180"/>
      <c r="G345" s="180"/>
      <c r="H345" s="180"/>
      <c r="I345" s="181"/>
      <c r="J345" s="181"/>
      <c r="K345" s="182"/>
      <c r="N345" s="83"/>
    </row>
  </sheetData>
  <sheetProtection/>
  <mergeCells count="17">
    <mergeCell ref="D12:D14"/>
    <mergeCell ref="G12:G13"/>
    <mergeCell ref="F12:F14"/>
    <mergeCell ref="H12:H14"/>
    <mergeCell ref="I12:I13"/>
    <mergeCell ref="J12:J13"/>
    <mergeCell ref="E12:E14"/>
    <mergeCell ref="N114:P114"/>
    <mergeCell ref="C1:K1"/>
    <mergeCell ref="A2:K2"/>
    <mergeCell ref="A3:K3"/>
    <mergeCell ref="B4:K7"/>
    <mergeCell ref="A9:M11"/>
    <mergeCell ref="A12:A14"/>
    <mergeCell ref="B12:B14"/>
    <mergeCell ref="C12:C14"/>
    <mergeCell ref="K12:K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43"/>
  <sheetViews>
    <sheetView tabSelected="1" view="pageBreakPreview" zoomScaleSheetLayoutView="100" zoomScalePageLayoutView="0" workbookViewId="0" topLeftCell="A131">
      <selection activeCell="A137" sqref="A137"/>
    </sheetView>
  </sheetViews>
  <sheetFormatPr defaultColWidth="9.00390625" defaultRowHeight="12.75"/>
  <cols>
    <col min="1" max="1" width="37.75390625" style="0" customWidth="1"/>
    <col min="2" max="3" width="4.875" style="1" customWidth="1"/>
    <col min="4" max="4" width="5.00390625" style="1" customWidth="1"/>
    <col min="5" max="5" width="9.25390625" style="1" customWidth="1"/>
    <col min="6" max="6" width="7.75390625" style="1" customWidth="1"/>
    <col min="7" max="7" width="12.375" style="1" customWidth="1"/>
    <col min="8" max="8" width="10.875" style="1" customWidth="1"/>
    <col min="9" max="10" width="12.875" style="1" hidden="1" customWidth="1"/>
    <col min="11" max="11" width="6.375" style="1" customWidth="1"/>
    <col min="12" max="13" width="9.125" style="0" hidden="1" customWidth="1"/>
    <col min="14" max="14" width="10.125" style="0" bestFit="1" customWidth="1"/>
  </cols>
  <sheetData>
    <row r="1" spans="1:11" ht="21" customHeight="1">
      <c r="A1" s="95"/>
      <c r="B1" s="96"/>
      <c r="C1" s="212" t="s">
        <v>483</v>
      </c>
      <c r="D1" s="212"/>
      <c r="E1" s="212"/>
      <c r="F1" s="212"/>
      <c r="G1" s="212"/>
      <c r="H1" s="212"/>
      <c r="I1" s="212"/>
      <c r="J1" s="212"/>
      <c r="K1" s="212"/>
    </row>
    <row r="2" spans="1:11" ht="17.25" customHeight="1">
      <c r="A2" s="212" t="s">
        <v>285</v>
      </c>
      <c r="B2" s="225"/>
      <c r="C2" s="225"/>
      <c r="D2" s="225"/>
      <c r="E2" s="225"/>
      <c r="F2" s="225"/>
      <c r="G2" s="225"/>
      <c r="H2" s="225"/>
      <c r="I2" s="225"/>
      <c r="J2" s="225"/>
      <c r="K2" s="225"/>
    </row>
    <row r="3" spans="1:11" ht="12.75" customHeight="1">
      <c r="A3" s="226" t="s">
        <v>192</v>
      </c>
      <c r="B3" s="225"/>
      <c r="C3" s="225"/>
      <c r="D3" s="225"/>
      <c r="E3" s="225"/>
      <c r="F3" s="225"/>
      <c r="G3" s="225"/>
      <c r="H3" s="225"/>
      <c r="I3" s="225"/>
      <c r="J3" s="225"/>
      <c r="K3" s="225"/>
    </row>
    <row r="4" spans="1:11" ht="12.75" customHeight="1">
      <c r="A4" s="95"/>
      <c r="B4" s="213" t="s">
        <v>481</v>
      </c>
      <c r="C4" s="213"/>
      <c r="D4" s="213"/>
      <c r="E4" s="213"/>
      <c r="F4" s="213"/>
      <c r="G4" s="213"/>
      <c r="H4" s="213"/>
      <c r="I4" s="213"/>
      <c r="J4" s="213"/>
      <c r="K4" s="213"/>
    </row>
    <row r="5" spans="1:11" ht="20.25" customHeight="1">
      <c r="A5" s="95"/>
      <c r="B5" s="213"/>
      <c r="C5" s="213"/>
      <c r="D5" s="213"/>
      <c r="E5" s="213"/>
      <c r="F5" s="213"/>
      <c r="G5" s="213"/>
      <c r="H5" s="213"/>
      <c r="I5" s="213"/>
      <c r="J5" s="213"/>
      <c r="K5" s="213"/>
    </row>
    <row r="6" spans="1:11" ht="12.75" customHeight="1" hidden="1">
      <c r="A6" s="95"/>
      <c r="B6" s="213"/>
      <c r="C6" s="213"/>
      <c r="D6" s="213"/>
      <c r="E6" s="213"/>
      <c r="F6" s="213"/>
      <c r="G6" s="213"/>
      <c r="H6" s="213"/>
      <c r="I6" s="213"/>
      <c r="J6" s="213"/>
      <c r="K6" s="213"/>
    </row>
    <row r="7" spans="1:11" ht="14.25" customHeight="1" hidden="1">
      <c r="A7" s="95"/>
      <c r="B7" s="213"/>
      <c r="C7" s="213"/>
      <c r="D7" s="213"/>
      <c r="E7" s="213"/>
      <c r="F7" s="213"/>
      <c r="G7" s="213"/>
      <c r="H7" s="213"/>
      <c r="I7" s="213"/>
      <c r="J7" s="213"/>
      <c r="K7" s="213"/>
    </row>
    <row r="8" spans="1:11" ht="12.75" hidden="1">
      <c r="A8" s="95"/>
      <c r="B8" s="96"/>
      <c r="C8" s="96"/>
      <c r="D8" s="96"/>
      <c r="E8" s="96"/>
      <c r="F8" s="96"/>
      <c r="G8" s="96"/>
      <c r="H8" s="96"/>
      <c r="I8" s="96"/>
      <c r="J8" s="96"/>
      <c r="K8" s="96"/>
    </row>
    <row r="9" spans="1:13" ht="17.25" customHeight="1">
      <c r="A9" s="220" t="s">
        <v>343</v>
      </c>
      <c r="B9" s="220"/>
      <c r="C9" s="220"/>
      <c r="D9" s="220"/>
      <c r="E9" s="220"/>
      <c r="F9" s="220"/>
      <c r="G9" s="220"/>
      <c r="H9" s="220"/>
      <c r="I9" s="220"/>
      <c r="J9" s="220"/>
      <c r="K9" s="220"/>
      <c r="L9" s="220"/>
      <c r="M9" s="220"/>
    </row>
    <row r="10" spans="1:13" ht="12.75" customHeight="1">
      <c r="A10" s="220"/>
      <c r="B10" s="220"/>
      <c r="C10" s="220"/>
      <c r="D10" s="220"/>
      <c r="E10" s="220"/>
      <c r="F10" s="220"/>
      <c r="G10" s="220"/>
      <c r="H10" s="220"/>
      <c r="I10" s="220"/>
      <c r="J10" s="220"/>
      <c r="K10" s="220"/>
      <c r="L10" s="220"/>
      <c r="M10" s="220"/>
    </row>
    <row r="11" spans="1:13" ht="24.75" customHeight="1">
      <c r="A11" s="221"/>
      <c r="B11" s="221"/>
      <c r="C11" s="221"/>
      <c r="D11" s="221"/>
      <c r="E11" s="221"/>
      <c r="F11" s="221"/>
      <c r="G11" s="221"/>
      <c r="H11" s="221"/>
      <c r="I11" s="221"/>
      <c r="J11" s="221"/>
      <c r="K11" s="221"/>
      <c r="L11" s="221"/>
      <c r="M11" s="221"/>
    </row>
    <row r="12" spans="1:11" ht="37.5" customHeight="1">
      <c r="A12" s="243" t="s">
        <v>188</v>
      </c>
      <c r="B12" s="246" t="s">
        <v>0</v>
      </c>
      <c r="C12" s="246" t="s">
        <v>1</v>
      </c>
      <c r="D12" s="246" t="s">
        <v>2</v>
      </c>
      <c r="E12" s="246" t="s">
        <v>3</v>
      </c>
      <c r="F12" s="246" t="s">
        <v>4</v>
      </c>
      <c r="G12" s="249" t="s">
        <v>344</v>
      </c>
      <c r="H12" s="249" t="s">
        <v>345</v>
      </c>
      <c r="I12" s="249" t="s">
        <v>97</v>
      </c>
      <c r="J12" s="249" t="s">
        <v>98</v>
      </c>
      <c r="K12" s="249" t="s">
        <v>342</v>
      </c>
    </row>
    <row r="13" spans="1:11" ht="59.25" customHeight="1">
      <c r="A13" s="244"/>
      <c r="B13" s="247"/>
      <c r="C13" s="247"/>
      <c r="D13" s="247"/>
      <c r="E13" s="247"/>
      <c r="F13" s="247"/>
      <c r="G13" s="250"/>
      <c r="H13" s="251"/>
      <c r="I13" s="251"/>
      <c r="J13" s="250"/>
      <c r="K13" s="250"/>
    </row>
    <row r="14" spans="1:11" ht="4.5" customHeight="1" hidden="1">
      <c r="A14" s="245"/>
      <c r="B14" s="248"/>
      <c r="C14" s="248"/>
      <c r="D14" s="248"/>
      <c r="E14" s="248"/>
      <c r="F14" s="248"/>
      <c r="G14" s="200"/>
      <c r="H14" s="250"/>
      <c r="I14" s="199"/>
      <c r="J14" s="199"/>
      <c r="K14" s="200"/>
    </row>
    <row r="15" spans="1:11" ht="34.5" customHeight="1">
      <c r="A15" s="201" t="s">
        <v>93</v>
      </c>
      <c r="B15" s="106" t="s">
        <v>47</v>
      </c>
      <c r="C15" s="107" t="s">
        <v>14</v>
      </c>
      <c r="D15" s="107" t="s">
        <v>14</v>
      </c>
      <c r="E15" s="107" t="s">
        <v>27</v>
      </c>
      <c r="F15" s="107" t="s">
        <v>5</v>
      </c>
      <c r="G15" s="108">
        <f>G16+G52+G71+G91+G67</f>
        <v>21920.913999999997</v>
      </c>
      <c r="H15" s="108">
        <f>H16+H52+H71+H91+H67</f>
        <v>21665.300000000003</v>
      </c>
      <c r="I15" s="53" t="e">
        <f>I16+#REF!+#REF!+I71+I52+#REF!+#REF!+#REF!</f>
        <v>#REF!</v>
      </c>
      <c r="J15" s="53" t="e">
        <f>J16+#REF!+J52+#REF!+#REF!+#REF!+J71</f>
        <v>#REF!</v>
      </c>
      <c r="K15" s="108">
        <f>H15/G15*100</f>
        <v>98.83392635909254</v>
      </c>
    </row>
    <row r="16" spans="1:11" ht="18.75" customHeight="1">
      <c r="A16" s="201" t="s">
        <v>15</v>
      </c>
      <c r="B16" s="106" t="s">
        <v>47</v>
      </c>
      <c r="C16" s="71" t="s">
        <v>6</v>
      </c>
      <c r="D16" s="71" t="s">
        <v>14</v>
      </c>
      <c r="E16" s="71" t="s">
        <v>27</v>
      </c>
      <c r="F16" s="71" t="s">
        <v>5</v>
      </c>
      <c r="G16" s="108">
        <f>G17+G24+G35+G95</f>
        <v>16205.7</v>
      </c>
      <c r="H16" s="108">
        <f>H17+H24+H35+H95</f>
        <v>16031.900000000001</v>
      </c>
      <c r="I16" s="10" t="e">
        <f>I17+I24+#REF!+I35</f>
        <v>#REF!</v>
      </c>
      <c r="J16" s="10" t="e">
        <f>J17+J24+#REF!+J35</f>
        <v>#REF!</v>
      </c>
      <c r="K16" s="108">
        <f aca="true" t="shared" si="0" ref="K16:K79">H16/G16*100</f>
        <v>98.92753784162363</v>
      </c>
    </row>
    <row r="17" spans="1:11" ht="75" customHeight="1">
      <c r="A17" s="202" t="s">
        <v>54</v>
      </c>
      <c r="B17" s="133">
        <v>503</v>
      </c>
      <c r="C17" s="71" t="s">
        <v>6</v>
      </c>
      <c r="D17" s="71" t="s">
        <v>22</v>
      </c>
      <c r="E17" s="71" t="s">
        <v>27</v>
      </c>
      <c r="F17" s="71" t="s">
        <v>5</v>
      </c>
      <c r="G17" s="108">
        <f>G18</f>
        <v>762.5000000000001</v>
      </c>
      <c r="H17" s="108">
        <f>H18</f>
        <v>757.2</v>
      </c>
      <c r="I17" s="11">
        <f>I18</f>
        <v>0</v>
      </c>
      <c r="J17" s="11">
        <f>J18</f>
        <v>607</v>
      </c>
      <c r="K17" s="108">
        <f t="shared" si="0"/>
        <v>99.30491803278689</v>
      </c>
    </row>
    <row r="18" spans="1:11" ht="75.75" customHeight="1">
      <c r="A18" s="203" t="s">
        <v>55</v>
      </c>
      <c r="B18" s="133">
        <v>503</v>
      </c>
      <c r="C18" s="71" t="s">
        <v>6</v>
      </c>
      <c r="D18" s="71" t="s">
        <v>22</v>
      </c>
      <c r="E18" s="71" t="s">
        <v>167</v>
      </c>
      <c r="F18" s="71" t="s">
        <v>5</v>
      </c>
      <c r="G18" s="108">
        <f>G19</f>
        <v>762.5000000000001</v>
      </c>
      <c r="H18" s="108">
        <f>H19</f>
        <v>757.2</v>
      </c>
      <c r="I18" s="12"/>
      <c r="J18" s="12">
        <f>J19</f>
        <v>607</v>
      </c>
      <c r="K18" s="108">
        <f t="shared" si="0"/>
        <v>99.30491803278689</v>
      </c>
    </row>
    <row r="19" spans="1:11" ht="22.5" customHeight="1">
      <c r="A19" s="202" t="s">
        <v>16</v>
      </c>
      <c r="B19" s="133">
        <v>503</v>
      </c>
      <c r="C19" s="71" t="s">
        <v>6</v>
      </c>
      <c r="D19" s="71" t="s">
        <v>22</v>
      </c>
      <c r="E19" s="71" t="s">
        <v>61</v>
      </c>
      <c r="F19" s="71" t="s">
        <v>5</v>
      </c>
      <c r="G19" s="108">
        <f>SUM(G20:G23)</f>
        <v>762.5000000000001</v>
      </c>
      <c r="H19" s="108">
        <f>H20+H22+H21+H23</f>
        <v>757.2</v>
      </c>
      <c r="I19" s="12"/>
      <c r="J19" s="12">
        <f>J21</f>
        <v>607</v>
      </c>
      <c r="K19" s="108">
        <f t="shared" si="0"/>
        <v>99.30491803278689</v>
      </c>
    </row>
    <row r="20" spans="1:11" ht="43.5" customHeight="1">
      <c r="A20" s="204" t="s">
        <v>200</v>
      </c>
      <c r="B20" s="133">
        <v>503</v>
      </c>
      <c r="C20" s="71" t="s">
        <v>6</v>
      </c>
      <c r="D20" s="71" t="s">
        <v>22</v>
      </c>
      <c r="E20" s="71" t="s">
        <v>61</v>
      </c>
      <c r="F20" s="71" t="s">
        <v>112</v>
      </c>
      <c r="G20" s="108">
        <v>633</v>
      </c>
      <c r="H20" s="71" t="s">
        <v>346</v>
      </c>
      <c r="I20" s="12"/>
      <c r="J20" s="12"/>
      <c r="K20" s="108">
        <f t="shared" si="0"/>
        <v>99.73143759873618</v>
      </c>
    </row>
    <row r="21" spans="1:11" ht="45.75" customHeight="1">
      <c r="A21" s="205" t="s">
        <v>239</v>
      </c>
      <c r="B21" s="133">
        <v>503</v>
      </c>
      <c r="C21" s="71" t="s">
        <v>6</v>
      </c>
      <c r="D21" s="71" t="s">
        <v>22</v>
      </c>
      <c r="E21" s="71" t="s">
        <v>61</v>
      </c>
      <c r="F21" s="71" t="s">
        <v>114</v>
      </c>
      <c r="G21" s="108">
        <v>85.2</v>
      </c>
      <c r="H21" s="190" t="s">
        <v>347</v>
      </c>
      <c r="I21" s="13"/>
      <c r="J21" s="13">
        <v>607</v>
      </c>
      <c r="K21" s="108">
        <f t="shared" si="0"/>
        <v>95.89201877934272</v>
      </c>
    </row>
    <row r="22" spans="1:11" ht="44.25" customHeight="1">
      <c r="A22" s="205" t="s">
        <v>202</v>
      </c>
      <c r="B22" s="134">
        <v>503</v>
      </c>
      <c r="C22" s="93" t="s">
        <v>6</v>
      </c>
      <c r="D22" s="93" t="s">
        <v>22</v>
      </c>
      <c r="E22" s="93" t="s">
        <v>61</v>
      </c>
      <c r="F22" s="93" t="s">
        <v>159</v>
      </c>
      <c r="G22" s="108">
        <v>43.6</v>
      </c>
      <c r="H22" s="191" t="s">
        <v>348</v>
      </c>
      <c r="I22" s="13"/>
      <c r="J22" s="13"/>
      <c r="K22" s="108">
        <f t="shared" si="0"/>
        <v>100</v>
      </c>
    </row>
    <row r="23" spans="1:11" ht="31.5" customHeight="1">
      <c r="A23" s="204" t="s">
        <v>120</v>
      </c>
      <c r="B23" s="133">
        <v>503</v>
      </c>
      <c r="C23" s="71" t="s">
        <v>6</v>
      </c>
      <c r="D23" s="71" t="s">
        <v>22</v>
      </c>
      <c r="E23" s="71" t="s">
        <v>61</v>
      </c>
      <c r="F23" s="71" t="s">
        <v>119</v>
      </c>
      <c r="G23" s="108">
        <v>0.7</v>
      </c>
      <c r="H23" s="190" t="s">
        <v>349</v>
      </c>
      <c r="I23" s="13"/>
      <c r="J23" s="13"/>
      <c r="K23" s="108">
        <f t="shared" si="0"/>
        <v>85.71428571428572</v>
      </c>
    </row>
    <row r="24" spans="1:11" ht="79.5" customHeight="1">
      <c r="A24" s="203" t="s">
        <v>56</v>
      </c>
      <c r="B24" s="133">
        <v>503</v>
      </c>
      <c r="C24" s="71" t="s">
        <v>6</v>
      </c>
      <c r="D24" s="71" t="s">
        <v>13</v>
      </c>
      <c r="E24" s="71" t="s">
        <v>27</v>
      </c>
      <c r="F24" s="71" t="s">
        <v>5</v>
      </c>
      <c r="G24" s="108">
        <f>G25</f>
        <v>10078.2</v>
      </c>
      <c r="H24" s="108">
        <f>H25</f>
        <v>9984.699999999999</v>
      </c>
      <c r="I24" s="14" t="e">
        <f>I25+I31+#REF!+#REF!+#REF!</f>
        <v>#REF!</v>
      </c>
      <c r="J24" s="14" t="e">
        <f>J25+J31+#REF!+#REF!+#REF!</f>
        <v>#REF!</v>
      </c>
      <c r="K24" s="108">
        <f t="shared" si="0"/>
        <v>99.07225496616458</v>
      </c>
    </row>
    <row r="25" spans="1:11" ht="75" customHeight="1">
      <c r="A25" s="202" t="s">
        <v>55</v>
      </c>
      <c r="B25" s="133">
        <v>503</v>
      </c>
      <c r="C25" s="71" t="s">
        <v>6</v>
      </c>
      <c r="D25" s="71" t="s">
        <v>13</v>
      </c>
      <c r="E25" s="71" t="s">
        <v>60</v>
      </c>
      <c r="F25" s="71" t="s">
        <v>5</v>
      </c>
      <c r="G25" s="108">
        <f>G26+G31</f>
        <v>10078.2</v>
      </c>
      <c r="H25" s="108">
        <f>H26+H31</f>
        <v>9984.699999999999</v>
      </c>
      <c r="I25" s="15"/>
      <c r="J25" s="15" t="e">
        <f>J26</f>
        <v>#REF!</v>
      </c>
      <c r="K25" s="108">
        <f t="shared" si="0"/>
        <v>99.07225496616458</v>
      </c>
    </row>
    <row r="26" spans="1:11" ht="18" customHeight="1">
      <c r="A26" s="202" t="s">
        <v>16</v>
      </c>
      <c r="B26" s="133">
        <v>503</v>
      </c>
      <c r="C26" s="71" t="s">
        <v>6</v>
      </c>
      <c r="D26" s="71" t="s">
        <v>13</v>
      </c>
      <c r="E26" s="71" t="s">
        <v>61</v>
      </c>
      <c r="F26" s="71" t="s">
        <v>5</v>
      </c>
      <c r="G26" s="108">
        <f>G27+G28+G29+G30</f>
        <v>9276.7</v>
      </c>
      <c r="H26" s="108">
        <f>H27+H28+H29+H30</f>
        <v>9189.3</v>
      </c>
      <c r="I26" s="15"/>
      <c r="J26" s="15" t="e">
        <f>#REF!</f>
        <v>#REF!</v>
      </c>
      <c r="K26" s="108">
        <f t="shared" si="0"/>
        <v>99.05785462502828</v>
      </c>
    </row>
    <row r="27" spans="1:11" ht="56.25" customHeight="1">
      <c r="A27" s="204" t="s">
        <v>200</v>
      </c>
      <c r="B27" s="133">
        <v>503</v>
      </c>
      <c r="C27" s="71" t="s">
        <v>6</v>
      </c>
      <c r="D27" s="71" t="s">
        <v>13</v>
      </c>
      <c r="E27" s="71" t="s">
        <v>61</v>
      </c>
      <c r="F27" s="71" t="s">
        <v>112</v>
      </c>
      <c r="G27" s="108">
        <v>6775.1</v>
      </c>
      <c r="H27" s="190" t="s">
        <v>350</v>
      </c>
      <c r="I27" s="15"/>
      <c r="J27" s="15"/>
      <c r="K27" s="108">
        <f t="shared" si="0"/>
        <v>99.08931233487328</v>
      </c>
    </row>
    <row r="28" spans="1:11" ht="60" customHeight="1">
      <c r="A28" s="205" t="s">
        <v>488</v>
      </c>
      <c r="B28" s="133">
        <v>503</v>
      </c>
      <c r="C28" s="71" t="s">
        <v>6</v>
      </c>
      <c r="D28" s="71" t="s">
        <v>13</v>
      </c>
      <c r="E28" s="71" t="s">
        <v>61</v>
      </c>
      <c r="F28" s="71" t="s">
        <v>113</v>
      </c>
      <c r="G28" s="108">
        <v>3.1</v>
      </c>
      <c r="H28" s="190" t="s">
        <v>351</v>
      </c>
      <c r="I28" s="15"/>
      <c r="J28" s="15"/>
      <c r="K28" s="108">
        <f t="shared" si="0"/>
        <v>100</v>
      </c>
    </row>
    <row r="29" spans="1:11" ht="44.25" customHeight="1">
      <c r="A29" s="205" t="s">
        <v>201</v>
      </c>
      <c r="B29" s="133">
        <v>503</v>
      </c>
      <c r="C29" s="71" t="s">
        <v>6</v>
      </c>
      <c r="D29" s="71" t="s">
        <v>13</v>
      </c>
      <c r="E29" s="71" t="s">
        <v>61</v>
      </c>
      <c r="F29" s="71" t="s">
        <v>114</v>
      </c>
      <c r="G29" s="108">
        <v>2461</v>
      </c>
      <c r="H29" s="190" t="s">
        <v>478</v>
      </c>
      <c r="I29" s="15"/>
      <c r="J29" s="15"/>
      <c r="K29" s="108">
        <f t="shared" si="0"/>
        <v>99.0166598943519</v>
      </c>
    </row>
    <row r="30" spans="1:17" ht="31.5" customHeight="1">
      <c r="A30" s="204" t="s">
        <v>120</v>
      </c>
      <c r="B30" s="133">
        <v>503</v>
      </c>
      <c r="C30" s="71" t="s">
        <v>6</v>
      </c>
      <c r="D30" s="71" t="s">
        <v>13</v>
      </c>
      <c r="E30" s="71" t="s">
        <v>61</v>
      </c>
      <c r="F30" s="71" t="s">
        <v>119</v>
      </c>
      <c r="G30" s="108">
        <v>37.5</v>
      </c>
      <c r="H30" s="190" t="s">
        <v>352</v>
      </c>
      <c r="I30" s="16"/>
      <c r="J30" s="16"/>
      <c r="K30" s="108">
        <f t="shared" si="0"/>
        <v>96</v>
      </c>
      <c r="L30" s="56"/>
      <c r="M30" s="56"/>
      <c r="N30" s="56"/>
      <c r="O30" s="56"/>
      <c r="P30" s="56"/>
      <c r="Q30" s="56"/>
    </row>
    <row r="31" spans="1:11" ht="44.25" customHeight="1">
      <c r="A31" s="202" t="s">
        <v>57</v>
      </c>
      <c r="B31" s="133">
        <v>503</v>
      </c>
      <c r="C31" s="71" t="s">
        <v>6</v>
      </c>
      <c r="D31" s="71" t="s">
        <v>13</v>
      </c>
      <c r="E31" s="71" t="s">
        <v>168</v>
      </c>
      <c r="F31" s="71" t="s">
        <v>5</v>
      </c>
      <c r="G31" s="108">
        <f>G32+G33+G34</f>
        <v>801.5</v>
      </c>
      <c r="H31" s="108">
        <f>H32+H33+H34</f>
        <v>795.4</v>
      </c>
      <c r="I31" s="15"/>
      <c r="J31" s="15" t="e">
        <f>#REF!</f>
        <v>#REF!</v>
      </c>
      <c r="K31" s="108">
        <f t="shared" si="0"/>
        <v>99.23892701185278</v>
      </c>
    </row>
    <row r="32" spans="1:11" ht="55.5" customHeight="1">
      <c r="A32" s="204" t="s">
        <v>200</v>
      </c>
      <c r="B32" s="133">
        <v>503</v>
      </c>
      <c r="C32" s="71" t="s">
        <v>6</v>
      </c>
      <c r="D32" s="71" t="s">
        <v>13</v>
      </c>
      <c r="E32" s="71" t="s">
        <v>168</v>
      </c>
      <c r="F32" s="71" t="s">
        <v>112</v>
      </c>
      <c r="G32" s="108">
        <v>800</v>
      </c>
      <c r="H32" s="190" t="s">
        <v>353</v>
      </c>
      <c r="I32" s="15"/>
      <c r="J32" s="15"/>
      <c r="K32" s="108">
        <f t="shared" si="0"/>
        <v>99.2375</v>
      </c>
    </row>
    <row r="33" spans="1:11" ht="62.25" customHeight="1">
      <c r="A33" s="205" t="s">
        <v>258</v>
      </c>
      <c r="B33" s="133">
        <v>503</v>
      </c>
      <c r="C33" s="71" t="s">
        <v>6</v>
      </c>
      <c r="D33" s="71" t="s">
        <v>13</v>
      </c>
      <c r="E33" s="71" t="s">
        <v>168</v>
      </c>
      <c r="F33" s="71" t="s">
        <v>113</v>
      </c>
      <c r="G33" s="108">
        <v>0.5</v>
      </c>
      <c r="H33" s="190" t="s">
        <v>354</v>
      </c>
      <c r="I33" s="189"/>
      <c r="J33" s="189"/>
      <c r="K33" s="108">
        <f t="shared" si="0"/>
        <v>100</v>
      </c>
    </row>
    <row r="34" spans="1:11" ht="51" customHeight="1">
      <c r="A34" s="205" t="s">
        <v>201</v>
      </c>
      <c r="B34" s="133">
        <v>503</v>
      </c>
      <c r="C34" s="71" t="s">
        <v>6</v>
      </c>
      <c r="D34" s="71" t="s">
        <v>13</v>
      </c>
      <c r="E34" s="71" t="s">
        <v>168</v>
      </c>
      <c r="F34" s="71" t="s">
        <v>114</v>
      </c>
      <c r="G34" s="108">
        <v>1</v>
      </c>
      <c r="H34" s="190" t="s">
        <v>355</v>
      </c>
      <c r="I34" s="189"/>
      <c r="J34" s="189"/>
      <c r="K34" s="108">
        <f t="shared" si="0"/>
        <v>100</v>
      </c>
    </row>
    <row r="35" spans="1:11" ht="27" customHeight="1">
      <c r="A35" s="202" t="s">
        <v>17</v>
      </c>
      <c r="B35" s="133">
        <v>503</v>
      </c>
      <c r="C35" s="107" t="s">
        <v>6</v>
      </c>
      <c r="D35" s="107" t="s">
        <v>101</v>
      </c>
      <c r="E35" s="107" t="s">
        <v>27</v>
      </c>
      <c r="F35" s="107" t="s">
        <v>5</v>
      </c>
      <c r="G35" s="108">
        <f>G39+G43+G38</f>
        <v>1292</v>
      </c>
      <c r="H35" s="108">
        <f>H39+H43+H38</f>
        <v>1290.2</v>
      </c>
      <c r="I35" s="21" t="e">
        <f>#REF!+#REF!+#REF!</f>
        <v>#REF!</v>
      </c>
      <c r="J35" s="21" t="e">
        <f>#REF!+#REF!+#REF!</f>
        <v>#REF!</v>
      </c>
      <c r="K35" s="108">
        <f t="shared" si="0"/>
        <v>99.86068111455108</v>
      </c>
    </row>
    <row r="36" spans="1:11" ht="46.5" customHeight="1">
      <c r="A36" s="202" t="s">
        <v>293</v>
      </c>
      <c r="B36" s="133">
        <v>503</v>
      </c>
      <c r="C36" s="107" t="s">
        <v>6</v>
      </c>
      <c r="D36" s="107" t="s">
        <v>101</v>
      </c>
      <c r="E36" s="107" t="s">
        <v>295</v>
      </c>
      <c r="F36" s="107" t="s">
        <v>5</v>
      </c>
      <c r="G36" s="108">
        <f>G37</f>
        <v>90</v>
      </c>
      <c r="H36" s="108" t="str">
        <f>H37</f>
        <v>88,2</v>
      </c>
      <c r="I36" s="21"/>
      <c r="J36" s="21"/>
      <c r="K36" s="108">
        <f t="shared" si="0"/>
        <v>98</v>
      </c>
    </row>
    <row r="37" spans="1:11" ht="27.75" customHeight="1">
      <c r="A37" s="202" t="s">
        <v>294</v>
      </c>
      <c r="B37" s="133">
        <v>503</v>
      </c>
      <c r="C37" s="107" t="s">
        <v>6</v>
      </c>
      <c r="D37" s="107" t="s">
        <v>101</v>
      </c>
      <c r="E37" s="107" t="s">
        <v>292</v>
      </c>
      <c r="F37" s="107" t="s">
        <v>5</v>
      </c>
      <c r="G37" s="108">
        <f>G38</f>
        <v>90</v>
      </c>
      <c r="H37" s="108" t="str">
        <f>H38</f>
        <v>88,2</v>
      </c>
      <c r="I37" s="21"/>
      <c r="J37" s="21"/>
      <c r="K37" s="108">
        <f t="shared" si="0"/>
        <v>98</v>
      </c>
    </row>
    <row r="38" spans="1:11" ht="45.75" customHeight="1">
      <c r="A38" s="205" t="s">
        <v>293</v>
      </c>
      <c r="B38" s="133">
        <v>503</v>
      </c>
      <c r="C38" s="107" t="s">
        <v>6</v>
      </c>
      <c r="D38" s="107" t="s">
        <v>101</v>
      </c>
      <c r="E38" s="107" t="s">
        <v>292</v>
      </c>
      <c r="F38" s="107" t="s">
        <v>114</v>
      </c>
      <c r="G38" s="108">
        <v>90</v>
      </c>
      <c r="H38" s="192" t="s">
        <v>356</v>
      </c>
      <c r="I38" s="21"/>
      <c r="J38" s="21"/>
      <c r="K38" s="108">
        <f t="shared" si="0"/>
        <v>98</v>
      </c>
    </row>
    <row r="39" spans="1:11" ht="147" customHeight="1">
      <c r="A39" s="206" t="s">
        <v>217</v>
      </c>
      <c r="B39" s="133">
        <v>503</v>
      </c>
      <c r="C39" s="71" t="s">
        <v>6</v>
      </c>
      <c r="D39" s="71" t="s">
        <v>101</v>
      </c>
      <c r="E39" s="71" t="s">
        <v>198</v>
      </c>
      <c r="F39" s="71" t="s">
        <v>5</v>
      </c>
      <c r="G39" s="108">
        <f>G40</f>
        <v>535.6</v>
      </c>
      <c r="H39" s="108">
        <f>H40</f>
        <v>535.6</v>
      </c>
      <c r="I39" s="48"/>
      <c r="J39" s="48"/>
      <c r="K39" s="108">
        <f t="shared" si="0"/>
        <v>100</v>
      </c>
    </row>
    <row r="40" spans="1:11" ht="77.25" customHeight="1">
      <c r="A40" s="204" t="s">
        <v>218</v>
      </c>
      <c r="B40" s="133">
        <v>503</v>
      </c>
      <c r="C40" s="71" t="s">
        <v>6</v>
      </c>
      <c r="D40" s="71" t="s">
        <v>101</v>
      </c>
      <c r="E40" s="71" t="s">
        <v>262</v>
      </c>
      <c r="F40" s="71" t="s">
        <v>5</v>
      </c>
      <c r="G40" s="108">
        <f>G41+G42</f>
        <v>535.6</v>
      </c>
      <c r="H40" s="108">
        <f>H41+H42</f>
        <v>535.6</v>
      </c>
      <c r="I40" s="48"/>
      <c r="J40" s="48"/>
      <c r="K40" s="108">
        <f t="shared" si="0"/>
        <v>100</v>
      </c>
    </row>
    <row r="41" spans="1:11" ht="60.75" customHeight="1">
      <c r="A41" s="204" t="s">
        <v>200</v>
      </c>
      <c r="B41" s="133">
        <v>503</v>
      </c>
      <c r="C41" s="71" t="s">
        <v>6</v>
      </c>
      <c r="D41" s="71" t="s">
        <v>101</v>
      </c>
      <c r="E41" s="71" t="s">
        <v>262</v>
      </c>
      <c r="F41" s="71" t="s">
        <v>112</v>
      </c>
      <c r="G41" s="108">
        <v>449.5</v>
      </c>
      <c r="H41" s="190" t="s">
        <v>357</v>
      </c>
      <c r="I41" s="48"/>
      <c r="J41" s="48"/>
      <c r="K41" s="108">
        <f t="shared" si="0"/>
        <v>100</v>
      </c>
    </row>
    <row r="42" spans="1:11" ht="47.25" customHeight="1">
      <c r="A42" s="205" t="s">
        <v>201</v>
      </c>
      <c r="B42" s="133">
        <v>503</v>
      </c>
      <c r="C42" s="71" t="s">
        <v>6</v>
      </c>
      <c r="D42" s="71" t="s">
        <v>101</v>
      </c>
      <c r="E42" s="71" t="s">
        <v>262</v>
      </c>
      <c r="F42" s="71" t="s">
        <v>114</v>
      </c>
      <c r="G42" s="108">
        <v>86.1</v>
      </c>
      <c r="H42" s="190" t="s">
        <v>358</v>
      </c>
      <c r="I42" s="48"/>
      <c r="J42" s="48"/>
      <c r="K42" s="108">
        <f t="shared" si="0"/>
        <v>100</v>
      </c>
    </row>
    <row r="43" spans="1:11" ht="126" customHeight="1">
      <c r="A43" s="204" t="s">
        <v>130</v>
      </c>
      <c r="B43" s="133">
        <v>503</v>
      </c>
      <c r="C43" s="71" t="s">
        <v>6</v>
      </c>
      <c r="D43" s="71" t="s">
        <v>101</v>
      </c>
      <c r="E43" s="71" t="s">
        <v>131</v>
      </c>
      <c r="F43" s="71" t="s">
        <v>5</v>
      </c>
      <c r="G43" s="108">
        <f>G44+G47+G50</f>
        <v>666.4000000000001</v>
      </c>
      <c r="H43" s="108">
        <f>H44+H47+H50</f>
        <v>666.4000000000001</v>
      </c>
      <c r="I43" s="49"/>
      <c r="J43" s="48"/>
      <c r="K43" s="108">
        <f t="shared" si="0"/>
        <v>100</v>
      </c>
    </row>
    <row r="44" spans="1:11" ht="103.5" customHeight="1">
      <c r="A44" s="201" t="s">
        <v>219</v>
      </c>
      <c r="B44" s="138">
        <v>503</v>
      </c>
      <c r="C44" s="71" t="s">
        <v>6</v>
      </c>
      <c r="D44" s="71" t="s">
        <v>101</v>
      </c>
      <c r="E44" s="107" t="s">
        <v>132</v>
      </c>
      <c r="F44" s="71" t="s">
        <v>5</v>
      </c>
      <c r="G44" s="108">
        <f>G45+G46</f>
        <v>428.20000000000005</v>
      </c>
      <c r="H44" s="108">
        <f>H45+H46</f>
        <v>428.20000000000005</v>
      </c>
      <c r="I44" s="49"/>
      <c r="J44" s="48"/>
      <c r="K44" s="108">
        <f t="shared" si="0"/>
        <v>100</v>
      </c>
    </row>
    <row r="45" spans="1:11" ht="61.5" customHeight="1">
      <c r="A45" s="204" t="s">
        <v>200</v>
      </c>
      <c r="B45" s="138">
        <v>503</v>
      </c>
      <c r="C45" s="71" t="s">
        <v>6</v>
      </c>
      <c r="D45" s="71" t="s">
        <v>101</v>
      </c>
      <c r="E45" s="107" t="s">
        <v>132</v>
      </c>
      <c r="F45" s="71" t="s">
        <v>112</v>
      </c>
      <c r="G45" s="108">
        <v>351.8</v>
      </c>
      <c r="H45" s="190" t="s">
        <v>359</v>
      </c>
      <c r="I45" s="49"/>
      <c r="J45" s="48"/>
      <c r="K45" s="108">
        <f t="shared" si="0"/>
        <v>100</v>
      </c>
    </row>
    <row r="46" spans="1:11" ht="44.25" customHeight="1">
      <c r="A46" s="205" t="s">
        <v>201</v>
      </c>
      <c r="B46" s="138">
        <v>503</v>
      </c>
      <c r="C46" s="71" t="s">
        <v>6</v>
      </c>
      <c r="D46" s="71" t="s">
        <v>101</v>
      </c>
      <c r="E46" s="107" t="s">
        <v>132</v>
      </c>
      <c r="F46" s="71" t="s">
        <v>114</v>
      </c>
      <c r="G46" s="108">
        <v>76.4</v>
      </c>
      <c r="H46" s="190" t="s">
        <v>360</v>
      </c>
      <c r="I46" s="49"/>
      <c r="J46" s="48"/>
      <c r="K46" s="108">
        <f t="shared" si="0"/>
        <v>100</v>
      </c>
    </row>
    <row r="47" spans="1:11" ht="147.75" customHeight="1">
      <c r="A47" s="201" t="s">
        <v>220</v>
      </c>
      <c r="B47" s="133">
        <v>503</v>
      </c>
      <c r="C47" s="71" t="s">
        <v>6</v>
      </c>
      <c r="D47" s="71" t="s">
        <v>101</v>
      </c>
      <c r="E47" s="71" t="s">
        <v>170</v>
      </c>
      <c r="F47" s="71" t="s">
        <v>5</v>
      </c>
      <c r="G47" s="108">
        <f>G48+G49</f>
        <v>149.5</v>
      </c>
      <c r="H47" s="108">
        <f>H48+H49</f>
        <v>149.5</v>
      </c>
      <c r="I47" s="49"/>
      <c r="J47" s="48"/>
      <c r="K47" s="108">
        <f t="shared" si="0"/>
        <v>100</v>
      </c>
    </row>
    <row r="48" spans="1:11" ht="60" customHeight="1">
      <c r="A48" s="204" t="s">
        <v>200</v>
      </c>
      <c r="B48" s="133">
        <v>503</v>
      </c>
      <c r="C48" s="71" t="s">
        <v>6</v>
      </c>
      <c r="D48" s="71" t="s">
        <v>101</v>
      </c>
      <c r="E48" s="71" t="s">
        <v>170</v>
      </c>
      <c r="F48" s="71" t="s">
        <v>112</v>
      </c>
      <c r="G48" s="108">
        <v>134.6</v>
      </c>
      <c r="H48" s="190" t="s">
        <v>361</v>
      </c>
      <c r="I48" s="49"/>
      <c r="J48" s="48"/>
      <c r="K48" s="108">
        <f t="shared" si="0"/>
        <v>100</v>
      </c>
    </row>
    <row r="49" spans="1:11" ht="45.75" customHeight="1">
      <c r="A49" s="205" t="s">
        <v>201</v>
      </c>
      <c r="B49" s="133">
        <v>503</v>
      </c>
      <c r="C49" s="71" t="s">
        <v>6</v>
      </c>
      <c r="D49" s="71" t="s">
        <v>101</v>
      </c>
      <c r="E49" s="71" t="s">
        <v>170</v>
      </c>
      <c r="F49" s="71" t="s">
        <v>114</v>
      </c>
      <c r="G49" s="108">
        <v>14.9</v>
      </c>
      <c r="H49" s="190" t="s">
        <v>362</v>
      </c>
      <c r="I49" s="49"/>
      <c r="J49" s="48"/>
      <c r="K49" s="108">
        <f t="shared" si="0"/>
        <v>100</v>
      </c>
    </row>
    <row r="50" spans="1:11" ht="144.75" customHeight="1">
      <c r="A50" s="204" t="s">
        <v>259</v>
      </c>
      <c r="B50" s="133">
        <v>503</v>
      </c>
      <c r="C50" s="71" t="s">
        <v>6</v>
      </c>
      <c r="D50" s="71" t="s">
        <v>101</v>
      </c>
      <c r="E50" s="169" t="s">
        <v>133</v>
      </c>
      <c r="F50" s="71" t="s">
        <v>5</v>
      </c>
      <c r="G50" s="108">
        <f>G51</f>
        <v>88.7</v>
      </c>
      <c r="H50" s="108" t="str">
        <f>H51</f>
        <v>88,7</v>
      </c>
      <c r="I50" s="49"/>
      <c r="J50" s="48"/>
      <c r="K50" s="108">
        <f t="shared" si="0"/>
        <v>100</v>
      </c>
    </row>
    <row r="51" spans="1:11" ht="62.25" customHeight="1">
      <c r="A51" s="204" t="s">
        <v>200</v>
      </c>
      <c r="B51" s="133">
        <v>503</v>
      </c>
      <c r="C51" s="71" t="s">
        <v>6</v>
      </c>
      <c r="D51" s="71" t="s">
        <v>101</v>
      </c>
      <c r="E51" s="169" t="s">
        <v>133</v>
      </c>
      <c r="F51" s="71" t="s">
        <v>112</v>
      </c>
      <c r="G51" s="108">
        <v>88.7</v>
      </c>
      <c r="H51" s="71" t="s">
        <v>363</v>
      </c>
      <c r="I51" s="49"/>
      <c r="J51" s="48"/>
      <c r="K51" s="108">
        <f t="shared" si="0"/>
        <v>100</v>
      </c>
    </row>
    <row r="52" spans="1:11" ht="20.25" customHeight="1">
      <c r="A52" s="202" t="s">
        <v>48</v>
      </c>
      <c r="B52" s="138">
        <v>503</v>
      </c>
      <c r="C52" s="71" t="s">
        <v>13</v>
      </c>
      <c r="D52" s="71" t="s">
        <v>14</v>
      </c>
      <c r="E52" s="71" t="s">
        <v>27</v>
      </c>
      <c r="F52" s="71" t="s">
        <v>5</v>
      </c>
      <c r="G52" s="108">
        <f>G64+G56</f>
        <v>865.3000000000001</v>
      </c>
      <c r="H52" s="108">
        <f>H64+H56</f>
        <v>805.3000000000001</v>
      </c>
      <c r="I52" s="28">
        <f>I64</f>
        <v>0</v>
      </c>
      <c r="J52" s="28" t="e">
        <f>J64</f>
        <v>#REF!</v>
      </c>
      <c r="K52" s="108">
        <f t="shared" si="0"/>
        <v>93.06598867444816</v>
      </c>
    </row>
    <row r="53" spans="1:11" ht="18" customHeight="1" hidden="1">
      <c r="A53" s="202" t="s">
        <v>87</v>
      </c>
      <c r="B53" s="138">
        <v>503</v>
      </c>
      <c r="C53" s="71" t="s">
        <v>13</v>
      </c>
      <c r="D53" s="71" t="s">
        <v>7</v>
      </c>
      <c r="E53" s="71" t="s">
        <v>52</v>
      </c>
      <c r="F53" s="71" t="s">
        <v>5</v>
      </c>
      <c r="G53" s="108">
        <f>G54</f>
        <v>0</v>
      </c>
      <c r="H53" s="71"/>
      <c r="I53" s="28"/>
      <c r="J53" s="28"/>
      <c r="K53" s="108" t="e">
        <f t="shared" si="0"/>
        <v>#DIV/0!</v>
      </c>
    </row>
    <row r="54" spans="1:11" ht="54" customHeight="1" hidden="1">
      <c r="A54" s="202" t="s">
        <v>86</v>
      </c>
      <c r="B54" s="138">
        <v>503</v>
      </c>
      <c r="C54" s="71" t="s">
        <v>13</v>
      </c>
      <c r="D54" s="71" t="s">
        <v>7</v>
      </c>
      <c r="E54" s="71" t="s">
        <v>99</v>
      </c>
      <c r="F54" s="71" t="s">
        <v>5</v>
      </c>
      <c r="G54" s="108">
        <f>G55</f>
        <v>0</v>
      </c>
      <c r="H54" s="71"/>
      <c r="I54" s="28"/>
      <c r="J54" s="28"/>
      <c r="K54" s="108" t="e">
        <f t="shared" si="0"/>
        <v>#DIV/0!</v>
      </c>
    </row>
    <row r="55" spans="1:11" ht="52.5" customHeight="1" hidden="1">
      <c r="A55" s="205" t="s">
        <v>100</v>
      </c>
      <c r="B55" s="138">
        <v>503</v>
      </c>
      <c r="C55" s="71" t="s">
        <v>13</v>
      </c>
      <c r="D55" s="71" t="s">
        <v>7</v>
      </c>
      <c r="E55" s="71" t="s">
        <v>99</v>
      </c>
      <c r="F55" s="71" t="s">
        <v>95</v>
      </c>
      <c r="G55" s="108"/>
      <c r="H55" s="71"/>
      <c r="I55" s="28"/>
      <c r="J55" s="28"/>
      <c r="K55" s="108" t="e">
        <f t="shared" si="0"/>
        <v>#DIV/0!</v>
      </c>
    </row>
    <row r="56" spans="1:11" ht="23.25" customHeight="1">
      <c r="A56" s="205" t="s">
        <v>136</v>
      </c>
      <c r="B56" s="138">
        <v>503</v>
      </c>
      <c r="C56" s="71" t="s">
        <v>13</v>
      </c>
      <c r="D56" s="71" t="s">
        <v>43</v>
      </c>
      <c r="E56" s="71" t="s">
        <v>27</v>
      </c>
      <c r="F56" s="71" t="s">
        <v>5</v>
      </c>
      <c r="G56" s="108">
        <f>G57+G62</f>
        <v>755.3000000000001</v>
      </c>
      <c r="H56" s="108">
        <f>H57+H62</f>
        <v>755.3000000000001</v>
      </c>
      <c r="I56" s="28"/>
      <c r="J56" s="28"/>
      <c r="K56" s="108">
        <f t="shared" si="0"/>
        <v>100</v>
      </c>
    </row>
    <row r="57" spans="1:11" ht="44.25" customHeight="1">
      <c r="A57" s="205" t="s">
        <v>213</v>
      </c>
      <c r="B57" s="138">
        <v>503</v>
      </c>
      <c r="C57" s="71" t="s">
        <v>13</v>
      </c>
      <c r="D57" s="71" t="s">
        <v>43</v>
      </c>
      <c r="E57" s="71" t="s">
        <v>212</v>
      </c>
      <c r="F57" s="71" t="s">
        <v>5</v>
      </c>
      <c r="G57" s="108">
        <f>G58+G59+G60</f>
        <v>714.2</v>
      </c>
      <c r="H57" s="108">
        <f>H58+H59+H60</f>
        <v>714.2</v>
      </c>
      <c r="I57" s="29"/>
      <c r="J57" s="29"/>
      <c r="K57" s="108">
        <f t="shared" si="0"/>
        <v>100</v>
      </c>
    </row>
    <row r="58" spans="1:11" ht="89.25" customHeight="1">
      <c r="A58" s="205" t="s">
        <v>209</v>
      </c>
      <c r="B58" s="138">
        <v>503</v>
      </c>
      <c r="C58" s="71" t="s">
        <v>13</v>
      </c>
      <c r="D58" s="71" t="s">
        <v>43</v>
      </c>
      <c r="E58" s="71" t="s">
        <v>212</v>
      </c>
      <c r="F58" s="71" t="s">
        <v>123</v>
      </c>
      <c r="G58" s="108">
        <v>600</v>
      </c>
      <c r="H58" s="71" t="s">
        <v>364</v>
      </c>
      <c r="I58" s="29"/>
      <c r="J58" s="29"/>
      <c r="K58" s="108">
        <f t="shared" si="0"/>
        <v>100</v>
      </c>
    </row>
    <row r="59" spans="1:11" ht="34.5" customHeight="1">
      <c r="A59" s="201" t="s">
        <v>189</v>
      </c>
      <c r="B59" s="138">
        <v>503</v>
      </c>
      <c r="C59" s="71" t="s">
        <v>13</v>
      </c>
      <c r="D59" s="71" t="s">
        <v>43</v>
      </c>
      <c r="E59" s="71" t="s">
        <v>212</v>
      </c>
      <c r="F59" s="71" t="s">
        <v>190</v>
      </c>
      <c r="G59" s="108">
        <v>12</v>
      </c>
      <c r="H59" s="190" t="s">
        <v>365</v>
      </c>
      <c r="I59" s="29"/>
      <c r="J59" s="29"/>
      <c r="K59" s="108">
        <f t="shared" si="0"/>
        <v>100</v>
      </c>
    </row>
    <row r="60" spans="1:11" ht="62.25" customHeight="1">
      <c r="A60" s="205" t="s">
        <v>126</v>
      </c>
      <c r="B60" s="138">
        <v>503</v>
      </c>
      <c r="C60" s="71" t="s">
        <v>13</v>
      </c>
      <c r="D60" s="71" t="s">
        <v>43</v>
      </c>
      <c r="E60" s="71" t="s">
        <v>238</v>
      </c>
      <c r="F60" s="71" t="s">
        <v>5</v>
      </c>
      <c r="G60" s="108">
        <f>G61</f>
        <v>102.2</v>
      </c>
      <c r="H60" s="108" t="str">
        <f>H61</f>
        <v>102,2</v>
      </c>
      <c r="I60" s="29"/>
      <c r="J60" s="29"/>
      <c r="K60" s="108">
        <f t="shared" si="0"/>
        <v>100</v>
      </c>
    </row>
    <row r="61" spans="1:11" ht="90.75" customHeight="1">
      <c r="A61" s="205" t="s">
        <v>209</v>
      </c>
      <c r="B61" s="138">
        <v>503</v>
      </c>
      <c r="C61" s="71" t="s">
        <v>13</v>
      </c>
      <c r="D61" s="71" t="s">
        <v>43</v>
      </c>
      <c r="E61" s="71" t="s">
        <v>238</v>
      </c>
      <c r="F61" s="71" t="s">
        <v>123</v>
      </c>
      <c r="G61" s="108">
        <v>102.2</v>
      </c>
      <c r="H61" s="190" t="s">
        <v>366</v>
      </c>
      <c r="I61" s="29"/>
      <c r="J61" s="29"/>
      <c r="K61" s="108">
        <f t="shared" si="0"/>
        <v>100</v>
      </c>
    </row>
    <row r="62" spans="1:11" ht="59.25" customHeight="1">
      <c r="A62" s="207" t="s">
        <v>221</v>
      </c>
      <c r="B62" s="92" t="s">
        <v>47</v>
      </c>
      <c r="C62" s="71" t="s">
        <v>13</v>
      </c>
      <c r="D62" s="71" t="s">
        <v>43</v>
      </c>
      <c r="E62" s="71" t="s">
        <v>173</v>
      </c>
      <c r="F62" s="71" t="s">
        <v>5</v>
      </c>
      <c r="G62" s="108">
        <f>G63</f>
        <v>41.1</v>
      </c>
      <c r="H62" s="108" t="str">
        <f>H63</f>
        <v>41,1</v>
      </c>
      <c r="I62" s="28"/>
      <c r="J62" s="28"/>
      <c r="K62" s="108">
        <f t="shared" si="0"/>
        <v>100</v>
      </c>
    </row>
    <row r="63" spans="1:11" ht="45" customHeight="1">
      <c r="A63" s="205" t="s">
        <v>201</v>
      </c>
      <c r="B63" s="92" t="s">
        <v>47</v>
      </c>
      <c r="C63" s="71" t="s">
        <v>13</v>
      </c>
      <c r="D63" s="71" t="s">
        <v>43</v>
      </c>
      <c r="E63" s="71" t="s">
        <v>173</v>
      </c>
      <c r="F63" s="71" t="s">
        <v>114</v>
      </c>
      <c r="G63" s="108">
        <v>41.1</v>
      </c>
      <c r="H63" s="190" t="s">
        <v>367</v>
      </c>
      <c r="I63" s="28"/>
      <c r="J63" s="28"/>
      <c r="K63" s="108">
        <f t="shared" si="0"/>
        <v>100</v>
      </c>
    </row>
    <row r="64" spans="1:11" ht="28.5" customHeight="1">
      <c r="A64" s="202" t="s">
        <v>90</v>
      </c>
      <c r="B64" s="138">
        <v>503</v>
      </c>
      <c r="C64" s="71" t="s">
        <v>13</v>
      </c>
      <c r="D64" s="71" t="s">
        <v>51</v>
      </c>
      <c r="E64" s="71" t="s">
        <v>27</v>
      </c>
      <c r="F64" s="141" t="s">
        <v>5</v>
      </c>
      <c r="G64" s="108">
        <f>G65</f>
        <v>110</v>
      </c>
      <c r="H64" s="108">
        <v>50</v>
      </c>
      <c r="I64" s="29"/>
      <c r="J64" s="29" t="e">
        <f>#REF!+#REF!+J65</f>
        <v>#REF!</v>
      </c>
      <c r="K64" s="108">
        <f t="shared" si="0"/>
        <v>45.45454545454545</v>
      </c>
    </row>
    <row r="65" spans="1:11" ht="48" customHeight="1">
      <c r="A65" s="202" t="s">
        <v>184</v>
      </c>
      <c r="B65" s="138">
        <v>503</v>
      </c>
      <c r="C65" s="71" t="s">
        <v>13</v>
      </c>
      <c r="D65" s="71" t="s">
        <v>51</v>
      </c>
      <c r="E65" s="141" t="s">
        <v>156</v>
      </c>
      <c r="F65" s="71" t="s">
        <v>5</v>
      </c>
      <c r="G65" s="108">
        <f>G66</f>
        <v>110</v>
      </c>
      <c r="H65" s="108">
        <v>50</v>
      </c>
      <c r="I65" s="28"/>
      <c r="J65" s="28" t="e">
        <f>#REF!</f>
        <v>#REF!</v>
      </c>
      <c r="K65" s="108">
        <f t="shared" si="0"/>
        <v>45.45454545454545</v>
      </c>
    </row>
    <row r="66" spans="1:11" ht="59.25" customHeight="1">
      <c r="A66" s="202" t="s">
        <v>207</v>
      </c>
      <c r="B66" s="138">
        <v>503</v>
      </c>
      <c r="C66" s="71" t="s">
        <v>13</v>
      </c>
      <c r="D66" s="71" t="s">
        <v>51</v>
      </c>
      <c r="E66" s="141" t="s">
        <v>156</v>
      </c>
      <c r="F66" s="71" t="s">
        <v>185</v>
      </c>
      <c r="G66" s="108">
        <v>110</v>
      </c>
      <c r="H66" s="108">
        <v>50</v>
      </c>
      <c r="I66" s="29"/>
      <c r="J66" s="29">
        <v>50</v>
      </c>
      <c r="K66" s="108">
        <f t="shared" si="0"/>
        <v>45.45454545454545</v>
      </c>
    </row>
    <row r="67" spans="1:11" ht="21.75" customHeight="1">
      <c r="A67" s="202" t="s">
        <v>83</v>
      </c>
      <c r="B67" s="138">
        <v>503</v>
      </c>
      <c r="C67" s="71" t="s">
        <v>43</v>
      </c>
      <c r="D67" s="71" t="s">
        <v>14</v>
      </c>
      <c r="E67" s="141" t="s">
        <v>27</v>
      </c>
      <c r="F67" s="71" t="s">
        <v>5</v>
      </c>
      <c r="G67" s="108">
        <f>G69</f>
        <v>9</v>
      </c>
      <c r="H67" s="190" t="s">
        <v>368</v>
      </c>
      <c r="I67" s="28"/>
      <c r="J67" s="28"/>
      <c r="K67" s="108">
        <f t="shared" si="0"/>
        <v>0</v>
      </c>
    </row>
    <row r="68" spans="1:11" ht="30" customHeight="1">
      <c r="A68" s="202" t="s">
        <v>157</v>
      </c>
      <c r="B68" s="138">
        <v>503</v>
      </c>
      <c r="C68" s="71" t="s">
        <v>43</v>
      </c>
      <c r="D68" s="71" t="s">
        <v>43</v>
      </c>
      <c r="E68" s="141" t="s">
        <v>27</v>
      </c>
      <c r="F68" s="71" t="s">
        <v>5</v>
      </c>
      <c r="G68" s="108">
        <f>G69</f>
        <v>9</v>
      </c>
      <c r="H68" s="190" t="s">
        <v>368</v>
      </c>
      <c r="I68" s="28"/>
      <c r="J68" s="28"/>
      <c r="K68" s="108">
        <f t="shared" si="0"/>
        <v>0</v>
      </c>
    </row>
    <row r="69" spans="1:11" ht="73.5" customHeight="1">
      <c r="A69" s="202" t="s">
        <v>222</v>
      </c>
      <c r="B69" s="138">
        <v>503</v>
      </c>
      <c r="C69" s="71" t="s">
        <v>43</v>
      </c>
      <c r="D69" s="71" t="s">
        <v>43</v>
      </c>
      <c r="E69" s="141" t="s">
        <v>158</v>
      </c>
      <c r="F69" s="71" t="s">
        <v>5</v>
      </c>
      <c r="G69" s="108">
        <f>G70</f>
        <v>9</v>
      </c>
      <c r="H69" s="190" t="s">
        <v>368</v>
      </c>
      <c r="I69" s="28"/>
      <c r="J69" s="28"/>
      <c r="K69" s="108">
        <f t="shared" si="0"/>
        <v>0</v>
      </c>
    </row>
    <row r="70" spans="1:11" ht="45.75" customHeight="1">
      <c r="A70" s="205" t="s">
        <v>201</v>
      </c>
      <c r="B70" s="138">
        <v>503</v>
      </c>
      <c r="C70" s="71" t="s">
        <v>43</v>
      </c>
      <c r="D70" s="71" t="s">
        <v>43</v>
      </c>
      <c r="E70" s="141" t="s">
        <v>158</v>
      </c>
      <c r="F70" s="141" t="s">
        <v>114</v>
      </c>
      <c r="G70" s="108">
        <v>9</v>
      </c>
      <c r="H70" s="193" t="s">
        <v>368</v>
      </c>
      <c r="I70" s="12"/>
      <c r="J70" s="12"/>
      <c r="K70" s="108">
        <f t="shared" si="0"/>
        <v>0</v>
      </c>
    </row>
    <row r="71" spans="1:11" ht="21.75" customHeight="1">
      <c r="A71" s="203" t="s">
        <v>38</v>
      </c>
      <c r="B71" s="144" t="s">
        <v>47</v>
      </c>
      <c r="C71" s="130" t="s">
        <v>21</v>
      </c>
      <c r="D71" s="130" t="s">
        <v>14</v>
      </c>
      <c r="E71" s="130" t="s">
        <v>27</v>
      </c>
      <c r="F71" s="145" t="s">
        <v>5</v>
      </c>
      <c r="G71" s="108">
        <f>G72+G77+G83+G87+G89</f>
        <v>4683.314</v>
      </c>
      <c r="H71" s="108">
        <f>H72+H77+H83+H87+H89</f>
        <v>4671.6</v>
      </c>
      <c r="I71" s="72" t="e">
        <f>I72+#REF!</f>
        <v>#REF!</v>
      </c>
      <c r="J71" s="72" t="e">
        <f>J72+#REF!</f>
        <v>#REF!</v>
      </c>
      <c r="K71" s="108">
        <f t="shared" si="0"/>
        <v>99.7498779710265</v>
      </c>
    </row>
    <row r="72" spans="1:11" ht="21" customHeight="1">
      <c r="A72" s="203" t="s">
        <v>41</v>
      </c>
      <c r="B72" s="144" t="s">
        <v>47</v>
      </c>
      <c r="C72" s="127" t="s">
        <v>21</v>
      </c>
      <c r="D72" s="127" t="s">
        <v>6</v>
      </c>
      <c r="E72" s="127" t="s">
        <v>27</v>
      </c>
      <c r="F72" s="142" t="s">
        <v>5</v>
      </c>
      <c r="G72" s="108">
        <f aca="true" t="shared" si="1" ref="G72:J74">G73</f>
        <v>1315.1</v>
      </c>
      <c r="H72" s="108" t="str">
        <f t="shared" si="1"/>
        <v>1315,1</v>
      </c>
      <c r="I72" s="32">
        <f t="shared" si="1"/>
        <v>0</v>
      </c>
      <c r="J72" s="32">
        <f t="shared" si="1"/>
        <v>60</v>
      </c>
      <c r="K72" s="108">
        <f t="shared" si="0"/>
        <v>100</v>
      </c>
    </row>
    <row r="73" spans="1:11" ht="33" customHeight="1">
      <c r="A73" s="202" t="s">
        <v>68</v>
      </c>
      <c r="B73" s="144" t="s">
        <v>47</v>
      </c>
      <c r="C73" s="127" t="s">
        <v>21</v>
      </c>
      <c r="D73" s="127" t="s">
        <v>6</v>
      </c>
      <c r="E73" s="127" t="s">
        <v>69</v>
      </c>
      <c r="F73" s="142" t="s">
        <v>5</v>
      </c>
      <c r="G73" s="108">
        <f t="shared" si="1"/>
        <v>1315.1</v>
      </c>
      <c r="H73" s="108" t="str">
        <f t="shared" si="1"/>
        <v>1315,1</v>
      </c>
      <c r="I73" s="33">
        <f t="shared" si="1"/>
        <v>0</v>
      </c>
      <c r="J73" s="33">
        <f t="shared" si="1"/>
        <v>60</v>
      </c>
      <c r="K73" s="108">
        <f t="shared" si="0"/>
        <v>100</v>
      </c>
    </row>
    <row r="74" spans="1:11" ht="27.75" customHeight="1">
      <c r="A74" s="202" t="s">
        <v>70</v>
      </c>
      <c r="B74" s="144" t="s">
        <v>47</v>
      </c>
      <c r="C74" s="127" t="s">
        <v>21</v>
      </c>
      <c r="D74" s="127" t="s">
        <v>6</v>
      </c>
      <c r="E74" s="127" t="s">
        <v>71</v>
      </c>
      <c r="F74" s="142" t="s">
        <v>5</v>
      </c>
      <c r="G74" s="108">
        <f t="shared" si="1"/>
        <v>1315.1</v>
      </c>
      <c r="H74" s="108" t="str">
        <f t="shared" si="1"/>
        <v>1315,1</v>
      </c>
      <c r="I74" s="33">
        <f t="shared" si="1"/>
        <v>0</v>
      </c>
      <c r="J74" s="33">
        <f t="shared" si="1"/>
        <v>60</v>
      </c>
      <c r="K74" s="108">
        <f t="shared" si="0"/>
        <v>100</v>
      </c>
    </row>
    <row r="75" spans="1:11" ht="21" customHeight="1">
      <c r="A75" s="204" t="s">
        <v>122</v>
      </c>
      <c r="B75" s="144" t="s">
        <v>47</v>
      </c>
      <c r="C75" s="127" t="s">
        <v>21</v>
      </c>
      <c r="D75" s="127" t="s">
        <v>6</v>
      </c>
      <c r="E75" s="127" t="s">
        <v>71</v>
      </c>
      <c r="F75" s="142" t="s">
        <v>121</v>
      </c>
      <c r="G75" s="108">
        <f>1295+20+0.1</f>
        <v>1315.1</v>
      </c>
      <c r="H75" s="142" t="s">
        <v>369</v>
      </c>
      <c r="I75" s="33"/>
      <c r="J75" s="33">
        <v>60</v>
      </c>
      <c r="K75" s="108">
        <f t="shared" si="0"/>
        <v>100</v>
      </c>
    </row>
    <row r="76" spans="1:11" ht="23.25" customHeight="1">
      <c r="A76" s="203" t="s">
        <v>39</v>
      </c>
      <c r="B76" s="144" t="s">
        <v>47</v>
      </c>
      <c r="C76" s="127" t="s">
        <v>21</v>
      </c>
      <c r="D76" s="127" t="s">
        <v>22</v>
      </c>
      <c r="E76" s="127" t="s">
        <v>27</v>
      </c>
      <c r="F76" s="142" t="s">
        <v>5</v>
      </c>
      <c r="G76" s="108">
        <f>G77+G83+G87+G89</f>
        <v>3368.214</v>
      </c>
      <c r="H76" s="108">
        <f>H77+H83+H87+H89</f>
        <v>3356.5</v>
      </c>
      <c r="I76" s="33"/>
      <c r="J76" s="33"/>
      <c r="K76" s="108">
        <f t="shared" si="0"/>
        <v>99.65221924735187</v>
      </c>
    </row>
    <row r="77" spans="1:11" ht="21" customHeight="1">
      <c r="A77" s="203" t="s">
        <v>76</v>
      </c>
      <c r="B77" s="144" t="s">
        <v>47</v>
      </c>
      <c r="C77" s="130" t="s">
        <v>21</v>
      </c>
      <c r="D77" s="130" t="s">
        <v>22</v>
      </c>
      <c r="E77" s="130" t="s">
        <v>144</v>
      </c>
      <c r="F77" s="145" t="s">
        <v>5</v>
      </c>
      <c r="G77" s="108">
        <f>G78+G81</f>
        <v>310.70000000000005</v>
      </c>
      <c r="H77" s="108">
        <f>H78+H81</f>
        <v>301.8</v>
      </c>
      <c r="I77" s="123" t="e">
        <f>I78</f>
        <v>#REF!</v>
      </c>
      <c r="J77" s="123" t="e">
        <f>J78</f>
        <v>#REF!</v>
      </c>
      <c r="K77" s="108">
        <f t="shared" si="0"/>
        <v>97.13550048278081</v>
      </c>
    </row>
    <row r="78" spans="1:11" ht="29.25" customHeight="1">
      <c r="A78" s="203" t="s">
        <v>23</v>
      </c>
      <c r="B78" s="144" t="s">
        <v>47</v>
      </c>
      <c r="C78" s="130" t="s">
        <v>21</v>
      </c>
      <c r="D78" s="130" t="s">
        <v>22</v>
      </c>
      <c r="E78" s="130" t="s">
        <v>175</v>
      </c>
      <c r="F78" s="145" t="s">
        <v>5</v>
      </c>
      <c r="G78" s="108">
        <f>G79+G80</f>
        <v>203.60000000000002</v>
      </c>
      <c r="H78" s="108">
        <f>H79+H80</f>
        <v>200.5</v>
      </c>
      <c r="I78" s="123" t="e">
        <f>#REF!+#REF!</f>
        <v>#REF!</v>
      </c>
      <c r="J78" s="123" t="e">
        <f>#REF!</f>
        <v>#REF!</v>
      </c>
      <c r="K78" s="108">
        <f t="shared" si="0"/>
        <v>98.47740667976423</v>
      </c>
    </row>
    <row r="79" spans="1:11" ht="45.75" customHeight="1">
      <c r="A79" s="201" t="s">
        <v>201</v>
      </c>
      <c r="B79" s="144" t="s">
        <v>47</v>
      </c>
      <c r="C79" s="130" t="s">
        <v>21</v>
      </c>
      <c r="D79" s="130" t="s">
        <v>22</v>
      </c>
      <c r="E79" s="130" t="s">
        <v>175</v>
      </c>
      <c r="F79" s="146" t="s">
        <v>114</v>
      </c>
      <c r="G79" s="108">
        <v>26.3</v>
      </c>
      <c r="H79" s="194" t="s">
        <v>370</v>
      </c>
      <c r="I79" s="123"/>
      <c r="J79" s="123"/>
      <c r="K79" s="108">
        <f t="shared" si="0"/>
        <v>97.71863117870721</v>
      </c>
    </row>
    <row r="80" spans="1:11" ht="48" customHeight="1">
      <c r="A80" s="203" t="s">
        <v>205</v>
      </c>
      <c r="B80" s="144" t="s">
        <v>47</v>
      </c>
      <c r="C80" s="130" t="s">
        <v>21</v>
      </c>
      <c r="D80" s="130" t="s">
        <v>22</v>
      </c>
      <c r="E80" s="130" t="s">
        <v>175</v>
      </c>
      <c r="F80" s="146" t="s">
        <v>206</v>
      </c>
      <c r="G80" s="108">
        <v>177.3</v>
      </c>
      <c r="H80" s="194" t="s">
        <v>371</v>
      </c>
      <c r="I80" s="123"/>
      <c r="J80" s="123"/>
      <c r="K80" s="108">
        <f aca="true" t="shared" si="2" ref="K80:K143">H80/G80*100</f>
        <v>98.58996051889453</v>
      </c>
    </row>
    <row r="81" spans="1:11" ht="103.5" customHeight="1">
      <c r="A81" s="201" t="s">
        <v>226</v>
      </c>
      <c r="B81" s="106" t="s">
        <v>47</v>
      </c>
      <c r="C81" s="107" t="s">
        <v>21</v>
      </c>
      <c r="D81" s="107" t="s">
        <v>22</v>
      </c>
      <c r="E81" s="107" t="s">
        <v>199</v>
      </c>
      <c r="F81" s="146" t="s">
        <v>5</v>
      </c>
      <c r="G81" s="108">
        <f>G82</f>
        <v>107.1</v>
      </c>
      <c r="H81" s="108" t="str">
        <f>H82</f>
        <v>101,3</v>
      </c>
      <c r="I81" s="123"/>
      <c r="J81" s="123"/>
      <c r="K81" s="108">
        <f t="shared" si="2"/>
        <v>94.5845004668534</v>
      </c>
    </row>
    <row r="82" spans="1:11" ht="45" customHeight="1">
      <c r="A82" s="203" t="s">
        <v>204</v>
      </c>
      <c r="B82" s="106" t="s">
        <v>47</v>
      </c>
      <c r="C82" s="107" t="s">
        <v>21</v>
      </c>
      <c r="D82" s="107" t="s">
        <v>22</v>
      </c>
      <c r="E82" s="107" t="s">
        <v>199</v>
      </c>
      <c r="F82" s="146" t="s">
        <v>159</v>
      </c>
      <c r="G82" s="108">
        <f>204.6-97.5</f>
        <v>107.1</v>
      </c>
      <c r="H82" s="194" t="s">
        <v>372</v>
      </c>
      <c r="I82" s="123"/>
      <c r="J82" s="123"/>
      <c r="K82" s="108">
        <f t="shared" si="2"/>
        <v>94.5845004668534</v>
      </c>
    </row>
    <row r="83" spans="1:11" ht="65.25" customHeight="1">
      <c r="A83" s="201" t="s">
        <v>214</v>
      </c>
      <c r="B83" s="144" t="s">
        <v>47</v>
      </c>
      <c r="C83" s="130" t="s">
        <v>21</v>
      </c>
      <c r="D83" s="130" t="s">
        <v>22</v>
      </c>
      <c r="E83" s="130" t="s">
        <v>264</v>
      </c>
      <c r="F83" s="145" t="s">
        <v>5</v>
      </c>
      <c r="G83" s="108">
        <f aca="true" t="shared" si="3" ref="G83:H85">G84</f>
        <v>23</v>
      </c>
      <c r="H83" s="108" t="str">
        <f t="shared" si="3"/>
        <v>20,2</v>
      </c>
      <c r="I83" s="122"/>
      <c r="J83" s="122"/>
      <c r="K83" s="108">
        <f t="shared" si="2"/>
        <v>87.82608695652173</v>
      </c>
    </row>
    <row r="84" spans="1:11" ht="92.25" customHeight="1">
      <c r="A84" s="203" t="s">
        <v>224</v>
      </c>
      <c r="B84" s="162">
        <v>503</v>
      </c>
      <c r="C84" s="157" t="s">
        <v>21</v>
      </c>
      <c r="D84" s="157" t="s">
        <v>22</v>
      </c>
      <c r="E84" s="157" t="s">
        <v>265</v>
      </c>
      <c r="F84" s="146" t="s">
        <v>5</v>
      </c>
      <c r="G84" s="108">
        <f t="shared" si="3"/>
        <v>23</v>
      </c>
      <c r="H84" s="108" t="str">
        <f t="shared" si="3"/>
        <v>20,2</v>
      </c>
      <c r="I84" s="122"/>
      <c r="J84" s="122"/>
      <c r="K84" s="108">
        <f t="shared" si="2"/>
        <v>87.82608695652173</v>
      </c>
    </row>
    <row r="85" spans="1:11" ht="93" customHeight="1">
      <c r="A85" s="203" t="s">
        <v>225</v>
      </c>
      <c r="B85" s="162">
        <v>503</v>
      </c>
      <c r="C85" s="157" t="s">
        <v>21</v>
      </c>
      <c r="D85" s="157" t="s">
        <v>22</v>
      </c>
      <c r="E85" s="157" t="s">
        <v>265</v>
      </c>
      <c r="F85" s="146" t="s">
        <v>5</v>
      </c>
      <c r="G85" s="108">
        <f t="shared" si="3"/>
        <v>23</v>
      </c>
      <c r="H85" s="108" t="str">
        <f t="shared" si="3"/>
        <v>20,2</v>
      </c>
      <c r="I85" s="122"/>
      <c r="J85" s="122"/>
      <c r="K85" s="108">
        <f t="shared" si="2"/>
        <v>87.82608695652173</v>
      </c>
    </row>
    <row r="86" spans="1:11" ht="51" customHeight="1">
      <c r="A86" s="203" t="s">
        <v>204</v>
      </c>
      <c r="B86" s="162">
        <v>503</v>
      </c>
      <c r="C86" s="157" t="s">
        <v>21</v>
      </c>
      <c r="D86" s="157" t="s">
        <v>22</v>
      </c>
      <c r="E86" s="157" t="s">
        <v>265</v>
      </c>
      <c r="F86" s="146" t="s">
        <v>159</v>
      </c>
      <c r="G86" s="108">
        <v>23</v>
      </c>
      <c r="H86" s="194" t="s">
        <v>373</v>
      </c>
      <c r="I86" s="122"/>
      <c r="J86" s="122"/>
      <c r="K86" s="108">
        <f t="shared" si="2"/>
        <v>87.82608695652173</v>
      </c>
    </row>
    <row r="87" spans="1:11" ht="90" customHeight="1">
      <c r="A87" s="203" t="s">
        <v>279</v>
      </c>
      <c r="B87" s="106" t="s">
        <v>47</v>
      </c>
      <c r="C87" s="107" t="s">
        <v>21</v>
      </c>
      <c r="D87" s="107" t="s">
        <v>22</v>
      </c>
      <c r="E87" s="107" t="s">
        <v>266</v>
      </c>
      <c r="F87" s="146" t="s">
        <v>5</v>
      </c>
      <c r="G87" s="108">
        <f>G88</f>
        <v>1434.914</v>
      </c>
      <c r="H87" s="108" t="str">
        <f>H88</f>
        <v>1434,9</v>
      </c>
      <c r="I87" s="123"/>
      <c r="J87" s="123"/>
      <c r="K87" s="108">
        <f t="shared" si="2"/>
        <v>99.9990243317718</v>
      </c>
    </row>
    <row r="88" spans="1:11" ht="48" customHeight="1">
      <c r="A88" s="203" t="s">
        <v>204</v>
      </c>
      <c r="B88" s="106" t="s">
        <v>47</v>
      </c>
      <c r="C88" s="107" t="s">
        <v>21</v>
      </c>
      <c r="D88" s="107" t="s">
        <v>22</v>
      </c>
      <c r="E88" s="107" t="s">
        <v>266</v>
      </c>
      <c r="F88" s="146" t="s">
        <v>159</v>
      </c>
      <c r="G88" s="108">
        <f>1240.7+398.8-398.8+194.214</f>
        <v>1434.914</v>
      </c>
      <c r="H88" s="146" t="s">
        <v>374</v>
      </c>
      <c r="I88" s="123"/>
      <c r="J88" s="123"/>
      <c r="K88" s="108">
        <f t="shared" si="2"/>
        <v>99.9990243317718</v>
      </c>
    </row>
    <row r="89" spans="1:11" ht="119.25" customHeight="1">
      <c r="A89" s="203" t="s">
        <v>278</v>
      </c>
      <c r="B89" s="106" t="s">
        <v>47</v>
      </c>
      <c r="C89" s="107" t="s">
        <v>21</v>
      </c>
      <c r="D89" s="107" t="s">
        <v>22</v>
      </c>
      <c r="E89" s="107" t="s">
        <v>267</v>
      </c>
      <c r="F89" s="146" t="s">
        <v>5</v>
      </c>
      <c r="G89" s="108">
        <f>G90</f>
        <v>1599.6</v>
      </c>
      <c r="H89" s="108" t="str">
        <f>H90</f>
        <v>1599,6</v>
      </c>
      <c r="I89" s="123"/>
      <c r="J89" s="123"/>
      <c r="K89" s="108">
        <f t="shared" si="2"/>
        <v>100</v>
      </c>
    </row>
    <row r="90" spans="1:11" ht="49.5" customHeight="1">
      <c r="A90" s="203" t="s">
        <v>204</v>
      </c>
      <c r="B90" s="106" t="s">
        <v>47</v>
      </c>
      <c r="C90" s="107" t="s">
        <v>21</v>
      </c>
      <c r="D90" s="107" t="s">
        <v>22</v>
      </c>
      <c r="E90" s="107" t="s">
        <v>267</v>
      </c>
      <c r="F90" s="146" t="s">
        <v>159</v>
      </c>
      <c r="G90" s="108">
        <v>1599.6</v>
      </c>
      <c r="H90" s="194" t="s">
        <v>375</v>
      </c>
      <c r="I90" s="123"/>
      <c r="J90" s="123"/>
      <c r="K90" s="108">
        <f t="shared" si="2"/>
        <v>100</v>
      </c>
    </row>
    <row r="91" spans="1:11" ht="21.75" customHeight="1">
      <c r="A91" s="205" t="s">
        <v>103</v>
      </c>
      <c r="B91" s="144" t="s">
        <v>47</v>
      </c>
      <c r="C91" s="127" t="s">
        <v>51</v>
      </c>
      <c r="D91" s="127" t="s">
        <v>14</v>
      </c>
      <c r="E91" s="127" t="s">
        <v>27</v>
      </c>
      <c r="F91" s="142" t="s">
        <v>5</v>
      </c>
      <c r="G91" s="108">
        <f aca="true" t="shared" si="4" ref="G91:H93">G92</f>
        <v>157.6</v>
      </c>
      <c r="H91" s="108" t="str">
        <f t="shared" si="4"/>
        <v>156,5</v>
      </c>
      <c r="I91" s="33"/>
      <c r="J91" s="33"/>
      <c r="K91" s="108">
        <f t="shared" si="2"/>
        <v>99.30203045685279</v>
      </c>
    </row>
    <row r="92" spans="1:11" ht="23.25" customHeight="1">
      <c r="A92" s="202" t="s">
        <v>88</v>
      </c>
      <c r="B92" s="106" t="s">
        <v>47</v>
      </c>
      <c r="C92" s="127" t="s">
        <v>51</v>
      </c>
      <c r="D92" s="71" t="s">
        <v>8</v>
      </c>
      <c r="E92" s="71" t="s">
        <v>27</v>
      </c>
      <c r="F92" s="141" t="s">
        <v>5</v>
      </c>
      <c r="G92" s="108">
        <f t="shared" si="4"/>
        <v>157.6</v>
      </c>
      <c r="H92" s="108" t="str">
        <f t="shared" si="4"/>
        <v>156,5</v>
      </c>
      <c r="I92" s="33"/>
      <c r="J92" s="33"/>
      <c r="K92" s="108">
        <f t="shared" si="2"/>
        <v>99.30203045685279</v>
      </c>
    </row>
    <row r="93" spans="1:11" ht="42" customHeight="1">
      <c r="A93" s="202" t="s">
        <v>89</v>
      </c>
      <c r="B93" s="106" t="s">
        <v>47</v>
      </c>
      <c r="C93" s="127" t="s">
        <v>51</v>
      </c>
      <c r="D93" s="71" t="s">
        <v>8</v>
      </c>
      <c r="E93" s="71" t="s">
        <v>176</v>
      </c>
      <c r="F93" s="141" t="s">
        <v>5</v>
      </c>
      <c r="G93" s="108">
        <f t="shared" si="4"/>
        <v>157.6</v>
      </c>
      <c r="H93" s="108" t="str">
        <f t="shared" si="4"/>
        <v>156,5</v>
      </c>
      <c r="I93" s="33"/>
      <c r="J93" s="33"/>
      <c r="K93" s="108">
        <f t="shared" si="2"/>
        <v>99.30203045685279</v>
      </c>
    </row>
    <row r="94" spans="1:11" ht="42.75" customHeight="1">
      <c r="A94" s="205" t="s">
        <v>201</v>
      </c>
      <c r="B94" s="106" t="s">
        <v>47</v>
      </c>
      <c r="C94" s="127" t="s">
        <v>51</v>
      </c>
      <c r="D94" s="71" t="s">
        <v>8</v>
      </c>
      <c r="E94" s="71" t="s">
        <v>176</v>
      </c>
      <c r="F94" s="141" t="s">
        <v>114</v>
      </c>
      <c r="G94" s="108">
        <v>157.6</v>
      </c>
      <c r="H94" s="193" t="s">
        <v>376</v>
      </c>
      <c r="I94" s="33"/>
      <c r="J94" s="33"/>
      <c r="K94" s="108">
        <f t="shared" si="2"/>
        <v>99.30203045685279</v>
      </c>
    </row>
    <row r="95" spans="1:11" ht="27.75" customHeight="1">
      <c r="A95" s="202" t="s">
        <v>331</v>
      </c>
      <c r="B95" s="133">
        <v>503</v>
      </c>
      <c r="C95" s="107" t="s">
        <v>6</v>
      </c>
      <c r="D95" s="107" t="s">
        <v>101</v>
      </c>
      <c r="E95" s="107" t="s">
        <v>27</v>
      </c>
      <c r="F95" s="107" t="s">
        <v>5</v>
      </c>
      <c r="G95" s="108">
        <f>G96+G102</f>
        <v>4073</v>
      </c>
      <c r="H95" s="108">
        <f>H96+H102</f>
        <v>3999.8</v>
      </c>
      <c r="I95" s="33"/>
      <c r="J95" s="33"/>
      <c r="K95" s="108">
        <f t="shared" si="2"/>
        <v>98.2027989197152</v>
      </c>
    </row>
    <row r="96" spans="1:11" ht="33" customHeight="1">
      <c r="A96" s="201" t="s">
        <v>96</v>
      </c>
      <c r="B96" s="133">
        <v>503</v>
      </c>
      <c r="C96" s="71" t="s">
        <v>6</v>
      </c>
      <c r="D96" s="71" t="s">
        <v>101</v>
      </c>
      <c r="E96" s="71" t="s">
        <v>110</v>
      </c>
      <c r="F96" s="71" t="s">
        <v>5</v>
      </c>
      <c r="G96" s="108">
        <f>G97</f>
        <v>2600.6</v>
      </c>
      <c r="H96" s="108">
        <f>H97</f>
        <v>2527.4</v>
      </c>
      <c r="I96" s="3"/>
      <c r="J96" s="22"/>
      <c r="K96" s="108">
        <f t="shared" si="2"/>
        <v>97.18526493886027</v>
      </c>
    </row>
    <row r="97" spans="1:11" ht="32.25" customHeight="1">
      <c r="A97" s="202" t="s">
        <v>18</v>
      </c>
      <c r="B97" s="133">
        <v>503</v>
      </c>
      <c r="C97" s="71" t="s">
        <v>6</v>
      </c>
      <c r="D97" s="71" t="s">
        <v>101</v>
      </c>
      <c r="E97" s="71" t="s">
        <v>169</v>
      </c>
      <c r="F97" s="71" t="s">
        <v>5</v>
      </c>
      <c r="G97" s="108">
        <f>G98+G100+G101+G99</f>
        <v>2600.6</v>
      </c>
      <c r="H97" s="108">
        <f>H98+H100+H101+H99</f>
        <v>2527.4</v>
      </c>
      <c r="I97" s="23"/>
      <c r="J97" s="23">
        <v>2777</v>
      </c>
      <c r="K97" s="108">
        <f t="shared" si="2"/>
        <v>97.18526493886027</v>
      </c>
    </row>
    <row r="98" spans="1:11" ht="43.5" customHeight="1">
      <c r="A98" s="204" t="s">
        <v>203</v>
      </c>
      <c r="B98" s="133">
        <v>503</v>
      </c>
      <c r="C98" s="71" t="s">
        <v>6</v>
      </c>
      <c r="D98" s="71" t="s">
        <v>101</v>
      </c>
      <c r="E98" s="71" t="s">
        <v>169</v>
      </c>
      <c r="F98" s="71" t="s">
        <v>118</v>
      </c>
      <c r="G98" s="108">
        <v>1746.5</v>
      </c>
      <c r="H98" s="190" t="s">
        <v>377</v>
      </c>
      <c r="I98" s="48"/>
      <c r="J98" s="48"/>
      <c r="K98" s="108">
        <f t="shared" si="2"/>
        <v>97.73260807328944</v>
      </c>
    </row>
    <row r="99" spans="1:11" ht="57" customHeight="1">
      <c r="A99" s="204" t="s">
        <v>258</v>
      </c>
      <c r="B99" s="133">
        <v>503</v>
      </c>
      <c r="C99" s="71" t="s">
        <v>6</v>
      </c>
      <c r="D99" s="71" t="s">
        <v>101</v>
      </c>
      <c r="E99" s="71" t="s">
        <v>169</v>
      </c>
      <c r="F99" s="71" t="s">
        <v>261</v>
      </c>
      <c r="G99" s="108">
        <v>0.9</v>
      </c>
      <c r="H99" s="190" t="s">
        <v>378</v>
      </c>
      <c r="I99" s="48"/>
      <c r="J99" s="48"/>
      <c r="K99" s="108">
        <f t="shared" si="2"/>
        <v>100</v>
      </c>
    </row>
    <row r="100" spans="1:11" ht="43.5" customHeight="1">
      <c r="A100" s="205" t="s">
        <v>201</v>
      </c>
      <c r="B100" s="133">
        <v>503</v>
      </c>
      <c r="C100" s="71" t="s">
        <v>6</v>
      </c>
      <c r="D100" s="71" t="s">
        <v>101</v>
      </c>
      <c r="E100" s="71" t="s">
        <v>169</v>
      </c>
      <c r="F100" s="71" t="s">
        <v>114</v>
      </c>
      <c r="G100" s="108">
        <v>838.2</v>
      </c>
      <c r="H100" s="190" t="s">
        <v>479</v>
      </c>
      <c r="I100" s="48"/>
      <c r="J100" s="48"/>
      <c r="K100" s="108">
        <f t="shared" si="2"/>
        <v>96.63564781675016</v>
      </c>
    </row>
    <row r="101" spans="1:11" ht="39" customHeight="1">
      <c r="A101" s="204" t="s">
        <v>120</v>
      </c>
      <c r="B101" s="133">
        <v>503</v>
      </c>
      <c r="C101" s="71" t="s">
        <v>6</v>
      </c>
      <c r="D101" s="71" t="s">
        <v>101</v>
      </c>
      <c r="E101" s="71" t="s">
        <v>169</v>
      </c>
      <c r="F101" s="71" t="s">
        <v>119</v>
      </c>
      <c r="G101" s="108">
        <v>15</v>
      </c>
      <c r="H101" s="190" t="s">
        <v>379</v>
      </c>
      <c r="I101" s="48"/>
      <c r="J101" s="48"/>
      <c r="K101" s="108">
        <f t="shared" si="2"/>
        <v>64</v>
      </c>
    </row>
    <row r="102" spans="1:11" ht="72.75" customHeight="1">
      <c r="A102" s="204" t="s">
        <v>180</v>
      </c>
      <c r="B102" s="133">
        <v>503</v>
      </c>
      <c r="C102" s="71" t="s">
        <v>6</v>
      </c>
      <c r="D102" s="71" t="s">
        <v>101</v>
      </c>
      <c r="E102" s="71" t="s">
        <v>181</v>
      </c>
      <c r="F102" s="71" t="s">
        <v>5</v>
      </c>
      <c r="G102" s="108">
        <f>G103</f>
        <v>1472.4</v>
      </c>
      <c r="H102" s="108" t="str">
        <f>H103</f>
        <v>1472,4</v>
      </c>
      <c r="I102" s="48"/>
      <c r="J102" s="48"/>
      <c r="K102" s="108">
        <f t="shared" si="2"/>
        <v>100</v>
      </c>
    </row>
    <row r="103" spans="1:11" ht="60.75" customHeight="1">
      <c r="A103" s="205" t="s">
        <v>126</v>
      </c>
      <c r="B103" s="133">
        <v>503</v>
      </c>
      <c r="C103" s="71" t="s">
        <v>6</v>
      </c>
      <c r="D103" s="71" t="s">
        <v>101</v>
      </c>
      <c r="E103" s="71" t="s">
        <v>238</v>
      </c>
      <c r="F103" s="71" t="s">
        <v>5</v>
      </c>
      <c r="G103" s="108">
        <f>G104</f>
        <v>1472.4</v>
      </c>
      <c r="H103" s="108" t="str">
        <f>H104</f>
        <v>1472,4</v>
      </c>
      <c r="I103" s="48"/>
      <c r="J103" s="48"/>
      <c r="K103" s="108">
        <f t="shared" si="2"/>
        <v>100</v>
      </c>
    </row>
    <row r="104" spans="1:11" ht="46.5" customHeight="1">
      <c r="A104" s="204" t="s">
        <v>203</v>
      </c>
      <c r="B104" s="133">
        <v>503</v>
      </c>
      <c r="C104" s="71" t="s">
        <v>6</v>
      </c>
      <c r="D104" s="71" t="s">
        <v>101</v>
      </c>
      <c r="E104" s="71" t="s">
        <v>238</v>
      </c>
      <c r="F104" s="71" t="s">
        <v>118</v>
      </c>
      <c r="G104" s="108">
        <v>1472.4</v>
      </c>
      <c r="H104" s="71" t="s">
        <v>380</v>
      </c>
      <c r="I104" s="49">
        <f>25.8+240.2</f>
        <v>266</v>
      </c>
      <c r="J104" s="48"/>
      <c r="K104" s="108">
        <f t="shared" si="2"/>
        <v>100</v>
      </c>
    </row>
    <row r="105" spans="1:11" ht="45.75" customHeight="1">
      <c r="A105" s="201" t="s">
        <v>108</v>
      </c>
      <c r="B105" s="106" t="s">
        <v>82</v>
      </c>
      <c r="C105" s="107" t="s">
        <v>14</v>
      </c>
      <c r="D105" s="107" t="s">
        <v>14</v>
      </c>
      <c r="E105" s="107" t="s">
        <v>27</v>
      </c>
      <c r="F105" s="107" t="s">
        <v>5</v>
      </c>
      <c r="G105" s="109">
        <f>G107+G130+G113+G116+G120</f>
        <v>33321.53</v>
      </c>
      <c r="H105" s="109">
        <f>H107+H130+H113+H116+H120</f>
        <v>29382</v>
      </c>
      <c r="I105" s="54" t="e">
        <f>I107+I130+#REF!</f>
        <v>#REF!</v>
      </c>
      <c r="J105" s="54" t="e">
        <f>J107+J130+#REF!</f>
        <v>#REF!</v>
      </c>
      <c r="K105" s="108">
        <f t="shared" si="2"/>
        <v>88.17722355486079</v>
      </c>
    </row>
    <row r="106" spans="1:11" ht="27" customHeight="1">
      <c r="A106" s="201" t="s">
        <v>15</v>
      </c>
      <c r="B106" s="106" t="s">
        <v>82</v>
      </c>
      <c r="C106" s="71" t="s">
        <v>6</v>
      </c>
      <c r="D106" s="71" t="s">
        <v>14</v>
      </c>
      <c r="E106" s="71" t="s">
        <v>27</v>
      </c>
      <c r="F106" s="71" t="s">
        <v>5</v>
      </c>
      <c r="G106" s="109">
        <f>G107+G113</f>
        <v>2754.5</v>
      </c>
      <c r="H106" s="109">
        <f>H107+H113</f>
        <v>2675.6</v>
      </c>
      <c r="I106" s="54"/>
      <c r="J106" s="54"/>
      <c r="K106" s="108">
        <f t="shared" si="2"/>
        <v>97.1355962969686</v>
      </c>
    </row>
    <row r="107" spans="1:11" ht="61.5" customHeight="1">
      <c r="A107" s="207" t="s">
        <v>92</v>
      </c>
      <c r="B107" s="106" t="s">
        <v>82</v>
      </c>
      <c r="C107" s="71" t="s">
        <v>6</v>
      </c>
      <c r="D107" s="71" t="s">
        <v>7</v>
      </c>
      <c r="E107" s="71" t="s">
        <v>27</v>
      </c>
      <c r="F107" s="71" t="s">
        <v>5</v>
      </c>
      <c r="G107" s="109">
        <f aca="true" t="shared" si="5" ref="G107:J108">G108</f>
        <v>2349.1</v>
      </c>
      <c r="H107" s="109">
        <f t="shared" si="5"/>
        <v>2275.6</v>
      </c>
      <c r="I107" s="109" t="e">
        <f t="shared" si="5"/>
        <v>#REF!</v>
      </c>
      <c r="J107" s="109" t="e">
        <f t="shared" si="5"/>
        <v>#REF!</v>
      </c>
      <c r="K107" s="108">
        <f t="shared" si="2"/>
        <v>96.8711421395428</v>
      </c>
    </row>
    <row r="108" spans="1:11" ht="76.5" customHeight="1">
      <c r="A108" s="204" t="s">
        <v>55</v>
      </c>
      <c r="B108" s="134">
        <v>528</v>
      </c>
      <c r="C108" s="93" t="s">
        <v>6</v>
      </c>
      <c r="D108" s="93" t="s">
        <v>7</v>
      </c>
      <c r="E108" s="93" t="s">
        <v>60</v>
      </c>
      <c r="F108" s="93" t="s">
        <v>5</v>
      </c>
      <c r="G108" s="110">
        <f t="shared" si="5"/>
        <v>2349.1</v>
      </c>
      <c r="H108" s="110">
        <f t="shared" si="5"/>
        <v>2275.6</v>
      </c>
      <c r="I108" s="27" t="e">
        <f t="shared" si="5"/>
        <v>#REF!</v>
      </c>
      <c r="J108" s="27" t="e">
        <f t="shared" si="5"/>
        <v>#REF!</v>
      </c>
      <c r="K108" s="108">
        <f t="shared" si="2"/>
        <v>96.8711421395428</v>
      </c>
    </row>
    <row r="109" spans="1:11" ht="19.5" customHeight="1">
      <c r="A109" s="204" t="s">
        <v>16</v>
      </c>
      <c r="B109" s="134">
        <v>528</v>
      </c>
      <c r="C109" s="93" t="s">
        <v>6</v>
      </c>
      <c r="D109" s="93" t="s">
        <v>7</v>
      </c>
      <c r="E109" s="93" t="s">
        <v>61</v>
      </c>
      <c r="F109" s="93" t="s">
        <v>5</v>
      </c>
      <c r="G109" s="110">
        <f>G110+G111+G112</f>
        <v>2349.1</v>
      </c>
      <c r="H109" s="110">
        <f>H110+H111+H112</f>
        <v>2275.6</v>
      </c>
      <c r="I109" s="27" t="e">
        <f>#REF!</f>
        <v>#REF!</v>
      </c>
      <c r="J109" s="27" t="e">
        <f>#REF!</f>
        <v>#REF!</v>
      </c>
      <c r="K109" s="108">
        <f t="shared" si="2"/>
        <v>96.8711421395428</v>
      </c>
    </row>
    <row r="110" spans="1:11" ht="45" customHeight="1">
      <c r="A110" s="204" t="s">
        <v>200</v>
      </c>
      <c r="B110" s="134">
        <v>528</v>
      </c>
      <c r="C110" s="93" t="s">
        <v>6</v>
      </c>
      <c r="D110" s="93" t="s">
        <v>7</v>
      </c>
      <c r="E110" s="93" t="s">
        <v>61</v>
      </c>
      <c r="F110" s="93" t="s">
        <v>112</v>
      </c>
      <c r="G110" s="111">
        <v>2029.5</v>
      </c>
      <c r="H110" s="191" t="s">
        <v>381</v>
      </c>
      <c r="I110" s="27"/>
      <c r="J110" s="27"/>
      <c r="K110" s="108">
        <f t="shared" si="2"/>
        <v>97.54126632175412</v>
      </c>
    </row>
    <row r="111" spans="1:11" ht="45.75" customHeight="1">
      <c r="A111" s="205" t="s">
        <v>201</v>
      </c>
      <c r="B111" s="148">
        <v>528</v>
      </c>
      <c r="C111" s="107" t="s">
        <v>6</v>
      </c>
      <c r="D111" s="107" t="s">
        <v>7</v>
      </c>
      <c r="E111" s="107" t="s">
        <v>61</v>
      </c>
      <c r="F111" s="107" t="s">
        <v>114</v>
      </c>
      <c r="G111" s="109">
        <v>316.6</v>
      </c>
      <c r="H111" s="192" t="s">
        <v>382</v>
      </c>
      <c r="I111" s="73"/>
      <c r="J111" s="73"/>
      <c r="K111" s="108">
        <f t="shared" si="2"/>
        <v>92.54579911560327</v>
      </c>
    </row>
    <row r="112" spans="1:11" ht="33.75" customHeight="1">
      <c r="A112" s="204" t="s">
        <v>116</v>
      </c>
      <c r="B112" s="148">
        <v>528</v>
      </c>
      <c r="C112" s="107" t="s">
        <v>6</v>
      </c>
      <c r="D112" s="107" t="s">
        <v>7</v>
      </c>
      <c r="E112" s="107" t="s">
        <v>61</v>
      </c>
      <c r="F112" s="107" t="s">
        <v>115</v>
      </c>
      <c r="G112" s="109">
        <v>3</v>
      </c>
      <c r="H112" s="192" t="s">
        <v>383</v>
      </c>
      <c r="I112" s="73"/>
      <c r="J112" s="73"/>
      <c r="K112" s="108">
        <f t="shared" si="2"/>
        <v>100</v>
      </c>
    </row>
    <row r="113" spans="1:11" ht="22.5" customHeight="1">
      <c r="A113" s="207" t="s">
        <v>17</v>
      </c>
      <c r="B113" s="133">
        <v>528</v>
      </c>
      <c r="C113" s="71" t="s">
        <v>6</v>
      </c>
      <c r="D113" s="71" t="s">
        <v>101</v>
      </c>
      <c r="E113" s="71" t="s">
        <v>27</v>
      </c>
      <c r="F113" s="71" t="s">
        <v>5</v>
      </c>
      <c r="G113" s="108">
        <f>G114</f>
        <v>405.4</v>
      </c>
      <c r="H113" s="108" t="str">
        <f>H114</f>
        <v>400,0</v>
      </c>
      <c r="I113" s="28"/>
      <c r="J113" s="28"/>
      <c r="K113" s="108">
        <f t="shared" si="2"/>
        <v>98.6679822397632</v>
      </c>
    </row>
    <row r="114" spans="1:16" ht="46.5" customHeight="1">
      <c r="A114" s="205" t="s">
        <v>240</v>
      </c>
      <c r="B114" s="148">
        <v>528</v>
      </c>
      <c r="C114" s="107" t="s">
        <v>6</v>
      </c>
      <c r="D114" s="107" t="s">
        <v>101</v>
      </c>
      <c r="E114" s="107" t="s">
        <v>156</v>
      </c>
      <c r="F114" s="107" t="s">
        <v>5</v>
      </c>
      <c r="G114" s="108">
        <f>G115</f>
        <v>405.4</v>
      </c>
      <c r="H114" s="108" t="str">
        <f>H115</f>
        <v>400,0</v>
      </c>
      <c r="I114" s="73"/>
      <c r="J114" s="73"/>
      <c r="K114" s="108">
        <f t="shared" si="2"/>
        <v>98.6679822397632</v>
      </c>
      <c r="N114" s="224"/>
      <c r="O114" s="224"/>
      <c r="P114" s="224"/>
    </row>
    <row r="115" spans="1:11" ht="45" customHeight="1">
      <c r="A115" s="205" t="s">
        <v>201</v>
      </c>
      <c r="B115" s="133">
        <v>528</v>
      </c>
      <c r="C115" s="71" t="s">
        <v>6</v>
      </c>
      <c r="D115" s="71" t="s">
        <v>101</v>
      </c>
      <c r="E115" s="107" t="s">
        <v>156</v>
      </c>
      <c r="F115" s="71" t="s">
        <v>114</v>
      </c>
      <c r="G115" s="108">
        <f>341.3+64.1</f>
        <v>405.4</v>
      </c>
      <c r="H115" s="71" t="s">
        <v>384</v>
      </c>
      <c r="I115" s="29"/>
      <c r="J115" s="29"/>
      <c r="K115" s="108">
        <f t="shared" si="2"/>
        <v>98.6679822397632</v>
      </c>
    </row>
    <row r="116" spans="1:11" ht="26.25" customHeight="1">
      <c r="A116" s="205" t="s">
        <v>191</v>
      </c>
      <c r="B116" s="133">
        <v>528</v>
      </c>
      <c r="C116" s="129" t="s">
        <v>13</v>
      </c>
      <c r="D116" s="129" t="s">
        <v>20</v>
      </c>
      <c r="E116" s="129" t="s">
        <v>27</v>
      </c>
      <c r="F116" s="127" t="s">
        <v>5</v>
      </c>
      <c r="G116" s="108">
        <f aca="true" t="shared" si="6" ref="G116:H118">G117</f>
        <v>982.6</v>
      </c>
      <c r="H116" s="108" t="str">
        <f t="shared" si="6"/>
        <v>982,6</v>
      </c>
      <c r="I116" s="29"/>
      <c r="J116" s="29"/>
      <c r="K116" s="108">
        <f t="shared" si="2"/>
        <v>100</v>
      </c>
    </row>
    <row r="117" spans="1:11" ht="105" customHeight="1">
      <c r="A117" s="211" t="s">
        <v>243</v>
      </c>
      <c r="B117" s="133">
        <v>528</v>
      </c>
      <c r="C117" s="129" t="s">
        <v>13</v>
      </c>
      <c r="D117" s="129" t="s">
        <v>20</v>
      </c>
      <c r="E117" s="129" t="s">
        <v>246</v>
      </c>
      <c r="F117" s="127" t="s">
        <v>5</v>
      </c>
      <c r="G117" s="108">
        <f t="shared" si="6"/>
        <v>982.6</v>
      </c>
      <c r="H117" s="108" t="str">
        <f t="shared" si="6"/>
        <v>982,6</v>
      </c>
      <c r="I117" s="29"/>
      <c r="J117" s="29"/>
      <c r="K117" s="108">
        <f t="shared" si="2"/>
        <v>100</v>
      </c>
    </row>
    <row r="118" spans="1:11" ht="50.25" customHeight="1">
      <c r="A118" s="211" t="s">
        <v>244</v>
      </c>
      <c r="B118" s="133">
        <v>528</v>
      </c>
      <c r="C118" s="129" t="s">
        <v>13</v>
      </c>
      <c r="D118" s="129" t="s">
        <v>20</v>
      </c>
      <c r="E118" s="129" t="s">
        <v>247</v>
      </c>
      <c r="F118" s="127" t="s">
        <v>5</v>
      </c>
      <c r="G118" s="108">
        <f t="shared" si="6"/>
        <v>982.6</v>
      </c>
      <c r="H118" s="108" t="str">
        <f t="shared" si="6"/>
        <v>982,6</v>
      </c>
      <c r="I118" s="29"/>
      <c r="J118" s="29"/>
      <c r="K118" s="108">
        <f t="shared" si="2"/>
        <v>100</v>
      </c>
    </row>
    <row r="119" spans="1:11" ht="75.75" customHeight="1">
      <c r="A119" s="211" t="s">
        <v>245</v>
      </c>
      <c r="B119" s="133">
        <v>528</v>
      </c>
      <c r="C119" s="129" t="s">
        <v>13</v>
      </c>
      <c r="D119" s="129" t="s">
        <v>20</v>
      </c>
      <c r="E119" s="129" t="s">
        <v>247</v>
      </c>
      <c r="F119" s="127" t="s">
        <v>248</v>
      </c>
      <c r="G119" s="108">
        <v>982.6</v>
      </c>
      <c r="H119" s="195" t="s">
        <v>385</v>
      </c>
      <c r="I119" s="29"/>
      <c r="J119" s="29"/>
      <c r="K119" s="108">
        <f t="shared" si="2"/>
        <v>100</v>
      </c>
    </row>
    <row r="120" spans="1:11" ht="22.5" customHeight="1">
      <c r="A120" s="202" t="s">
        <v>83</v>
      </c>
      <c r="B120" s="138">
        <v>528</v>
      </c>
      <c r="C120" s="71" t="s">
        <v>43</v>
      </c>
      <c r="D120" s="71" t="s">
        <v>14</v>
      </c>
      <c r="E120" s="141" t="s">
        <v>27</v>
      </c>
      <c r="F120" s="71" t="s">
        <v>5</v>
      </c>
      <c r="G120" s="108">
        <f>G121+G126</f>
        <v>12346</v>
      </c>
      <c r="H120" s="108">
        <f>H121+H126</f>
        <v>8485.6</v>
      </c>
      <c r="I120" s="29"/>
      <c r="J120" s="29"/>
      <c r="K120" s="108">
        <f t="shared" si="2"/>
        <v>68.73157297910255</v>
      </c>
    </row>
    <row r="121" spans="1:11" ht="24" customHeight="1">
      <c r="A121" s="202" t="s">
        <v>249</v>
      </c>
      <c r="B121" s="138">
        <v>528</v>
      </c>
      <c r="C121" s="71" t="s">
        <v>43</v>
      </c>
      <c r="D121" s="71" t="s">
        <v>8</v>
      </c>
      <c r="E121" s="141" t="s">
        <v>27</v>
      </c>
      <c r="F121" s="71" t="s">
        <v>5</v>
      </c>
      <c r="G121" s="108">
        <f>G122+G124</f>
        <v>3961</v>
      </c>
      <c r="H121" s="108">
        <f>H122+H124</f>
        <v>3961</v>
      </c>
      <c r="I121" s="108">
        <f>I122+I124</f>
        <v>0</v>
      </c>
      <c r="J121" s="108">
        <f>J122+J124</f>
        <v>0</v>
      </c>
      <c r="K121" s="108">
        <f t="shared" si="2"/>
        <v>100</v>
      </c>
    </row>
    <row r="122" spans="1:11" ht="30.75" customHeight="1">
      <c r="A122" s="202" t="s">
        <v>250</v>
      </c>
      <c r="B122" s="138">
        <v>528</v>
      </c>
      <c r="C122" s="71" t="s">
        <v>43</v>
      </c>
      <c r="D122" s="71" t="s">
        <v>8</v>
      </c>
      <c r="E122" s="141" t="s">
        <v>251</v>
      </c>
      <c r="F122" s="71" t="s">
        <v>5</v>
      </c>
      <c r="G122" s="108">
        <f>G123</f>
        <v>300</v>
      </c>
      <c r="H122" s="108" t="str">
        <f>H123</f>
        <v>300,0</v>
      </c>
      <c r="I122" s="29"/>
      <c r="J122" s="29"/>
      <c r="K122" s="108">
        <f t="shared" si="2"/>
        <v>100</v>
      </c>
    </row>
    <row r="123" spans="1:11" ht="21.75" customHeight="1">
      <c r="A123" s="207" t="s">
        <v>252</v>
      </c>
      <c r="B123" s="138">
        <v>528</v>
      </c>
      <c r="C123" s="71" t="s">
        <v>43</v>
      </c>
      <c r="D123" s="71" t="s">
        <v>8</v>
      </c>
      <c r="E123" s="141" t="s">
        <v>251</v>
      </c>
      <c r="F123" s="71" t="s">
        <v>253</v>
      </c>
      <c r="G123" s="108">
        <v>300</v>
      </c>
      <c r="H123" s="190" t="s">
        <v>386</v>
      </c>
      <c r="I123" s="29"/>
      <c r="J123" s="29"/>
      <c r="K123" s="108">
        <f t="shared" si="2"/>
        <v>100</v>
      </c>
    </row>
    <row r="124" spans="1:11" ht="30" customHeight="1">
      <c r="A124" s="207" t="s">
        <v>276</v>
      </c>
      <c r="B124" s="138">
        <v>528</v>
      </c>
      <c r="C124" s="71" t="s">
        <v>43</v>
      </c>
      <c r="D124" s="71" t="s">
        <v>8</v>
      </c>
      <c r="E124" s="141" t="s">
        <v>266</v>
      </c>
      <c r="F124" s="71" t="s">
        <v>5</v>
      </c>
      <c r="G124" s="108">
        <v>3661</v>
      </c>
      <c r="H124" s="108">
        <v>3661</v>
      </c>
      <c r="I124" s="29"/>
      <c r="J124" s="29"/>
      <c r="K124" s="108">
        <f t="shared" si="2"/>
        <v>100</v>
      </c>
    </row>
    <row r="125" spans="1:11" ht="59.25" customHeight="1">
      <c r="A125" s="207" t="s">
        <v>277</v>
      </c>
      <c r="B125" s="138">
        <v>528</v>
      </c>
      <c r="C125" s="71" t="s">
        <v>43</v>
      </c>
      <c r="D125" s="71" t="s">
        <v>8</v>
      </c>
      <c r="E125" s="141" t="s">
        <v>266</v>
      </c>
      <c r="F125" s="71" t="s">
        <v>273</v>
      </c>
      <c r="G125" s="108">
        <v>3661</v>
      </c>
      <c r="H125" s="190" t="s">
        <v>387</v>
      </c>
      <c r="I125" s="29"/>
      <c r="J125" s="29"/>
      <c r="K125" s="108">
        <f t="shared" si="2"/>
        <v>100</v>
      </c>
    </row>
    <row r="126" spans="1:11" ht="31.5" customHeight="1">
      <c r="A126" s="207" t="s">
        <v>157</v>
      </c>
      <c r="B126" s="138">
        <v>528</v>
      </c>
      <c r="C126" s="107" t="s">
        <v>43</v>
      </c>
      <c r="D126" s="107" t="s">
        <v>43</v>
      </c>
      <c r="E126" s="141" t="s">
        <v>27</v>
      </c>
      <c r="F126" s="107" t="s">
        <v>5</v>
      </c>
      <c r="G126" s="108">
        <f>G129</f>
        <v>8385</v>
      </c>
      <c r="H126" s="108" t="str">
        <f>H129</f>
        <v>4524,6</v>
      </c>
      <c r="I126" s="28"/>
      <c r="J126" s="28"/>
      <c r="K126" s="108">
        <f t="shared" si="2"/>
        <v>53.96064400715564</v>
      </c>
    </row>
    <row r="127" spans="1:11" ht="96.75" customHeight="1">
      <c r="A127" s="205" t="s">
        <v>283</v>
      </c>
      <c r="B127" s="138">
        <v>528</v>
      </c>
      <c r="C127" s="107" t="s">
        <v>43</v>
      </c>
      <c r="D127" s="107" t="s">
        <v>43</v>
      </c>
      <c r="E127" s="141" t="s">
        <v>284</v>
      </c>
      <c r="F127" s="107" t="s">
        <v>5</v>
      </c>
      <c r="G127" s="108">
        <v>8385</v>
      </c>
      <c r="H127" s="192" t="s">
        <v>388</v>
      </c>
      <c r="I127" s="29"/>
      <c r="J127" s="29"/>
      <c r="K127" s="108">
        <f t="shared" si="2"/>
        <v>53.96064400715564</v>
      </c>
    </row>
    <row r="128" spans="1:11" ht="105.75" customHeight="1">
      <c r="A128" s="207" t="s">
        <v>274</v>
      </c>
      <c r="B128" s="138">
        <v>528</v>
      </c>
      <c r="C128" s="71" t="s">
        <v>43</v>
      </c>
      <c r="D128" s="71" t="s">
        <v>43</v>
      </c>
      <c r="E128" s="141" t="s">
        <v>275</v>
      </c>
      <c r="F128" s="71" t="s">
        <v>5</v>
      </c>
      <c r="G128" s="108">
        <v>8385</v>
      </c>
      <c r="H128" s="190" t="s">
        <v>388</v>
      </c>
      <c r="I128" s="29"/>
      <c r="J128" s="29"/>
      <c r="K128" s="108">
        <f t="shared" si="2"/>
        <v>53.96064400715564</v>
      </c>
    </row>
    <row r="129" spans="1:11" ht="62.25" customHeight="1">
      <c r="A129" s="207" t="s">
        <v>277</v>
      </c>
      <c r="B129" s="138">
        <v>528</v>
      </c>
      <c r="C129" s="71" t="s">
        <v>43</v>
      </c>
      <c r="D129" s="71" t="s">
        <v>43</v>
      </c>
      <c r="E129" s="141" t="s">
        <v>275</v>
      </c>
      <c r="F129" s="71" t="s">
        <v>273</v>
      </c>
      <c r="G129" s="108">
        <v>8385</v>
      </c>
      <c r="H129" s="190" t="s">
        <v>388</v>
      </c>
      <c r="I129" s="29"/>
      <c r="J129" s="29"/>
      <c r="K129" s="108">
        <f t="shared" si="2"/>
        <v>53.96064400715564</v>
      </c>
    </row>
    <row r="130" spans="1:11" ht="62.25" customHeight="1">
      <c r="A130" s="201" t="s">
        <v>183</v>
      </c>
      <c r="B130" s="106" t="s">
        <v>82</v>
      </c>
      <c r="C130" s="107" t="s">
        <v>59</v>
      </c>
      <c r="D130" s="107" t="s">
        <v>14</v>
      </c>
      <c r="E130" s="107" t="s">
        <v>27</v>
      </c>
      <c r="F130" s="107" t="s">
        <v>5</v>
      </c>
      <c r="G130" s="109">
        <f>G131+G135</f>
        <v>17238.43</v>
      </c>
      <c r="H130" s="109">
        <f>H131+H135</f>
        <v>17238.2</v>
      </c>
      <c r="I130" s="54" t="e">
        <f>I131+#REF!+#REF!+#REF!</f>
        <v>#REF!</v>
      </c>
      <c r="J130" s="54" t="e">
        <f>J131+#REF!+#REF!+#REF!</f>
        <v>#REF!</v>
      </c>
      <c r="K130" s="108">
        <f t="shared" si="2"/>
        <v>99.99866577176692</v>
      </c>
    </row>
    <row r="131" spans="1:11" ht="48" customHeight="1">
      <c r="A131" s="202" t="s">
        <v>109</v>
      </c>
      <c r="B131" s="144" t="s">
        <v>82</v>
      </c>
      <c r="C131" s="130" t="s">
        <v>59</v>
      </c>
      <c r="D131" s="130" t="s">
        <v>6</v>
      </c>
      <c r="E131" s="130" t="s">
        <v>27</v>
      </c>
      <c r="F131" s="149" t="s">
        <v>5</v>
      </c>
      <c r="G131" s="112">
        <f aca="true" t="shared" si="7" ref="G131:J133">G132</f>
        <v>14550.23</v>
      </c>
      <c r="H131" s="112" t="str">
        <f t="shared" si="7"/>
        <v>14550,0</v>
      </c>
      <c r="I131" s="122">
        <f t="shared" si="7"/>
        <v>0</v>
      </c>
      <c r="J131" s="122">
        <f t="shared" si="7"/>
        <v>14013.15</v>
      </c>
      <c r="K131" s="108">
        <f t="shared" si="2"/>
        <v>99.99841926897376</v>
      </c>
    </row>
    <row r="132" spans="1:11" ht="32.25" customHeight="1">
      <c r="A132" s="202" t="s">
        <v>79</v>
      </c>
      <c r="B132" s="144" t="s">
        <v>82</v>
      </c>
      <c r="C132" s="130" t="s">
        <v>59</v>
      </c>
      <c r="D132" s="130" t="s">
        <v>6</v>
      </c>
      <c r="E132" s="130" t="s">
        <v>177</v>
      </c>
      <c r="F132" s="149" t="s">
        <v>5</v>
      </c>
      <c r="G132" s="112">
        <f t="shared" si="7"/>
        <v>14550.23</v>
      </c>
      <c r="H132" s="112" t="str">
        <f t="shared" si="7"/>
        <v>14550,0</v>
      </c>
      <c r="I132" s="123">
        <f t="shared" si="7"/>
        <v>0</v>
      </c>
      <c r="J132" s="123">
        <f t="shared" si="7"/>
        <v>14013.15</v>
      </c>
      <c r="K132" s="108">
        <f t="shared" si="2"/>
        <v>99.99841926897376</v>
      </c>
    </row>
    <row r="133" spans="1:11" ht="42" customHeight="1">
      <c r="A133" s="202" t="s">
        <v>80</v>
      </c>
      <c r="B133" s="144" t="s">
        <v>82</v>
      </c>
      <c r="C133" s="130" t="s">
        <v>59</v>
      </c>
      <c r="D133" s="130" t="s">
        <v>6</v>
      </c>
      <c r="E133" s="130" t="s">
        <v>178</v>
      </c>
      <c r="F133" s="149" t="s">
        <v>5</v>
      </c>
      <c r="G133" s="112">
        <f t="shared" si="7"/>
        <v>14550.23</v>
      </c>
      <c r="H133" s="112" t="str">
        <f t="shared" si="7"/>
        <v>14550,0</v>
      </c>
      <c r="I133" s="123">
        <f t="shared" si="7"/>
        <v>0</v>
      </c>
      <c r="J133" s="123">
        <f t="shared" si="7"/>
        <v>14013.15</v>
      </c>
      <c r="K133" s="108">
        <f t="shared" si="2"/>
        <v>99.99841926897376</v>
      </c>
    </row>
    <row r="134" spans="1:11" ht="30.75" customHeight="1">
      <c r="A134" s="202" t="s">
        <v>208</v>
      </c>
      <c r="B134" s="144" t="s">
        <v>82</v>
      </c>
      <c r="C134" s="130" t="s">
        <v>59</v>
      </c>
      <c r="D134" s="130" t="s">
        <v>6</v>
      </c>
      <c r="E134" s="130" t="s">
        <v>178</v>
      </c>
      <c r="F134" s="149" t="s">
        <v>124</v>
      </c>
      <c r="G134" s="112">
        <v>14550.23</v>
      </c>
      <c r="H134" s="149" t="s">
        <v>389</v>
      </c>
      <c r="I134" s="123"/>
      <c r="J134" s="123">
        <v>14013.15</v>
      </c>
      <c r="K134" s="108">
        <f t="shared" si="2"/>
        <v>99.99841926897376</v>
      </c>
    </row>
    <row r="135" spans="1:11" ht="59.25" customHeight="1">
      <c r="A135" s="207" t="s">
        <v>256</v>
      </c>
      <c r="B135" s="106" t="s">
        <v>82</v>
      </c>
      <c r="C135" s="107" t="s">
        <v>59</v>
      </c>
      <c r="D135" s="107" t="s">
        <v>22</v>
      </c>
      <c r="E135" s="107" t="s">
        <v>27</v>
      </c>
      <c r="F135" s="146" t="s">
        <v>5</v>
      </c>
      <c r="G135" s="112">
        <f>G136+G139</f>
        <v>2688.2</v>
      </c>
      <c r="H135" s="112">
        <f>H136+H139</f>
        <v>2688.2</v>
      </c>
      <c r="I135" s="123"/>
      <c r="J135" s="123"/>
      <c r="K135" s="108">
        <f t="shared" si="2"/>
        <v>100</v>
      </c>
    </row>
    <row r="136" spans="1:11" ht="81.75" customHeight="1">
      <c r="A136" s="204" t="s">
        <v>180</v>
      </c>
      <c r="B136" s="106" t="s">
        <v>82</v>
      </c>
      <c r="C136" s="107" t="s">
        <v>59</v>
      </c>
      <c r="D136" s="107" t="s">
        <v>22</v>
      </c>
      <c r="E136" s="107" t="s">
        <v>181</v>
      </c>
      <c r="F136" s="146" t="s">
        <v>5</v>
      </c>
      <c r="G136" s="112">
        <f>G137</f>
        <v>2668.2</v>
      </c>
      <c r="H136" s="112" t="str">
        <f>H137</f>
        <v>2668,2</v>
      </c>
      <c r="I136" s="123"/>
      <c r="J136" s="123"/>
      <c r="K136" s="108">
        <f t="shared" si="2"/>
        <v>100</v>
      </c>
    </row>
    <row r="137" spans="1:11" ht="60.75" customHeight="1">
      <c r="A137" s="205" t="s">
        <v>126</v>
      </c>
      <c r="B137" s="106" t="s">
        <v>82</v>
      </c>
      <c r="C137" s="107" t="s">
        <v>59</v>
      </c>
      <c r="D137" s="107" t="s">
        <v>22</v>
      </c>
      <c r="E137" s="107" t="s">
        <v>238</v>
      </c>
      <c r="F137" s="146" t="s">
        <v>5</v>
      </c>
      <c r="G137" s="113">
        <f>G138</f>
        <v>2668.2</v>
      </c>
      <c r="H137" s="112" t="str">
        <f>H138</f>
        <v>2668,2</v>
      </c>
      <c r="I137" s="123"/>
      <c r="J137" s="123"/>
      <c r="K137" s="108">
        <f t="shared" si="2"/>
        <v>100</v>
      </c>
    </row>
    <row r="138" spans="1:11" ht="24.75" customHeight="1">
      <c r="A138" s="207" t="s">
        <v>252</v>
      </c>
      <c r="B138" s="106" t="s">
        <v>82</v>
      </c>
      <c r="C138" s="107" t="s">
        <v>59</v>
      </c>
      <c r="D138" s="107" t="s">
        <v>22</v>
      </c>
      <c r="E138" s="71" t="s">
        <v>238</v>
      </c>
      <c r="F138" s="146" t="s">
        <v>253</v>
      </c>
      <c r="G138" s="113">
        <f>2453+215.2</f>
        <v>2668.2</v>
      </c>
      <c r="H138" s="194" t="s">
        <v>390</v>
      </c>
      <c r="I138" s="123"/>
      <c r="J138" s="123"/>
      <c r="K138" s="108">
        <f t="shared" si="2"/>
        <v>100</v>
      </c>
    </row>
    <row r="139" spans="1:11" ht="72.75" customHeight="1">
      <c r="A139" s="207" t="s">
        <v>254</v>
      </c>
      <c r="B139" s="106" t="s">
        <v>82</v>
      </c>
      <c r="C139" s="107" t="s">
        <v>59</v>
      </c>
      <c r="D139" s="107" t="s">
        <v>22</v>
      </c>
      <c r="E139" s="107" t="s">
        <v>255</v>
      </c>
      <c r="F139" s="146" t="s">
        <v>5</v>
      </c>
      <c r="G139" s="112">
        <f>G140</f>
        <v>20</v>
      </c>
      <c r="H139" s="113">
        <f>H140</f>
        <v>20</v>
      </c>
      <c r="I139" s="123"/>
      <c r="J139" s="123"/>
      <c r="K139" s="108">
        <f t="shared" si="2"/>
        <v>100</v>
      </c>
    </row>
    <row r="140" spans="1:11" ht="22.5" customHeight="1">
      <c r="A140" s="207" t="s">
        <v>252</v>
      </c>
      <c r="B140" s="106" t="s">
        <v>82</v>
      </c>
      <c r="C140" s="107" t="s">
        <v>59</v>
      </c>
      <c r="D140" s="107" t="s">
        <v>22</v>
      </c>
      <c r="E140" s="107" t="s">
        <v>255</v>
      </c>
      <c r="F140" s="146" t="s">
        <v>253</v>
      </c>
      <c r="G140" s="112">
        <v>20</v>
      </c>
      <c r="H140" s="196">
        <v>20</v>
      </c>
      <c r="I140" s="123"/>
      <c r="J140" s="123"/>
      <c r="K140" s="108">
        <f t="shared" si="2"/>
        <v>100</v>
      </c>
    </row>
    <row r="141" spans="1:11" ht="57.75" customHeight="1">
      <c r="A141" s="203" t="s">
        <v>111</v>
      </c>
      <c r="B141" s="106" t="s">
        <v>58</v>
      </c>
      <c r="C141" s="107" t="s">
        <v>24</v>
      </c>
      <c r="D141" s="107" t="s">
        <v>24</v>
      </c>
      <c r="E141" s="107" t="s">
        <v>27</v>
      </c>
      <c r="F141" s="107" t="s">
        <v>5</v>
      </c>
      <c r="G141" s="113">
        <f aca="true" t="shared" si="8" ref="G141:J142">G142</f>
        <v>276.3</v>
      </c>
      <c r="H141" s="113">
        <f t="shared" si="8"/>
        <v>276.3</v>
      </c>
      <c r="I141" s="54" t="e">
        <f t="shared" si="8"/>
        <v>#REF!</v>
      </c>
      <c r="J141" s="54" t="e">
        <f t="shared" si="8"/>
        <v>#REF!</v>
      </c>
      <c r="K141" s="108">
        <f t="shared" si="2"/>
        <v>100</v>
      </c>
    </row>
    <row r="142" spans="1:11" ht="20.25" customHeight="1">
      <c r="A142" s="207" t="s">
        <v>15</v>
      </c>
      <c r="B142" s="69" t="s">
        <v>58</v>
      </c>
      <c r="C142" s="70" t="s">
        <v>6</v>
      </c>
      <c r="D142" s="70" t="s">
        <v>14</v>
      </c>
      <c r="E142" s="70" t="s">
        <v>27</v>
      </c>
      <c r="F142" s="70" t="s">
        <v>5</v>
      </c>
      <c r="G142" s="113">
        <f t="shared" si="8"/>
        <v>276.3</v>
      </c>
      <c r="H142" s="113">
        <f t="shared" si="8"/>
        <v>276.3</v>
      </c>
      <c r="I142" s="34" t="e">
        <f t="shared" si="8"/>
        <v>#REF!</v>
      </c>
      <c r="J142" s="34" t="e">
        <f t="shared" si="8"/>
        <v>#REF!</v>
      </c>
      <c r="K142" s="108">
        <f t="shared" si="2"/>
        <v>100</v>
      </c>
    </row>
    <row r="143" spans="1:11" ht="21.75" customHeight="1">
      <c r="A143" s="207" t="s">
        <v>17</v>
      </c>
      <c r="B143" s="69" t="s">
        <v>58</v>
      </c>
      <c r="C143" s="70" t="s">
        <v>6</v>
      </c>
      <c r="D143" s="70" t="s">
        <v>101</v>
      </c>
      <c r="E143" s="70" t="s">
        <v>27</v>
      </c>
      <c r="F143" s="70" t="s">
        <v>5</v>
      </c>
      <c r="G143" s="113">
        <f>G144+G148</f>
        <v>276.3</v>
      </c>
      <c r="H143" s="113">
        <f>H144+H148</f>
        <v>276.3</v>
      </c>
      <c r="I143" s="34" t="e">
        <f>I144+#REF!</f>
        <v>#REF!</v>
      </c>
      <c r="J143" s="34" t="e">
        <f>J144</f>
        <v>#REF!</v>
      </c>
      <c r="K143" s="108">
        <f t="shared" si="2"/>
        <v>100</v>
      </c>
    </row>
    <row r="144" spans="1:11" ht="72" customHeight="1">
      <c r="A144" s="207" t="s">
        <v>55</v>
      </c>
      <c r="B144" s="69" t="s">
        <v>58</v>
      </c>
      <c r="C144" s="70" t="s">
        <v>6</v>
      </c>
      <c r="D144" s="70" t="s">
        <v>101</v>
      </c>
      <c r="E144" s="70" t="s">
        <v>60</v>
      </c>
      <c r="F144" s="70" t="s">
        <v>5</v>
      </c>
      <c r="G144" s="113">
        <f>G145</f>
        <v>203.70000000000002</v>
      </c>
      <c r="H144" s="113">
        <f>H145</f>
        <v>203.70000000000002</v>
      </c>
      <c r="I144" s="34" t="e">
        <f>I145</f>
        <v>#REF!</v>
      </c>
      <c r="J144" s="34" t="e">
        <f>J145</f>
        <v>#REF!</v>
      </c>
      <c r="K144" s="108">
        <f aca="true" t="shared" si="9" ref="K144:K205">H144/G144*100</f>
        <v>100</v>
      </c>
    </row>
    <row r="145" spans="1:11" ht="21" customHeight="1">
      <c r="A145" s="207" t="s">
        <v>16</v>
      </c>
      <c r="B145" s="69" t="s">
        <v>58</v>
      </c>
      <c r="C145" s="70" t="s">
        <v>6</v>
      </c>
      <c r="D145" s="70" t="s">
        <v>101</v>
      </c>
      <c r="E145" s="70" t="s">
        <v>61</v>
      </c>
      <c r="F145" s="70" t="s">
        <v>5</v>
      </c>
      <c r="G145" s="113">
        <f>G146+G147</f>
        <v>203.70000000000002</v>
      </c>
      <c r="H145" s="113">
        <f>H146+H147</f>
        <v>203.70000000000002</v>
      </c>
      <c r="I145" s="34" t="e">
        <f>#REF!</f>
        <v>#REF!</v>
      </c>
      <c r="J145" s="34" t="e">
        <f>#REF!</f>
        <v>#REF!</v>
      </c>
      <c r="K145" s="108">
        <f t="shared" si="9"/>
        <v>100</v>
      </c>
    </row>
    <row r="146" spans="1:11" ht="61.5" customHeight="1">
      <c r="A146" s="204" t="s">
        <v>200</v>
      </c>
      <c r="B146" s="69" t="s">
        <v>58</v>
      </c>
      <c r="C146" s="70" t="s">
        <v>6</v>
      </c>
      <c r="D146" s="70" t="s">
        <v>101</v>
      </c>
      <c r="E146" s="70" t="s">
        <v>61</v>
      </c>
      <c r="F146" s="70" t="s">
        <v>112</v>
      </c>
      <c r="G146" s="113">
        <v>170.3</v>
      </c>
      <c r="H146" s="197" t="s">
        <v>391</v>
      </c>
      <c r="I146" s="34"/>
      <c r="J146" s="34"/>
      <c r="K146" s="108">
        <f t="shared" si="9"/>
        <v>100</v>
      </c>
    </row>
    <row r="147" spans="1:14" ht="49.5" customHeight="1">
      <c r="A147" s="205" t="s">
        <v>201</v>
      </c>
      <c r="B147" s="69" t="s">
        <v>58</v>
      </c>
      <c r="C147" s="70" t="s">
        <v>6</v>
      </c>
      <c r="D147" s="70" t="s">
        <v>101</v>
      </c>
      <c r="E147" s="70" t="s">
        <v>61</v>
      </c>
      <c r="F147" s="70" t="s">
        <v>114</v>
      </c>
      <c r="G147" s="113">
        <v>33.4</v>
      </c>
      <c r="H147" s="197" t="s">
        <v>392</v>
      </c>
      <c r="I147" s="34"/>
      <c r="J147" s="34"/>
      <c r="K147" s="108">
        <f t="shared" si="9"/>
        <v>100</v>
      </c>
      <c r="N147" s="84"/>
    </row>
    <row r="148" spans="1:14" ht="61.5" customHeight="1">
      <c r="A148" s="201" t="s">
        <v>280</v>
      </c>
      <c r="B148" s="69" t="s">
        <v>58</v>
      </c>
      <c r="C148" s="70" t="s">
        <v>6</v>
      </c>
      <c r="D148" s="70" t="s">
        <v>101</v>
      </c>
      <c r="E148" s="70" t="s">
        <v>268</v>
      </c>
      <c r="F148" s="70" t="s">
        <v>5</v>
      </c>
      <c r="G148" s="113">
        <v>72.6</v>
      </c>
      <c r="H148" s="113">
        <v>72.6</v>
      </c>
      <c r="I148" s="34"/>
      <c r="J148" s="34"/>
      <c r="K148" s="108">
        <f t="shared" si="9"/>
        <v>100</v>
      </c>
      <c r="N148" s="84"/>
    </row>
    <row r="149" spans="1:14" ht="46.5" customHeight="1">
      <c r="A149" s="205" t="s">
        <v>239</v>
      </c>
      <c r="B149" s="69" t="s">
        <v>58</v>
      </c>
      <c r="C149" s="70" t="s">
        <v>6</v>
      </c>
      <c r="D149" s="70" t="s">
        <v>101</v>
      </c>
      <c r="E149" s="70" t="s">
        <v>268</v>
      </c>
      <c r="F149" s="70" t="s">
        <v>114</v>
      </c>
      <c r="G149" s="113">
        <v>72.6</v>
      </c>
      <c r="H149" s="197" t="s">
        <v>393</v>
      </c>
      <c r="I149" s="34"/>
      <c r="J149" s="34"/>
      <c r="K149" s="108">
        <f t="shared" si="9"/>
        <v>100</v>
      </c>
      <c r="N149" s="84"/>
    </row>
    <row r="150" spans="1:11" ht="49.5" customHeight="1">
      <c r="A150" s="201" t="s">
        <v>129</v>
      </c>
      <c r="B150" s="106" t="s">
        <v>62</v>
      </c>
      <c r="C150" s="107" t="s">
        <v>14</v>
      </c>
      <c r="D150" s="107" t="s">
        <v>14</v>
      </c>
      <c r="E150" s="107" t="s">
        <v>27</v>
      </c>
      <c r="F150" s="107" t="s">
        <v>5</v>
      </c>
      <c r="G150" s="108">
        <f>G152+G167+G164</f>
        <v>8890.6</v>
      </c>
      <c r="H150" s="108">
        <f>H152+H167+H164</f>
        <v>8784.5</v>
      </c>
      <c r="I150" s="52" t="e">
        <f>#REF!+I167</f>
        <v>#REF!</v>
      </c>
      <c r="J150" s="52" t="e">
        <f>#REF!+J167</f>
        <v>#REF!</v>
      </c>
      <c r="K150" s="108">
        <f t="shared" si="9"/>
        <v>98.80660472858975</v>
      </c>
    </row>
    <row r="151" spans="1:11" ht="28.5" customHeight="1">
      <c r="A151" s="201" t="s">
        <v>333</v>
      </c>
      <c r="B151" s="106" t="s">
        <v>62</v>
      </c>
      <c r="C151" s="107"/>
      <c r="D151" s="107"/>
      <c r="E151" s="107"/>
      <c r="F151" s="107"/>
      <c r="G151" s="108">
        <f>G152+G163</f>
        <v>2806.8</v>
      </c>
      <c r="H151" s="108">
        <f>H152+H163</f>
        <v>2787</v>
      </c>
      <c r="I151" s="52"/>
      <c r="J151" s="52"/>
      <c r="K151" s="108">
        <f t="shared" si="9"/>
        <v>99.29457032920051</v>
      </c>
    </row>
    <row r="152" spans="1:11" ht="22.5" customHeight="1">
      <c r="A152" s="205" t="s">
        <v>10</v>
      </c>
      <c r="B152" s="92" t="s">
        <v>62</v>
      </c>
      <c r="C152" s="93" t="s">
        <v>9</v>
      </c>
      <c r="D152" s="93" t="s">
        <v>14</v>
      </c>
      <c r="E152" s="93" t="s">
        <v>27</v>
      </c>
      <c r="F152" s="93" t="s">
        <v>5</v>
      </c>
      <c r="G152" s="111">
        <f>G153</f>
        <v>2794.8</v>
      </c>
      <c r="H152" s="111">
        <f>H153</f>
        <v>2775</v>
      </c>
      <c r="I152" s="36" t="e">
        <f>I153</f>
        <v>#REF!</v>
      </c>
      <c r="J152" s="36" t="e">
        <f>J153</f>
        <v>#REF!</v>
      </c>
      <c r="K152" s="108">
        <f t="shared" si="9"/>
        <v>99.29154143409188</v>
      </c>
    </row>
    <row r="153" spans="1:11" ht="21.75" customHeight="1">
      <c r="A153" s="205" t="s">
        <v>11</v>
      </c>
      <c r="B153" s="92" t="s">
        <v>62</v>
      </c>
      <c r="C153" s="93" t="s">
        <v>9</v>
      </c>
      <c r="D153" s="93" t="s">
        <v>8</v>
      </c>
      <c r="E153" s="93" t="s">
        <v>27</v>
      </c>
      <c r="F153" s="93" t="s">
        <v>5</v>
      </c>
      <c r="G153" s="111">
        <f>G154+G160</f>
        <v>2794.8</v>
      </c>
      <c r="H153" s="111">
        <f>H154+H160</f>
        <v>2775</v>
      </c>
      <c r="I153" s="26" t="e">
        <f>#REF!</f>
        <v>#REF!</v>
      </c>
      <c r="J153" s="26" t="e">
        <f>#REF!</f>
        <v>#REF!</v>
      </c>
      <c r="K153" s="108">
        <f t="shared" si="9"/>
        <v>99.29154143409188</v>
      </c>
    </row>
    <row r="154" spans="1:11" ht="30" customHeight="1">
      <c r="A154" s="204" t="s">
        <v>12</v>
      </c>
      <c r="B154" s="150" t="s">
        <v>62</v>
      </c>
      <c r="C154" s="131" t="s">
        <v>9</v>
      </c>
      <c r="D154" s="131" t="s">
        <v>8</v>
      </c>
      <c r="E154" s="132" t="s">
        <v>32</v>
      </c>
      <c r="F154" s="131" t="s">
        <v>5</v>
      </c>
      <c r="G154" s="111">
        <f>G155+G157</f>
        <v>2149.8</v>
      </c>
      <c r="H154" s="111">
        <f>H155+H157</f>
        <v>2130</v>
      </c>
      <c r="I154" s="111">
        <f>I155+I157</f>
        <v>0</v>
      </c>
      <c r="J154" s="111">
        <f>J155+J157</f>
        <v>2073</v>
      </c>
      <c r="K154" s="108">
        <f t="shared" si="9"/>
        <v>99.07898409154339</v>
      </c>
    </row>
    <row r="155" spans="1:11" ht="77.25" customHeight="1">
      <c r="A155" s="205" t="s">
        <v>337</v>
      </c>
      <c r="B155" s="150" t="s">
        <v>62</v>
      </c>
      <c r="C155" s="131" t="s">
        <v>9</v>
      </c>
      <c r="D155" s="131" t="s">
        <v>8</v>
      </c>
      <c r="E155" s="93" t="s">
        <v>336</v>
      </c>
      <c r="F155" s="93" t="s">
        <v>5</v>
      </c>
      <c r="G155" s="111">
        <f>G156</f>
        <v>124.8</v>
      </c>
      <c r="H155" s="111" t="str">
        <f>H156</f>
        <v>124,8</v>
      </c>
      <c r="I155" s="26"/>
      <c r="J155" s="26"/>
      <c r="K155" s="108">
        <f t="shared" si="9"/>
        <v>100</v>
      </c>
    </row>
    <row r="156" spans="1:11" ht="34.5" customHeight="1">
      <c r="A156" s="205" t="s">
        <v>189</v>
      </c>
      <c r="B156" s="150" t="s">
        <v>62</v>
      </c>
      <c r="C156" s="131" t="s">
        <v>9</v>
      </c>
      <c r="D156" s="131" t="s">
        <v>8</v>
      </c>
      <c r="E156" s="93" t="s">
        <v>336</v>
      </c>
      <c r="F156" s="93" t="s">
        <v>190</v>
      </c>
      <c r="G156" s="111">
        <v>124.8</v>
      </c>
      <c r="H156" s="191" t="s">
        <v>471</v>
      </c>
      <c r="I156" s="26"/>
      <c r="J156" s="26"/>
      <c r="K156" s="108">
        <f t="shared" si="9"/>
        <v>100</v>
      </c>
    </row>
    <row r="157" spans="1:11" ht="30" customHeight="1">
      <c r="A157" s="204" t="s">
        <v>18</v>
      </c>
      <c r="B157" s="150" t="s">
        <v>62</v>
      </c>
      <c r="C157" s="131" t="s">
        <v>9</v>
      </c>
      <c r="D157" s="131" t="s">
        <v>8</v>
      </c>
      <c r="E157" s="132" t="s">
        <v>63</v>
      </c>
      <c r="F157" s="131" t="s">
        <v>5</v>
      </c>
      <c r="G157" s="115">
        <f>G158+G159</f>
        <v>2025</v>
      </c>
      <c r="H157" s="115">
        <f>H158+H159</f>
        <v>2005.2</v>
      </c>
      <c r="I157" s="31">
        <f>I158</f>
        <v>0</v>
      </c>
      <c r="J157" s="31">
        <f>J158</f>
        <v>2073</v>
      </c>
      <c r="K157" s="108">
        <f t="shared" si="9"/>
        <v>99.02222222222223</v>
      </c>
    </row>
    <row r="158" spans="1:11" ht="88.5" customHeight="1">
      <c r="A158" s="205" t="s">
        <v>209</v>
      </c>
      <c r="B158" s="150" t="s">
        <v>62</v>
      </c>
      <c r="C158" s="131" t="s">
        <v>9</v>
      </c>
      <c r="D158" s="131" t="s">
        <v>8</v>
      </c>
      <c r="E158" s="132" t="s">
        <v>63</v>
      </c>
      <c r="F158" s="131" t="s">
        <v>123</v>
      </c>
      <c r="G158" s="111">
        <v>2013</v>
      </c>
      <c r="H158" s="198" t="s">
        <v>394</v>
      </c>
      <c r="I158" s="26"/>
      <c r="J158" s="26">
        <v>2073</v>
      </c>
      <c r="K158" s="108">
        <f t="shared" si="9"/>
        <v>99.01639344262296</v>
      </c>
    </row>
    <row r="159" spans="1:11" ht="31.5" customHeight="1">
      <c r="A159" s="205" t="s">
        <v>189</v>
      </c>
      <c r="B159" s="150" t="s">
        <v>62</v>
      </c>
      <c r="C159" s="131" t="s">
        <v>9</v>
      </c>
      <c r="D159" s="131" t="s">
        <v>8</v>
      </c>
      <c r="E159" s="132" t="s">
        <v>63</v>
      </c>
      <c r="F159" s="131" t="s">
        <v>190</v>
      </c>
      <c r="G159" s="111">
        <v>12</v>
      </c>
      <c r="H159" s="198" t="s">
        <v>365</v>
      </c>
      <c r="I159" s="26"/>
      <c r="J159" s="26"/>
      <c r="K159" s="108">
        <f t="shared" si="9"/>
        <v>100</v>
      </c>
    </row>
    <row r="160" spans="1:11" ht="78.75" customHeight="1">
      <c r="A160" s="204" t="s">
        <v>180</v>
      </c>
      <c r="B160" s="153" t="s">
        <v>62</v>
      </c>
      <c r="C160" s="71" t="s">
        <v>9</v>
      </c>
      <c r="D160" s="71" t="s">
        <v>8</v>
      </c>
      <c r="E160" s="71" t="s">
        <v>181</v>
      </c>
      <c r="F160" s="70" t="s">
        <v>5</v>
      </c>
      <c r="G160" s="108">
        <f>G161</f>
        <v>645</v>
      </c>
      <c r="H160" s="197" t="s">
        <v>395</v>
      </c>
      <c r="I160" s="40"/>
      <c r="J160" s="40"/>
      <c r="K160" s="108">
        <f t="shared" si="9"/>
        <v>100</v>
      </c>
    </row>
    <row r="161" spans="1:11" ht="63" customHeight="1">
      <c r="A161" s="205" t="s">
        <v>126</v>
      </c>
      <c r="B161" s="154" t="s">
        <v>62</v>
      </c>
      <c r="C161" s="155" t="s">
        <v>9</v>
      </c>
      <c r="D161" s="155" t="s">
        <v>8</v>
      </c>
      <c r="E161" s="71" t="s">
        <v>238</v>
      </c>
      <c r="F161" s="71" t="s">
        <v>5</v>
      </c>
      <c r="G161" s="108">
        <f>G162</f>
        <v>645</v>
      </c>
      <c r="H161" s="190" t="s">
        <v>395</v>
      </c>
      <c r="I161" s="50"/>
      <c r="J161" s="50"/>
      <c r="K161" s="108">
        <f t="shared" si="9"/>
        <v>100</v>
      </c>
    </row>
    <row r="162" spans="1:11" ht="90.75" customHeight="1">
      <c r="A162" s="205" t="s">
        <v>209</v>
      </c>
      <c r="B162" s="154" t="s">
        <v>62</v>
      </c>
      <c r="C162" s="155" t="s">
        <v>9</v>
      </c>
      <c r="D162" s="155" t="s">
        <v>8</v>
      </c>
      <c r="E162" s="71" t="s">
        <v>238</v>
      </c>
      <c r="F162" s="71" t="s">
        <v>123</v>
      </c>
      <c r="G162" s="116">
        <f>200+280+15+150</f>
        <v>645</v>
      </c>
      <c r="H162" s="190" t="s">
        <v>395</v>
      </c>
      <c r="I162" s="51"/>
      <c r="J162" s="51"/>
      <c r="K162" s="108">
        <f t="shared" si="9"/>
        <v>100</v>
      </c>
    </row>
    <row r="163" spans="1:11" ht="27.75" customHeight="1">
      <c r="A163" s="203" t="s">
        <v>38</v>
      </c>
      <c r="B163" s="154" t="s">
        <v>62</v>
      </c>
      <c r="C163" s="155" t="s">
        <v>21</v>
      </c>
      <c r="D163" s="155" t="s">
        <v>14</v>
      </c>
      <c r="E163" s="71" t="s">
        <v>27</v>
      </c>
      <c r="F163" s="71" t="s">
        <v>5</v>
      </c>
      <c r="G163" s="116">
        <v>12</v>
      </c>
      <c r="H163" s="116">
        <v>12</v>
      </c>
      <c r="I163" s="51"/>
      <c r="J163" s="51"/>
      <c r="K163" s="108">
        <f t="shared" si="9"/>
        <v>100</v>
      </c>
    </row>
    <row r="164" spans="1:11" ht="30" customHeight="1">
      <c r="A164" s="203" t="s">
        <v>290</v>
      </c>
      <c r="B164" s="159" t="s">
        <v>62</v>
      </c>
      <c r="C164" s="107" t="s">
        <v>21</v>
      </c>
      <c r="D164" s="107" t="s">
        <v>7</v>
      </c>
      <c r="E164" s="107" t="s">
        <v>27</v>
      </c>
      <c r="F164" s="107" t="s">
        <v>5</v>
      </c>
      <c r="G164" s="108">
        <f>G165</f>
        <v>12</v>
      </c>
      <c r="H164" s="192" t="s">
        <v>365</v>
      </c>
      <c r="I164" s="50"/>
      <c r="J164" s="50"/>
      <c r="K164" s="108">
        <f t="shared" si="9"/>
        <v>100</v>
      </c>
    </row>
    <row r="165" spans="1:11" ht="47.25" customHeight="1">
      <c r="A165" s="203" t="s">
        <v>296</v>
      </c>
      <c r="B165" s="159" t="s">
        <v>62</v>
      </c>
      <c r="C165" s="107" t="s">
        <v>21</v>
      </c>
      <c r="D165" s="107" t="s">
        <v>7</v>
      </c>
      <c r="E165" s="107" t="s">
        <v>291</v>
      </c>
      <c r="F165" s="107" t="s">
        <v>5</v>
      </c>
      <c r="G165" s="108">
        <f>G166</f>
        <v>12</v>
      </c>
      <c r="H165" s="192" t="s">
        <v>365</v>
      </c>
      <c r="I165" s="50"/>
      <c r="J165" s="50"/>
      <c r="K165" s="108">
        <f t="shared" si="9"/>
        <v>100</v>
      </c>
    </row>
    <row r="166" spans="1:11" ht="33.75" customHeight="1">
      <c r="A166" s="201" t="s">
        <v>189</v>
      </c>
      <c r="B166" s="159" t="s">
        <v>62</v>
      </c>
      <c r="C166" s="107" t="s">
        <v>21</v>
      </c>
      <c r="D166" s="107" t="s">
        <v>7</v>
      </c>
      <c r="E166" s="107" t="s">
        <v>291</v>
      </c>
      <c r="F166" s="107" t="s">
        <v>190</v>
      </c>
      <c r="G166" s="108">
        <v>12</v>
      </c>
      <c r="H166" s="192" t="s">
        <v>365</v>
      </c>
      <c r="I166" s="50"/>
      <c r="J166" s="50"/>
      <c r="K166" s="108">
        <f t="shared" si="9"/>
        <v>100</v>
      </c>
    </row>
    <row r="167" spans="1:11" ht="24" customHeight="1">
      <c r="A167" s="205" t="s">
        <v>104</v>
      </c>
      <c r="B167" s="92" t="s">
        <v>62</v>
      </c>
      <c r="C167" s="93" t="s">
        <v>44</v>
      </c>
      <c r="D167" s="93" t="s">
        <v>14</v>
      </c>
      <c r="E167" s="93" t="s">
        <v>27</v>
      </c>
      <c r="F167" s="93" t="s">
        <v>5</v>
      </c>
      <c r="G167" s="111">
        <f>G168+G199</f>
        <v>6083.8</v>
      </c>
      <c r="H167" s="111">
        <f>H168+H199</f>
        <v>5997.5</v>
      </c>
      <c r="I167" s="37" t="e">
        <f>I168+I199</f>
        <v>#REF!</v>
      </c>
      <c r="J167" s="37" t="e">
        <f>J168+J199+J184++#REF!</f>
        <v>#REF!</v>
      </c>
      <c r="K167" s="108">
        <f t="shared" si="9"/>
        <v>98.58147868108748</v>
      </c>
    </row>
    <row r="168" spans="1:11" ht="18" customHeight="1">
      <c r="A168" s="207" t="s">
        <v>64</v>
      </c>
      <c r="B168" s="69" t="s">
        <v>62</v>
      </c>
      <c r="C168" s="70" t="s">
        <v>44</v>
      </c>
      <c r="D168" s="70" t="s">
        <v>6</v>
      </c>
      <c r="E168" s="70" t="s">
        <v>27</v>
      </c>
      <c r="F168" s="70" t="s">
        <v>5</v>
      </c>
      <c r="G168" s="114">
        <f>G169+G184+G193+G197+G173+G176</f>
        <v>5578.3</v>
      </c>
      <c r="H168" s="114">
        <f>H169+H184+H193+H197+H173+H176</f>
        <v>5512.8</v>
      </c>
      <c r="I168" s="38" t="e">
        <f>#REF!+#REF!+I184</f>
        <v>#REF!</v>
      </c>
      <c r="J168" s="39" t="e">
        <f>#REF!</f>
        <v>#REF!</v>
      </c>
      <c r="K168" s="108">
        <f t="shared" si="9"/>
        <v>98.82580714554614</v>
      </c>
    </row>
    <row r="169" spans="1:11" ht="32.25" customHeight="1">
      <c r="A169" s="205" t="s">
        <v>193</v>
      </c>
      <c r="B169" s="69" t="s">
        <v>62</v>
      </c>
      <c r="C169" s="70" t="s">
        <v>44</v>
      </c>
      <c r="D169" s="70" t="s">
        <v>6</v>
      </c>
      <c r="E169" s="70" t="s">
        <v>45</v>
      </c>
      <c r="F169" s="70" t="s">
        <v>5</v>
      </c>
      <c r="G169" s="114">
        <f>G170</f>
        <v>1981.4</v>
      </c>
      <c r="H169" s="114">
        <f>H170</f>
        <v>1929.4</v>
      </c>
      <c r="I169" s="38"/>
      <c r="J169" s="39"/>
      <c r="K169" s="108">
        <f t="shared" si="9"/>
        <v>97.37559301503987</v>
      </c>
    </row>
    <row r="170" spans="1:11" ht="33" customHeight="1">
      <c r="A170" s="207" t="s">
        <v>65</v>
      </c>
      <c r="B170" s="69" t="s">
        <v>62</v>
      </c>
      <c r="C170" s="70" t="s">
        <v>44</v>
      </c>
      <c r="D170" s="70" t="s">
        <v>6</v>
      </c>
      <c r="E170" s="70" t="s">
        <v>66</v>
      </c>
      <c r="F170" s="70" t="s">
        <v>5</v>
      </c>
      <c r="G170" s="108">
        <f>G171+G172</f>
        <v>1981.4</v>
      </c>
      <c r="H170" s="108">
        <f>H171+H172</f>
        <v>1929.4</v>
      </c>
      <c r="I170" s="40" t="e">
        <f>#REF!</f>
        <v>#REF!</v>
      </c>
      <c r="J170" s="40" t="e">
        <f>#REF!</f>
        <v>#REF!</v>
      </c>
      <c r="K170" s="108">
        <f t="shared" si="9"/>
        <v>97.37559301503987</v>
      </c>
    </row>
    <row r="171" spans="1:11" ht="48.75" customHeight="1">
      <c r="A171" s="202" t="s">
        <v>205</v>
      </c>
      <c r="B171" s="69" t="s">
        <v>62</v>
      </c>
      <c r="C171" s="70" t="s">
        <v>44</v>
      </c>
      <c r="D171" s="70" t="s">
        <v>6</v>
      </c>
      <c r="E171" s="70" t="s">
        <v>66</v>
      </c>
      <c r="F171" s="70" t="s">
        <v>206</v>
      </c>
      <c r="G171" s="108">
        <v>17.4</v>
      </c>
      <c r="H171" s="197" t="s">
        <v>396</v>
      </c>
      <c r="I171" s="40"/>
      <c r="J171" s="40"/>
      <c r="K171" s="108">
        <f t="shared" si="9"/>
        <v>100</v>
      </c>
    </row>
    <row r="172" spans="1:11" ht="80.25" customHeight="1">
      <c r="A172" s="205" t="s">
        <v>209</v>
      </c>
      <c r="B172" s="69" t="s">
        <v>62</v>
      </c>
      <c r="C172" s="70" t="s">
        <v>44</v>
      </c>
      <c r="D172" s="70" t="s">
        <v>6</v>
      </c>
      <c r="E172" s="70" t="s">
        <v>66</v>
      </c>
      <c r="F172" s="70" t="s">
        <v>123</v>
      </c>
      <c r="G172" s="108">
        <v>1964</v>
      </c>
      <c r="H172" s="197" t="s">
        <v>397</v>
      </c>
      <c r="I172" s="40"/>
      <c r="J172" s="40"/>
      <c r="K172" s="108">
        <f t="shared" si="9"/>
        <v>97.35234215885947</v>
      </c>
    </row>
    <row r="173" spans="1:11" ht="72.75" customHeight="1">
      <c r="A173" s="204" t="s">
        <v>180</v>
      </c>
      <c r="B173" s="154" t="s">
        <v>62</v>
      </c>
      <c r="C173" s="155" t="s">
        <v>44</v>
      </c>
      <c r="D173" s="155" t="s">
        <v>6</v>
      </c>
      <c r="E173" s="71" t="s">
        <v>181</v>
      </c>
      <c r="F173" s="70" t="s">
        <v>5</v>
      </c>
      <c r="G173" s="108">
        <f>G174</f>
        <v>760</v>
      </c>
      <c r="H173" s="108" t="str">
        <f>H174</f>
        <v>760,0</v>
      </c>
      <c r="I173" s="40"/>
      <c r="J173" s="40"/>
      <c r="K173" s="108">
        <f t="shared" si="9"/>
        <v>100</v>
      </c>
    </row>
    <row r="174" spans="1:11" ht="67.5" customHeight="1">
      <c r="A174" s="205" t="s">
        <v>126</v>
      </c>
      <c r="B174" s="154" t="s">
        <v>62</v>
      </c>
      <c r="C174" s="155" t="s">
        <v>44</v>
      </c>
      <c r="D174" s="155" t="s">
        <v>6</v>
      </c>
      <c r="E174" s="71" t="s">
        <v>238</v>
      </c>
      <c r="F174" s="70" t="s">
        <v>5</v>
      </c>
      <c r="G174" s="108">
        <f>G175</f>
        <v>760</v>
      </c>
      <c r="H174" s="108" t="str">
        <f>H175</f>
        <v>760,0</v>
      </c>
      <c r="I174" s="40"/>
      <c r="J174" s="40"/>
      <c r="K174" s="108">
        <f t="shared" si="9"/>
        <v>100</v>
      </c>
    </row>
    <row r="175" spans="1:11" ht="78" customHeight="1">
      <c r="A175" s="205" t="s">
        <v>209</v>
      </c>
      <c r="B175" s="154" t="s">
        <v>62</v>
      </c>
      <c r="C175" s="155" t="s">
        <v>44</v>
      </c>
      <c r="D175" s="155" t="s">
        <v>6</v>
      </c>
      <c r="E175" s="71" t="s">
        <v>238</v>
      </c>
      <c r="F175" s="71" t="s">
        <v>123</v>
      </c>
      <c r="G175" s="116">
        <f>200+420+140</f>
        <v>760</v>
      </c>
      <c r="H175" s="190" t="s">
        <v>398</v>
      </c>
      <c r="I175" s="51"/>
      <c r="J175" s="51"/>
      <c r="K175" s="108">
        <f t="shared" si="9"/>
        <v>100</v>
      </c>
    </row>
    <row r="176" spans="1:11" ht="33" customHeight="1">
      <c r="A176" s="205" t="s">
        <v>332</v>
      </c>
      <c r="B176" s="154" t="s">
        <v>62</v>
      </c>
      <c r="C176" s="155" t="s">
        <v>44</v>
      </c>
      <c r="D176" s="155" t="s">
        <v>6</v>
      </c>
      <c r="E176" s="71" t="s">
        <v>27</v>
      </c>
      <c r="F176" s="71"/>
      <c r="G176" s="116">
        <f>G177+G181</f>
        <v>458</v>
      </c>
      <c r="H176" s="116">
        <f>H177+H181</f>
        <v>450</v>
      </c>
      <c r="I176" s="116" t="e">
        <f>I177+I181</f>
        <v>#REF!</v>
      </c>
      <c r="J176" s="116" t="e">
        <f>J177+J181</f>
        <v>#REF!</v>
      </c>
      <c r="K176" s="116">
        <f>K177+K181</f>
        <v>197.5</v>
      </c>
    </row>
    <row r="177" spans="1:11" ht="34.5" customHeight="1">
      <c r="A177" s="207" t="s">
        <v>18</v>
      </c>
      <c r="B177" s="69" t="s">
        <v>62</v>
      </c>
      <c r="C177" s="70" t="s">
        <v>44</v>
      </c>
      <c r="D177" s="70" t="s">
        <v>6</v>
      </c>
      <c r="E177" s="70" t="s">
        <v>179</v>
      </c>
      <c r="F177" s="70" t="s">
        <v>5</v>
      </c>
      <c r="G177" s="108">
        <f>G178+G179+G180</f>
        <v>320</v>
      </c>
      <c r="H177" s="108">
        <f>H178+H179+H180</f>
        <v>312</v>
      </c>
      <c r="I177" s="40" t="e">
        <f>#REF!</f>
        <v>#REF!</v>
      </c>
      <c r="J177" s="40" t="e">
        <f>#REF!</f>
        <v>#REF!</v>
      </c>
      <c r="K177" s="108">
        <f t="shared" si="9"/>
        <v>97.5</v>
      </c>
    </row>
    <row r="178" spans="1:11" ht="42" customHeight="1">
      <c r="A178" s="204" t="s">
        <v>203</v>
      </c>
      <c r="B178" s="69" t="s">
        <v>62</v>
      </c>
      <c r="C178" s="70" t="s">
        <v>44</v>
      </c>
      <c r="D178" s="70" t="s">
        <v>6</v>
      </c>
      <c r="E178" s="70" t="s">
        <v>179</v>
      </c>
      <c r="F178" s="70" t="s">
        <v>118</v>
      </c>
      <c r="G178" s="108">
        <v>288</v>
      </c>
      <c r="H178" s="197" t="s">
        <v>399</v>
      </c>
      <c r="I178" s="40"/>
      <c r="J178" s="40"/>
      <c r="K178" s="108">
        <f t="shared" si="9"/>
        <v>99.79166666666666</v>
      </c>
    </row>
    <row r="179" spans="1:11" ht="42.75" customHeight="1">
      <c r="A179" s="205" t="s">
        <v>201</v>
      </c>
      <c r="B179" s="69" t="s">
        <v>62</v>
      </c>
      <c r="C179" s="70" t="s">
        <v>44</v>
      </c>
      <c r="D179" s="70" t="s">
        <v>6</v>
      </c>
      <c r="E179" s="70" t="s">
        <v>179</v>
      </c>
      <c r="F179" s="70" t="s">
        <v>114</v>
      </c>
      <c r="G179" s="108">
        <v>31</v>
      </c>
      <c r="H179" s="197" t="s">
        <v>400</v>
      </c>
      <c r="I179" s="40"/>
      <c r="J179" s="40"/>
      <c r="K179" s="108">
        <f t="shared" si="9"/>
        <v>79.03225806451613</v>
      </c>
    </row>
    <row r="180" spans="1:14" ht="32.25" customHeight="1">
      <c r="A180" s="204" t="s">
        <v>120</v>
      </c>
      <c r="B180" s="69" t="s">
        <v>62</v>
      </c>
      <c r="C180" s="70" t="s">
        <v>44</v>
      </c>
      <c r="D180" s="70" t="s">
        <v>6</v>
      </c>
      <c r="E180" s="70" t="s">
        <v>179</v>
      </c>
      <c r="F180" s="70" t="s">
        <v>119</v>
      </c>
      <c r="G180" s="108">
        <v>1</v>
      </c>
      <c r="H180" s="197" t="s">
        <v>401</v>
      </c>
      <c r="I180" s="40"/>
      <c r="J180" s="40"/>
      <c r="K180" s="108">
        <f t="shared" si="9"/>
        <v>10</v>
      </c>
      <c r="N180" s="67"/>
    </row>
    <row r="181" spans="1:14" ht="72.75" customHeight="1">
      <c r="A181" s="204" t="s">
        <v>180</v>
      </c>
      <c r="B181" s="154" t="s">
        <v>62</v>
      </c>
      <c r="C181" s="155" t="s">
        <v>44</v>
      </c>
      <c r="D181" s="155" t="s">
        <v>6</v>
      </c>
      <c r="E181" s="71" t="s">
        <v>181</v>
      </c>
      <c r="F181" s="70" t="s">
        <v>5</v>
      </c>
      <c r="G181" s="108">
        <f>G182</f>
        <v>138</v>
      </c>
      <c r="H181" s="197" t="s">
        <v>402</v>
      </c>
      <c r="I181" s="40"/>
      <c r="J181" s="40"/>
      <c r="K181" s="108">
        <f t="shared" si="9"/>
        <v>100</v>
      </c>
      <c r="N181" s="67"/>
    </row>
    <row r="182" spans="1:14" ht="63" customHeight="1">
      <c r="A182" s="205" t="s">
        <v>126</v>
      </c>
      <c r="B182" s="154" t="s">
        <v>62</v>
      </c>
      <c r="C182" s="155" t="s">
        <v>44</v>
      </c>
      <c r="D182" s="155" t="s">
        <v>6</v>
      </c>
      <c r="E182" s="71" t="s">
        <v>238</v>
      </c>
      <c r="F182" s="70" t="s">
        <v>5</v>
      </c>
      <c r="G182" s="108">
        <f>G183</f>
        <v>138</v>
      </c>
      <c r="H182" s="197" t="s">
        <v>402</v>
      </c>
      <c r="I182" s="40"/>
      <c r="J182" s="40"/>
      <c r="K182" s="108">
        <f t="shared" si="9"/>
        <v>100</v>
      </c>
      <c r="N182" s="67"/>
    </row>
    <row r="183" spans="1:14" ht="52.5" customHeight="1">
      <c r="A183" s="204" t="s">
        <v>203</v>
      </c>
      <c r="B183" s="154" t="s">
        <v>62</v>
      </c>
      <c r="C183" s="155" t="s">
        <v>44</v>
      </c>
      <c r="D183" s="155" t="s">
        <v>6</v>
      </c>
      <c r="E183" s="71" t="s">
        <v>238</v>
      </c>
      <c r="F183" s="70" t="s">
        <v>118</v>
      </c>
      <c r="G183" s="108">
        <f>50+50+20+18</f>
        <v>138</v>
      </c>
      <c r="H183" s="197" t="s">
        <v>402</v>
      </c>
      <c r="I183" s="40"/>
      <c r="J183" s="40"/>
      <c r="K183" s="108">
        <f t="shared" si="9"/>
        <v>100</v>
      </c>
      <c r="N183" s="67"/>
    </row>
    <row r="184" spans="1:11" ht="19.5" customHeight="1">
      <c r="A184" s="207" t="s">
        <v>46</v>
      </c>
      <c r="B184" s="69" t="s">
        <v>62</v>
      </c>
      <c r="C184" s="70" t="s">
        <v>44</v>
      </c>
      <c r="D184" s="70" t="s">
        <v>6</v>
      </c>
      <c r="E184" s="70" t="s">
        <v>194</v>
      </c>
      <c r="F184" s="70" t="s">
        <v>42</v>
      </c>
      <c r="G184" s="108">
        <f>G185+G187</f>
        <v>1723.1000000000001</v>
      </c>
      <c r="H184" s="108">
        <f>H185+H187</f>
        <v>1717.6999999999998</v>
      </c>
      <c r="I184" s="40">
        <f>I187+I195</f>
        <v>0</v>
      </c>
      <c r="J184" s="41">
        <f>J187</f>
        <v>0</v>
      </c>
      <c r="K184" s="108">
        <f t="shared" si="9"/>
        <v>99.68661134002667</v>
      </c>
    </row>
    <row r="185" spans="1:11" ht="88.5" customHeight="1">
      <c r="A185" s="207" t="s">
        <v>341</v>
      </c>
      <c r="B185" s="69" t="s">
        <v>62</v>
      </c>
      <c r="C185" s="70" t="s">
        <v>44</v>
      </c>
      <c r="D185" s="70" t="s">
        <v>6</v>
      </c>
      <c r="E185" s="70" t="s">
        <v>340</v>
      </c>
      <c r="F185" s="70" t="s">
        <v>5</v>
      </c>
      <c r="G185" s="108">
        <f>G186</f>
        <v>74.4</v>
      </c>
      <c r="H185" s="108" t="str">
        <f>H186</f>
        <v>74,4</v>
      </c>
      <c r="I185" s="40"/>
      <c r="J185" s="41"/>
      <c r="K185" s="108">
        <f t="shared" si="9"/>
        <v>100</v>
      </c>
    </row>
    <row r="186" spans="1:11" ht="49.5" customHeight="1">
      <c r="A186" s="205" t="s">
        <v>201</v>
      </c>
      <c r="B186" s="69" t="s">
        <v>62</v>
      </c>
      <c r="C186" s="70" t="s">
        <v>44</v>
      </c>
      <c r="D186" s="70" t="s">
        <v>6</v>
      </c>
      <c r="E186" s="70" t="s">
        <v>340</v>
      </c>
      <c r="F186" s="70" t="s">
        <v>114</v>
      </c>
      <c r="G186" s="108">
        <v>74.4</v>
      </c>
      <c r="H186" s="197" t="s">
        <v>403</v>
      </c>
      <c r="I186" s="40"/>
      <c r="J186" s="41"/>
      <c r="K186" s="108">
        <f t="shared" si="9"/>
        <v>100</v>
      </c>
    </row>
    <row r="187" spans="1:11" ht="33.75" customHeight="1">
      <c r="A187" s="207" t="s">
        <v>65</v>
      </c>
      <c r="B187" s="69" t="s">
        <v>62</v>
      </c>
      <c r="C187" s="70" t="s">
        <v>44</v>
      </c>
      <c r="D187" s="70" t="s">
        <v>6</v>
      </c>
      <c r="E187" s="70" t="s">
        <v>67</v>
      </c>
      <c r="F187" s="70" t="s">
        <v>5</v>
      </c>
      <c r="G187" s="108">
        <f>G188+G189+G190+G191+G192</f>
        <v>1648.7</v>
      </c>
      <c r="H187" s="108">
        <f>H188+H189+H190+H191+H192</f>
        <v>1643.2999999999997</v>
      </c>
      <c r="I187" s="40">
        <f>I194</f>
        <v>0</v>
      </c>
      <c r="J187" s="40">
        <f>J194</f>
        <v>0</v>
      </c>
      <c r="K187" s="108">
        <f t="shared" si="9"/>
        <v>99.67246921817188</v>
      </c>
    </row>
    <row r="188" spans="1:11" ht="47.25" customHeight="1">
      <c r="A188" s="204" t="s">
        <v>203</v>
      </c>
      <c r="B188" s="69" t="s">
        <v>62</v>
      </c>
      <c r="C188" s="70" t="s">
        <v>44</v>
      </c>
      <c r="D188" s="70" t="s">
        <v>6</v>
      </c>
      <c r="E188" s="70" t="s">
        <v>67</v>
      </c>
      <c r="F188" s="70" t="s">
        <v>118</v>
      </c>
      <c r="G188" s="108">
        <v>1392.8</v>
      </c>
      <c r="H188" s="197" t="s">
        <v>404</v>
      </c>
      <c r="I188" s="40"/>
      <c r="J188" s="40"/>
      <c r="K188" s="108">
        <f t="shared" si="9"/>
        <v>99.98564043653073</v>
      </c>
    </row>
    <row r="189" spans="1:11" ht="43.5" customHeight="1">
      <c r="A189" s="205" t="s">
        <v>201</v>
      </c>
      <c r="B189" s="69" t="s">
        <v>62</v>
      </c>
      <c r="C189" s="70" t="s">
        <v>44</v>
      </c>
      <c r="D189" s="70" t="s">
        <v>6</v>
      </c>
      <c r="E189" s="70" t="s">
        <v>67</v>
      </c>
      <c r="F189" s="70" t="s">
        <v>114</v>
      </c>
      <c r="G189" s="108">
        <v>227.4</v>
      </c>
      <c r="H189" s="197" t="s">
        <v>405</v>
      </c>
      <c r="I189" s="40"/>
      <c r="J189" s="40"/>
      <c r="K189" s="108">
        <f t="shared" si="9"/>
        <v>98.10905892700087</v>
      </c>
    </row>
    <row r="190" spans="1:11" ht="42.75" customHeight="1">
      <c r="A190" s="202" t="s">
        <v>205</v>
      </c>
      <c r="B190" s="69" t="s">
        <v>62</v>
      </c>
      <c r="C190" s="70" t="s">
        <v>44</v>
      </c>
      <c r="D190" s="70" t="s">
        <v>6</v>
      </c>
      <c r="E190" s="70" t="s">
        <v>67</v>
      </c>
      <c r="F190" s="70" t="s">
        <v>206</v>
      </c>
      <c r="G190" s="108">
        <v>25</v>
      </c>
      <c r="H190" s="197" t="s">
        <v>406</v>
      </c>
      <c r="I190" s="40"/>
      <c r="J190" s="40"/>
      <c r="K190" s="108">
        <f t="shared" si="9"/>
        <v>100</v>
      </c>
    </row>
    <row r="191" spans="1:11" ht="29.25" customHeight="1">
      <c r="A191" s="204" t="s">
        <v>116</v>
      </c>
      <c r="B191" s="153" t="s">
        <v>62</v>
      </c>
      <c r="C191" s="71" t="s">
        <v>44</v>
      </c>
      <c r="D191" s="71" t="s">
        <v>6</v>
      </c>
      <c r="E191" s="71" t="s">
        <v>67</v>
      </c>
      <c r="F191" s="70" t="s">
        <v>115</v>
      </c>
      <c r="G191" s="108">
        <v>0.1</v>
      </c>
      <c r="H191" s="197" t="s">
        <v>368</v>
      </c>
      <c r="I191" s="40"/>
      <c r="J191" s="40"/>
      <c r="K191" s="108">
        <f t="shared" si="9"/>
        <v>0</v>
      </c>
    </row>
    <row r="192" spans="1:11" ht="29.25" customHeight="1">
      <c r="A192" s="204" t="s">
        <v>120</v>
      </c>
      <c r="B192" s="153" t="s">
        <v>62</v>
      </c>
      <c r="C192" s="71" t="s">
        <v>44</v>
      </c>
      <c r="D192" s="71" t="s">
        <v>6</v>
      </c>
      <c r="E192" s="71" t="s">
        <v>67</v>
      </c>
      <c r="F192" s="70" t="s">
        <v>119</v>
      </c>
      <c r="G192" s="108">
        <v>3.4</v>
      </c>
      <c r="H192" s="197" t="s">
        <v>407</v>
      </c>
      <c r="I192" s="40"/>
      <c r="J192" s="40"/>
      <c r="K192" s="108">
        <f t="shared" si="9"/>
        <v>76.47058823529413</v>
      </c>
    </row>
    <row r="193" spans="1:11" ht="72" customHeight="1">
      <c r="A193" s="204" t="s">
        <v>180</v>
      </c>
      <c r="B193" s="153" t="s">
        <v>62</v>
      </c>
      <c r="C193" s="71" t="s">
        <v>44</v>
      </c>
      <c r="D193" s="71" t="s">
        <v>6</v>
      </c>
      <c r="E193" s="71" t="s">
        <v>181</v>
      </c>
      <c r="F193" s="70" t="s">
        <v>5</v>
      </c>
      <c r="G193" s="108">
        <f>G194</f>
        <v>650.8</v>
      </c>
      <c r="H193" s="108">
        <f>H194</f>
        <v>650.7</v>
      </c>
      <c r="I193" s="40"/>
      <c r="J193" s="40"/>
      <c r="K193" s="108">
        <f t="shared" si="9"/>
        <v>99.98463429625079</v>
      </c>
    </row>
    <row r="194" spans="1:11" ht="64.5" customHeight="1">
      <c r="A194" s="205" t="s">
        <v>126</v>
      </c>
      <c r="B194" s="154" t="s">
        <v>62</v>
      </c>
      <c r="C194" s="155" t="s">
        <v>44</v>
      </c>
      <c r="D194" s="155" t="s">
        <v>6</v>
      </c>
      <c r="E194" s="71" t="s">
        <v>238</v>
      </c>
      <c r="F194" s="71" t="s">
        <v>5</v>
      </c>
      <c r="G194" s="108">
        <f>G195+G196</f>
        <v>650.8</v>
      </c>
      <c r="H194" s="108">
        <f>H195+H196</f>
        <v>650.7</v>
      </c>
      <c r="I194" s="50"/>
      <c r="J194" s="50"/>
      <c r="K194" s="108">
        <f t="shared" si="9"/>
        <v>99.98463429625079</v>
      </c>
    </row>
    <row r="195" spans="1:11" ht="44.25" customHeight="1">
      <c r="A195" s="204" t="s">
        <v>203</v>
      </c>
      <c r="B195" s="154" t="s">
        <v>62</v>
      </c>
      <c r="C195" s="155" t="s">
        <v>44</v>
      </c>
      <c r="D195" s="155" t="s">
        <v>6</v>
      </c>
      <c r="E195" s="71" t="s">
        <v>238</v>
      </c>
      <c r="F195" s="71" t="s">
        <v>118</v>
      </c>
      <c r="G195" s="116">
        <f>698-138</f>
        <v>560</v>
      </c>
      <c r="H195" s="190" t="s">
        <v>409</v>
      </c>
      <c r="I195" s="51"/>
      <c r="J195" s="51"/>
      <c r="K195" s="108">
        <f t="shared" si="9"/>
        <v>100</v>
      </c>
    </row>
    <row r="196" spans="1:11" ht="43.5" customHeight="1">
      <c r="A196" s="205" t="s">
        <v>201</v>
      </c>
      <c r="B196" s="154" t="s">
        <v>62</v>
      </c>
      <c r="C196" s="155" t="s">
        <v>44</v>
      </c>
      <c r="D196" s="155" t="s">
        <v>6</v>
      </c>
      <c r="E196" s="71" t="s">
        <v>238</v>
      </c>
      <c r="F196" s="71" t="s">
        <v>114</v>
      </c>
      <c r="G196" s="116">
        <v>90.8</v>
      </c>
      <c r="H196" s="190" t="s">
        <v>408</v>
      </c>
      <c r="I196" s="51"/>
      <c r="J196" s="51"/>
      <c r="K196" s="108">
        <f t="shared" si="9"/>
        <v>99.8898678414097</v>
      </c>
    </row>
    <row r="197" spans="1:11" ht="79.5" customHeight="1">
      <c r="A197" s="202" t="s">
        <v>154</v>
      </c>
      <c r="B197" s="154" t="s">
        <v>62</v>
      </c>
      <c r="C197" s="155" t="s">
        <v>44</v>
      </c>
      <c r="D197" s="155" t="s">
        <v>6</v>
      </c>
      <c r="E197" s="155" t="s">
        <v>156</v>
      </c>
      <c r="F197" s="71" t="s">
        <v>5</v>
      </c>
      <c r="G197" s="116">
        <f>G198</f>
        <v>5</v>
      </c>
      <c r="H197" s="116" t="str">
        <f>H198</f>
        <v>5,0</v>
      </c>
      <c r="I197" s="51"/>
      <c r="J197" s="51"/>
      <c r="K197" s="108">
        <f t="shared" si="9"/>
        <v>100</v>
      </c>
    </row>
    <row r="198" spans="1:11" ht="30" customHeight="1">
      <c r="A198" s="205" t="s">
        <v>189</v>
      </c>
      <c r="B198" s="154" t="s">
        <v>62</v>
      </c>
      <c r="C198" s="155" t="s">
        <v>44</v>
      </c>
      <c r="D198" s="155" t="s">
        <v>6</v>
      </c>
      <c r="E198" s="155" t="s">
        <v>156</v>
      </c>
      <c r="F198" s="71" t="s">
        <v>190</v>
      </c>
      <c r="G198" s="116">
        <f>15-10</f>
        <v>5</v>
      </c>
      <c r="H198" s="190" t="s">
        <v>410</v>
      </c>
      <c r="I198" s="51"/>
      <c r="J198" s="51"/>
      <c r="K198" s="108">
        <f t="shared" si="9"/>
        <v>100</v>
      </c>
    </row>
    <row r="199" spans="1:11" ht="28.5" customHeight="1">
      <c r="A199" s="201" t="s">
        <v>106</v>
      </c>
      <c r="B199" s="106" t="s">
        <v>62</v>
      </c>
      <c r="C199" s="71" t="s">
        <v>44</v>
      </c>
      <c r="D199" s="71" t="s">
        <v>13</v>
      </c>
      <c r="E199" s="71" t="s">
        <v>27</v>
      </c>
      <c r="F199" s="71" t="s">
        <v>5</v>
      </c>
      <c r="G199" s="108">
        <f aca="true" t="shared" si="10" ref="G199:J200">G200</f>
        <v>505.5</v>
      </c>
      <c r="H199" s="108">
        <f t="shared" si="10"/>
        <v>484.7</v>
      </c>
      <c r="I199" s="42" t="e">
        <f t="shared" si="10"/>
        <v>#REF!</v>
      </c>
      <c r="J199" s="42" t="e">
        <f t="shared" si="10"/>
        <v>#REF!</v>
      </c>
      <c r="K199" s="108">
        <f t="shared" si="9"/>
        <v>95.88526211671612</v>
      </c>
    </row>
    <row r="200" spans="1:11" ht="75" customHeight="1">
      <c r="A200" s="204" t="s">
        <v>55</v>
      </c>
      <c r="B200" s="69" t="s">
        <v>62</v>
      </c>
      <c r="C200" s="70" t="s">
        <v>44</v>
      </c>
      <c r="D200" s="70" t="s">
        <v>13</v>
      </c>
      <c r="E200" s="70" t="s">
        <v>60</v>
      </c>
      <c r="F200" s="70" t="s">
        <v>5</v>
      </c>
      <c r="G200" s="114">
        <f t="shared" si="10"/>
        <v>505.5</v>
      </c>
      <c r="H200" s="114">
        <f t="shared" si="10"/>
        <v>484.7</v>
      </c>
      <c r="I200" s="38" t="e">
        <f t="shared" si="10"/>
        <v>#REF!</v>
      </c>
      <c r="J200" s="38" t="e">
        <f t="shared" si="10"/>
        <v>#REF!</v>
      </c>
      <c r="K200" s="108">
        <f t="shared" si="9"/>
        <v>95.88526211671612</v>
      </c>
    </row>
    <row r="201" spans="1:11" ht="21.75" customHeight="1">
      <c r="A201" s="204" t="s">
        <v>16</v>
      </c>
      <c r="B201" s="69" t="s">
        <v>62</v>
      </c>
      <c r="C201" s="70" t="s">
        <v>44</v>
      </c>
      <c r="D201" s="70" t="s">
        <v>13</v>
      </c>
      <c r="E201" s="70" t="s">
        <v>61</v>
      </c>
      <c r="F201" s="70" t="s">
        <v>5</v>
      </c>
      <c r="G201" s="114">
        <f>G202+G203+G205+G204</f>
        <v>505.5</v>
      </c>
      <c r="H201" s="114">
        <f>H202+H203+H205+H204</f>
        <v>484.7</v>
      </c>
      <c r="I201" s="38" t="e">
        <f>#REF!</f>
        <v>#REF!</v>
      </c>
      <c r="J201" s="38" t="e">
        <f>#REF!</f>
        <v>#REF!</v>
      </c>
      <c r="K201" s="108">
        <f t="shared" si="9"/>
        <v>95.88526211671612</v>
      </c>
    </row>
    <row r="202" spans="1:11" ht="57" customHeight="1">
      <c r="A202" s="204" t="s">
        <v>200</v>
      </c>
      <c r="B202" s="69" t="s">
        <v>62</v>
      </c>
      <c r="C202" s="70" t="s">
        <v>44</v>
      </c>
      <c r="D202" s="70" t="s">
        <v>13</v>
      </c>
      <c r="E202" s="70" t="s">
        <v>61</v>
      </c>
      <c r="F202" s="70" t="s">
        <v>112</v>
      </c>
      <c r="G202" s="114">
        <v>412.9</v>
      </c>
      <c r="H202" s="70" t="s">
        <v>411</v>
      </c>
      <c r="I202" s="43"/>
      <c r="J202" s="43"/>
      <c r="K202" s="108">
        <f t="shared" si="9"/>
        <v>97.5538871397433</v>
      </c>
    </row>
    <row r="203" spans="1:11" ht="48.75" customHeight="1">
      <c r="A203" s="205" t="s">
        <v>239</v>
      </c>
      <c r="B203" s="69" t="s">
        <v>62</v>
      </c>
      <c r="C203" s="70" t="s">
        <v>44</v>
      </c>
      <c r="D203" s="70" t="s">
        <v>13</v>
      </c>
      <c r="E203" s="70" t="s">
        <v>61</v>
      </c>
      <c r="F203" s="70" t="s">
        <v>114</v>
      </c>
      <c r="G203" s="114">
        <v>37.6</v>
      </c>
      <c r="H203" s="70" t="s">
        <v>412</v>
      </c>
      <c r="I203" s="43"/>
      <c r="J203" s="43"/>
      <c r="K203" s="108">
        <f t="shared" si="9"/>
        <v>79.7872340425532</v>
      </c>
    </row>
    <row r="204" spans="1:11" ht="48" customHeight="1">
      <c r="A204" s="203" t="s">
        <v>204</v>
      </c>
      <c r="B204" s="69" t="s">
        <v>62</v>
      </c>
      <c r="C204" s="70" t="s">
        <v>44</v>
      </c>
      <c r="D204" s="70" t="s">
        <v>13</v>
      </c>
      <c r="E204" s="70" t="s">
        <v>61</v>
      </c>
      <c r="F204" s="70" t="s">
        <v>159</v>
      </c>
      <c r="G204" s="114">
        <v>50</v>
      </c>
      <c r="H204" s="70" t="s">
        <v>413</v>
      </c>
      <c r="I204" s="43"/>
      <c r="J204" s="43"/>
      <c r="K204" s="108">
        <f t="shared" si="9"/>
        <v>100</v>
      </c>
    </row>
    <row r="205" spans="1:11" ht="30" customHeight="1">
      <c r="A205" s="204" t="s">
        <v>120</v>
      </c>
      <c r="B205" s="69" t="s">
        <v>62</v>
      </c>
      <c r="C205" s="70" t="s">
        <v>44</v>
      </c>
      <c r="D205" s="70" t="s">
        <v>13</v>
      </c>
      <c r="E205" s="70" t="s">
        <v>61</v>
      </c>
      <c r="F205" s="70" t="s">
        <v>119</v>
      </c>
      <c r="G205" s="114">
        <v>5</v>
      </c>
      <c r="H205" s="70" t="s">
        <v>414</v>
      </c>
      <c r="I205" s="38"/>
      <c r="J205" s="38"/>
      <c r="K205" s="108">
        <f t="shared" si="9"/>
        <v>38</v>
      </c>
    </row>
    <row r="206" spans="1:11" ht="46.5" customHeight="1">
      <c r="A206" s="208" t="s">
        <v>94</v>
      </c>
      <c r="B206" s="147" t="s">
        <v>72</v>
      </c>
      <c r="C206" s="128" t="s">
        <v>14</v>
      </c>
      <c r="D206" s="128" t="s">
        <v>14</v>
      </c>
      <c r="E206" s="128" t="s">
        <v>27</v>
      </c>
      <c r="F206" s="128" t="s">
        <v>5</v>
      </c>
      <c r="G206" s="121">
        <f>G207+G324</f>
        <v>128495.90000000001</v>
      </c>
      <c r="H206" s="121">
        <f>H207+H324</f>
        <v>128266.20000000003</v>
      </c>
      <c r="I206" s="55" t="e">
        <f>I207+#REF!+#REF!</f>
        <v>#REF!</v>
      </c>
      <c r="J206" s="55">
        <v>35429</v>
      </c>
      <c r="K206" s="108">
        <f aca="true" t="shared" si="11" ref="K206:K269">H206/G206*100</f>
        <v>99.82123943254221</v>
      </c>
    </row>
    <row r="207" spans="1:11" ht="18.75" customHeight="1">
      <c r="A207" s="205" t="s">
        <v>10</v>
      </c>
      <c r="B207" s="92" t="s">
        <v>72</v>
      </c>
      <c r="C207" s="93" t="s">
        <v>9</v>
      </c>
      <c r="D207" s="93" t="s">
        <v>24</v>
      </c>
      <c r="E207" s="93" t="s">
        <v>27</v>
      </c>
      <c r="F207" s="93" t="s">
        <v>5</v>
      </c>
      <c r="G207" s="108">
        <f>G208+G233+G281+G286</f>
        <v>112130.6</v>
      </c>
      <c r="H207" s="108">
        <f>H208+H233+H281+H286</f>
        <v>111974.40000000002</v>
      </c>
      <c r="I207" s="35" t="e">
        <f>I208+I233+I286+#REF!</f>
        <v>#REF!</v>
      </c>
      <c r="J207" s="35" t="e">
        <f>J208+J233+J286+#REF!</f>
        <v>#REF!</v>
      </c>
      <c r="K207" s="108">
        <f t="shared" si="11"/>
        <v>99.86069815019275</v>
      </c>
    </row>
    <row r="208" spans="1:11" ht="22.5" customHeight="1">
      <c r="A208" s="205" t="s">
        <v>33</v>
      </c>
      <c r="B208" s="92" t="s">
        <v>72</v>
      </c>
      <c r="C208" s="93" t="s">
        <v>9</v>
      </c>
      <c r="D208" s="93" t="s">
        <v>6</v>
      </c>
      <c r="E208" s="93" t="s">
        <v>27</v>
      </c>
      <c r="F208" s="93" t="s">
        <v>5</v>
      </c>
      <c r="G208" s="108">
        <f>G209+G225+G229+G216</f>
        <v>24257.399999999998</v>
      </c>
      <c r="H208" s="108">
        <f>H209+H225+H229+H216</f>
        <v>24220.6</v>
      </c>
      <c r="I208" s="42" t="e">
        <f>I209</f>
        <v>#REF!</v>
      </c>
      <c r="J208" s="42" t="e">
        <f>J209</f>
        <v>#REF!</v>
      </c>
      <c r="K208" s="108">
        <f t="shared" si="11"/>
        <v>99.8482937165566</v>
      </c>
    </row>
    <row r="209" spans="1:11" ht="24" customHeight="1">
      <c r="A209" s="205" t="s">
        <v>34</v>
      </c>
      <c r="B209" s="92" t="s">
        <v>72</v>
      </c>
      <c r="C209" s="93" t="s">
        <v>9</v>
      </c>
      <c r="D209" s="93" t="s">
        <v>6</v>
      </c>
      <c r="E209" s="93" t="s">
        <v>35</v>
      </c>
      <c r="F209" s="93" t="s">
        <v>5</v>
      </c>
      <c r="G209" s="108">
        <f>G210</f>
        <v>4486.2</v>
      </c>
      <c r="H209" s="108">
        <f>H210</f>
        <v>4449.400000000001</v>
      </c>
      <c r="I209" s="26" t="e">
        <f>I210+#REF!</f>
        <v>#REF!</v>
      </c>
      <c r="J209" s="26" t="e">
        <f>J210+#REF!</f>
        <v>#REF!</v>
      </c>
      <c r="K209" s="108">
        <f t="shared" si="11"/>
        <v>99.17970665596721</v>
      </c>
    </row>
    <row r="210" spans="1:11" ht="29.25" customHeight="1">
      <c r="A210" s="201" t="s">
        <v>18</v>
      </c>
      <c r="B210" s="106" t="s">
        <v>72</v>
      </c>
      <c r="C210" s="71" t="s">
        <v>9</v>
      </c>
      <c r="D210" s="71" t="s">
        <v>6</v>
      </c>
      <c r="E210" s="71" t="s">
        <v>73</v>
      </c>
      <c r="F210" s="71" t="s">
        <v>5</v>
      </c>
      <c r="G210" s="108">
        <f>G211+G212+G213+G214+G215</f>
        <v>4486.2</v>
      </c>
      <c r="H210" s="108">
        <f>H211+H212+H213+H214+H215</f>
        <v>4449.400000000001</v>
      </c>
      <c r="I210" s="30">
        <f>I211</f>
        <v>0</v>
      </c>
      <c r="J210" s="30">
        <f>J211</f>
        <v>14355.6</v>
      </c>
      <c r="K210" s="108">
        <f t="shared" si="11"/>
        <v>99.17970665596721</v>
      </c>
    </row>
    <row r="211" spans="1:11" ht="42" customHeight="1">
      <c r="A211" s="204" t="s">
        <v>203</v>
      </c>
      <c r="B211" s="106" t="s">
        <v>72</v>
      </c>
      <c r="C211" s="71" t="s">
        <v>9</v>
      </c>
      <c r="D211" s="71" t="s">
        <v>6</v>
      </c>
      <c r="E211" s="71" t="s">
        <v>73</v>
      </c>
      <c r="F211" s="70" t="s">
        <v>118</v>
      </c>
      <c r="G211" s="108">
        <v>662.2</v>
      </c>
      <c r="H211" s="197" t="s">
        <v>476</v>
      </c>
      <c r="I211" s="30"/>
      <c r="J211" s="30">
        <v>14355.6</v>
      </c>
      <c r="K211" s="108">
        <f t="shared" si="11"/>
        <v>100.01510117789185</v>
      </c>
    </row>
    <row r="212" spans="1:11" ht="45.75" customHeight="1">
      <c r="A212" s="205" t="s">
        <v>239</v>
      </c>
      <c r="B212" s="106" t="s">
        <v>72</v>
      </c>
      <c r="C212" s="71" t="s">
        <v>9</v>
      </c>
      <c r="D212" s="71" t="s">
        <v>6</v>
      </c>
      <c r="E212" s="71" t="s">
        <v>73</v>
      </c>
      <c r="F212" s="70" t="s">
        <v>114</v>
      </c>
      <c r="G212" s="108">
        <v>1504.9</v>
      </c>
      <c r="H212" s="197" t="s">
        <v>480</v>
      </c>
      <c r="I212" s="30"/>
      <c r="J212" s="30"/>
      <c r="K212" s="108">
        <f t="shared" si="11"/>
        <v>98.3321150907037</v>
      </c>
    </row>
    <row r="213" spans="1:11" ht="75.75" customHeight="1">
      <c r="A213" s="205" t="s">
        <v>209</v>
      </c>
      <c r="B213" s="106" t="s">
        <v>72</v>
      </c>
      <c r="C213" s="71" t="s">
        <v>9</v>
      </c>
      <c r="D213" s="71" t="s">
        <v>6</v>
      </c>
      <c r="E213" s="71" t="s">
        <v>73</v>
      </c>
      <c r="F213" s="70" t="s">
        <v>123</v>
      </c>
      <c r="G213" s="108">
        <v>2249</v>
      </c>
      <c r="H213" s="197" t="s">
        <v>415</v>
      </c>
      <c r="I213" s="30"/>
      <c r="J213" s="30"/>
      <c r="K213" s="108">
        <f t="shared" si="11"/>
        <v>100</v>
      </c>
    </row>
    <row r="214" spans="1:11" ht="29.25" customHeight="1">
      <c r="A214" s="204" t="s">
        <v>116</v>
      </c>
      <c r="B214" s="106" t="s">
        <v>72</v>
      </c>
      <c r="C214" s="71" t="s">
        <v>9</v>
      </c>
      <c r="D214" s="71" t="s">
        <v>6</v>
      </c>
      <c r="E214" s="71" t="s">
        <v>73</v>
      </c>
      <c r="F214" s="70" t="s">
        <v>115</v>
      </c>
      <c r="G214" s="108">
        <v>56.9</v>
      </c>
      <c r="H214" s="197" t="s">
        <v>416</v>
      </c>
      <c r="I214" s="30"/>
      <c r="J214" s="30"/>
      <c r="K214" s="108">
        <f t="shared" si="11"/>
        <v>86.11599297012302</v>
      </c>
    </row>
    <row r="215" spans="1:11" ht="29.25" customHeight="1">
      <c r="A215" s="204" t="s">
        <v>120</v>
      </c>
      <c r="B215" s="106" t="s">
        <v>72</v>
      </c>
      <c r="C215" s="71" t="s">
        <v>9</v>
      </c>
      <c r="D215" s="71" t="s">
        <v>6</v>
      </c>
      <c r="E215" s="71" t="s">
        <v>73</v>
      </c>
      <c r="F215" s="70" t="s">
        <v>119</v>
      </c>
      <c r="G215" s="108">
        <v>13.2</v>
      </c>
      <c r="H215" s="197" t="s">
        <v>417</v>
      </c>
      <c r="I215" s="30"/>
      <c r="J215" s="30"/>
      <c r="K215" s="108">
        <f t="shared" si="11"/>
        <v>70.45454545454545</v>
      </c>
    </row>
    <row r="216" spans="1:11" ht="24.75" customHeight="1">
      <c r="A216" s="204" t="s">
        <v>196</v>
      </c>
      <c r="B216" s="106" t="s">
        <v>72</v>
      </c>
      <c r="C216" s="71" t="s">
        <v>9</v>
      </c>
      <c r="D216" s="71" t="s">
        <v>6</v>
      </c>
      <c r="E216" s="71" t="s">
        <v>195</v>
      </c>
      <c r="F216" s="70" t="s">
        <v>5</v>
      </c>
      <c r="G216" s="108">
        <f>G219+G217</f>
        <v>16751.3</v>
      </c>
      <c r="H216" s="108">
        <f>H219+H217</f>
        <v>16751.3</v>
      </c>
      <c r="I216" s="30"/>
      <c r="J216" s="30"/>
      <c r="K216" s="108">
        <f t="shared" si="11"/>
        <v>100</v>
      </c>
    </row>
    <row r="217" spans="1:11" ht="31.5" customHeight="1">
      <c r="A217" s="204" t="s">
        <v>300</v>
      </c>
      <c r="B217" s="106" t="s">
        <v>72</v>
      </c>
      <c r="C217" s="71" t="s">
        <v>9</v>
      </c>
      <c r="D217" s="71" t="s">
        <v>6</v>
      </c>
      <c r="E217" s="71" t="s">
        <v>299</v>
      </c>
      <c r="F217" s="70" t="s">
        <v>5</v>
      </c>
      <c r="G217" s="108">
        <f>G218</f>
        <v>3800</v>
      </c>
      <c r="H217" s="108" t="str">
        <f>H218</f>
        <v>3800,0</v>
      </c>
      <c r="I217" s="30"/>
      <c r="J217" s="30"/>
      <c r="K217" s="108">
        <f t="shared" si="11"/>
        <v>100</v>
      </c>
    </row>
    <row r="218" spans="1:11" ht="49.5" customHeight="1">
      <c r="A218" s="205" t="s">
        <v>239</v>
      </c>
      <c r="B218" s="106" t="s">
        <v>72</v>
      </c>
      <c r="C218" s="71" t="s">
        <v>9</v>
      </c>
      <c r="D218" s="71" t="s">
        <v>6</v>
      </c>
      <c r="E218" s="71" t="s">
        <v>299</v>
      </c>
      <c r="F218" s="70" t="s">
        <v>114</v>
      </c>
      <c r="G218" s="108">
        <f>5478.2-1678.2</f>
        <v>3800</v>
      </c>
      <c r="H218" s="192" t="s">
        <v>472</v>
      </c>
      <c r="I218" s="30"/>
      <c r="J218" s="30"/>
      <c r="K218" s="108">
        <f t="shared" si="11"/>
        <v>100</v>
      </c>
    </row>
    <row r="219" spans="1:11" ht="117.75" customHeight="1">
      <c r="A219" s="204" t="s">
        <v>257</v>
      </c>
      <c r="B219" s="106" t="s">
        <v>72</v>
      </c>
      <c r="C219" s="71" t="s">
        <v>9</v>
      </c>
      <c r="D219" s="71" t="s">
        <v>6</v>
      </c>
      <c r="E219" s="71" t="s">
        <v>197</v>
      </c>
      <c r="F219" s="70" t="s">
        <v>5</v>
      </c>
      <c r="G219" s="108">
        <f>G220+G222+G223+G221</f>
        <v>12951.3</v>
      </c>
      <c r="H219" s="108">
        <f>H220+H222+H223+H221</f>
        <v>12951.3</v>
      </c>
      <c r="I219" s="30"/>
      <c r="J219" s="30"/>
      <c r="K219" s="108">
        <f t="shared" si="11"/>
        <v>100</v>
      </c>
    </row>
    <row r="220" spans="1:11" ht="47.25" customHeight="1">
      <c r="A220" s="204" t="s">
        <v>203</v>
      </c>
      <c r="B220" s="106" t="s">
        <v>72</v>
      </c>
      <c r="C220" s="71" t="s">
        <v>9</v>
      </c>
      <c r="D220" s="71" t="s">
        <v>6</v>
      </c>
      <c r="E220" s="71" t="s">
        <v>197</v>
      </c>
      <c r="F220" s="70" t="s">
        <v>118</v>
      </c>
      <c r="G220" s="108">
        <v>3192.6</v>
      </c>
      <c r="H220" s="197" t="s">
        <v>418</v>
      </c>
      <c r="I220" s="30"/>
      <c r="J220" s="30"/>
      <c r="K220" s="108">
        <f t="shared" si="11"/>
        <v>100</v>
      </c>
    </row>
    <row r="221" spans="1:11" ht="34.5" customHeight="1">
      <c r="A221" s="204" t="s">
        <v>484</v>
      </c>
      <c r="B221" s="106" t="s">
        <v>72</v>
      </c>
      <c r="C221" s="71" t="s">
        <v>9</v>
      </c>
      <c r="D221" s="71" t="s">
        <v>6</v>
      </c>
      <c r="E221" s="71" t="s">
        <v>197</v>
      </c>
      <c r="F221" s="70" t="s">
        <v>261</v>
      </c>
      <c r="G221" s="108">
        <f>7.5+0.5</f>
        <v>8</v>
      </c>
      <c r="H221" s="197" t="s">
        <v>419</v>
      </c>
      <c r="I221" s="30"/>
      <c r="J221" s="30"/>
      <c r="K221" s="108">
        <f t="shared" si="11"/>
        <v>100</v>
      </c>
    </row>
    <row r="222" spans="1:11" ht="47.25" customHeight="1">
      <c r="A222" s="205" t="s">
        <v>239</v>
      </c>
      <c r="B222" s="106" t="s">
        <v>72</v>
      </c>
      <c r="C222" s="71" t="s">
        <v>9</v>
      </c>
      <c r="D222" s="71" t="s">
        <v>6</v>
      </c>
      <c r="E222" s="71" t="s">
        <v>197</v>
      </c>
      <c r="F222" s="70" t="s">
        <v>114</v>
      </c>
      <c r="G222" s="108">
        <v>119.1</v>
      </c>
      <c r="H222" s="197" t="s">
        <v>420</v>
      </c>
      <c r="I222" s="30"/>
      <c r="J222" s="30"/>
      <c r="K222" s="108">
        <f t="shared" si="11"/>
        <v>100</v>
      </c>
    </row>
    <row r="223" spans="1:11" ht="88.5" customHeight="1">
      <c r="A223" s="205" t="s">
        <v>209</v>
      </c>
      <c r="B223" s="106" t="s">
        <v>72</v>
      </c>
      <c r="C223" s="71" t="s">
        <v>9</v>
      </c>
      <c r="D223" s="71" t="s">
        <v>6</v>
      </c>
      <c r="E223" s="71" t="s">
        <v>197</v>
      </c>
      <c r="F223" s="70" t="s">
        <v>123</v>
      </c>
      <c r="G223" s="108">
        <v>9631.6</v>
      </c>
      <c r="H223" s="197" t="s">
        <v>421</v>
      </c>
      <c r="I223" s="30"/>
      <c r="J223" s="30"/>
      <c r="K223" s="108">
        <f t="shared" si="11"/>
        <v>100</v>
      </c>
    </row>
    <row r="224" spans="1:11" ht="78" customHeight="1">
      <c r="A224" s="204" t="s">
        <v>180</v>
      </c>
      <c r="B224" s="106" t="s">
        <v>72</v>
      </c>
      <c r="C224" s="71" t="s">
        <v>9</v>
      </c>
      <c r="D224" s="71" t="s">
        <v>6</v>
      </c>
      <c r="E224" s="71" t="s">
        <v>181</v>
      </c>
      <c r="F224" s="70" t="s">
        <v>5</v>
      </c>
      <c r="G224" s="108">
        <f>G225</f>
        <v>2960</v>
      </c>
      <c r="H224" s="108">
        <f>H225</f>
        <v>2960</v>
      </c>
      <c r="I224" s="30"/>
      <c r="J224" s="30"/>
      <c r="K224" s="108">
        <f t="shared" si="11"/>
        <v>100</v>
      </c>
    </row>
    <row r="225" spans="1:11" ht="44.25" customHeight="1">
      <c r="A225" s="205" t="s">
        <v>126</v>
      </c>
      <c r="B225" s="133">
        <v>574</v>
      </c>
      <c r="C225" s="71" t="s">
        <v>9</v>
      </c>
      <c r="D225" s="71" t="s">
        <v>6</v>
      </c>
      <c r="E225" s="71" t="s">
        <v>238</v>
      </c>
      <c r="F225" s="71" t="s">
        <v>5</v>
      </c>
      <c r="G225" s="108">
        <f>G226+G227+G228</f>
        <v>2960</v>
      </c>
      <c r="H225" s="108">
        <f>H226+H227+H228</f>
        <v>2960</v>
      </c>
      <c r="I225" s="30"/>
      <c r="J225" s="30"/>
      <c r="K225" s="108">
        <f t="shared" si="11"/>
        <v>100</v>
      </c>
    </row>
    <row r="226" spans="1:11" ht="44.25" customHeight="1">
      <c r="A226" s="204" t="s">
        <v>203</v>
      </c>
      <c r="B226" s="133">
        <v>574</v>
      </c>
      <c r="C226" s="71" t="s">
        <v>9</v>
      </c>
      <c r="D226" s="71" t="s">
        <v>6</v>
      </c>
      <c r="E226" s="71" t="s">
        <v>238</v>
      </c>
      <c r="F226" s="71" t="s">
        <v>118</v>
      </c>
      <c r="G226" s="108">
        <v>568.9</v>
      </c>
      <c r="H226" s="190" t="s">
        <v>422</v>
      </c>
      <c r="I226" s="30"/>
      <c r="J226" s="30"/>
      <c r="K226" s="108">
        <f t="shared" si="11"/>
        <v>100</v>
      </c>
    </row>
    <row r="227" spans="1:11" ht="42.75" customHeight="1">
      <c r="A227" s="205" t="s">
        <v>201</v>
      </c>
      <c r="B227" s="133">
        <v>574</v>
      </c>
      <c r="C227" s="71" t="s">
        <v>9</v>
      </c>
      <c r="D227" s="71" t="s">
        <v>6</v>
      </c>
      <c r="E227" s="71" t="s">
        <v>238</v>
      </c>
      <c r="F227" s="71" t="s">
        <v>114</v>
      </c>
      <c r="G227" s="108">
        <v>253.3</v>
      </c>
      <c r="H227" s="190" t="s">
        <v>423</v>
      </c>
      <c r="I227" s="30"/>
      <c r="J227" s="30"/>
      <c r="K227" s="108">
        <f t="shared" si="11"/>
        <v>100</v>
      </c>
    </row>
    <row r="228" spans="1:11" ht="89.25" customHeight="1">
      <c r="A228" s="205" t="s">
        <v>209</v>
      </c>
      <c r="B228" s="133">
        <v>574</v>
      </c>
      <c r="C228" s="71" t="s">
        <v>9</v>
      </c>
      <c r="D228" s="71" t="s">
        <v>6</v>
      </c>
      <c r="E228" s="71" t="s">
        <v>238</v>
      </c>
      <c r="F228" s="71" t="s">
        <v>123</v>
      </c>
      <c r="G228" s="108">
        <v>2137.8</v>
      </c>
      <c r="H228" s="190" t="s">
        <v>424</v>
      </c>
      <c r="I228" s="30"/>
      <c r="J228" s="30"/>
      <c r="K228" s="108">
        <f t="shared" si="11"/>
        <v>100</v>
      </c>
    </row>
    <row r="229" spans="1:11" ht="126.75" customHeight="1">
      <c r="A229" s="204" t="s">
        <v>130</v>
      </c>
      <c r="B229" s="106" t="s">
        <v>72</v>
      </c>
      <c r="C229" s="71" t="s">
        <v>9</v>
      </c>
      <c r="D229" s="71" t="s">
        <v>6</v>
      </c>
      <c r="E229" s="71" t="s">
        <v>131</v>
      </c>
      <c r="F229" s="70" t="s">
        <v>5</v>
      </c>
      <c r="G229" s="108">
        <f>G230</f>
        <v>59.900000000000006</v>
      </c>
      <c r="H229" s="108">
        <f>H230</f>
        <v>59.900000000000006</v>
      </c>
      <c r="I229" s="30"/>
      <c r="J229" s="30"/>
      <c r="K229" s="108">
        <f t="shared" si="11"/>
        <v>100</v>
      </c>
    </row>
    <row r="230" spans="1:11" ht="150.75" customHeight="1">
      <c r="A230" s="209" t="s">
        <v>232</v>
      </c>
      <c r="B230" s="106" t="s">
        <v>72</v>
      </c>
      <c r="C230" s="71" t="s">
        <v>9</v>
      </c>
      <c r="D230" s="71" t="s">
        <v>6</v>
      </c>
      <c r="E230" s="71" t="s">
        <v>153</v>
      </c>
      <c r="F230" s="70" t="s">
        <v>5</v>
      </c>
      <c r="G230" s="108">
        <f>G231+G232</f>
        <v>59.900000000000006</v>
      </c>
      <c r="H230" s="108">
        <f>H231+H232</f>
        <v>59.900000000000006</v>
      </c>
      <c r="I230" s="30"/>
      <c r="J230" s="30"/>
      <c r="K230" s="108">
        <f t="shared" si="11"/>
        <v>100</v>
      </c>
    </row>
    <row r="231" spans="1:11" ht="42.75" customHeight="1">
      <c r="A231" s="205" t="s">
        <v>239</v>
      </c>
      <c r="B231" s="106" t="s">
        <v>72</v>
      </c>
      <c r="C231" s="71" t="s">
        <v>9</v>
      </c>
      <c r="D231" s="71" t="s">
        <v>6</v>
      </c>
      <c r="E231" s="71" t="s">
        <v>153</v>
      </c>
      <c r="F231" s="70" t="s">
        <v>114</v>
      </c>
      <c r="G231" s="108">
        <v>17.7</v>
      </c>
      <c r="H231" s="197" t="s">
        <v>425</v>
      </c>
      <c r="I231" s="30"/>
      <c r="J231" s="30"/>
      <c r="K231" s="108">
        <f t="shared" si="11"/>
        <v>100</v>
      </c>
    </row>
    <row r="232" spans="1:11" ht="27.75" customHeight="1">
      <c r="A232" s="205" t="s">
        <v>189</v>
      </c>
      <c r="B232" s="106" t="s">
        <v>72</v>
      </c>
      <c r="C232" s="71" t="s">
        <v>9</v>
      </c>
      <c r="D232" s="71" t="s">
        <v>6</v>
      </c>
      <c r="E232" s="71" t="s">
        <v>153</v>
      </c>
      <c r="F232" s="70" t="s">
        <v>190</v>
      </c>
      <c r="G232" s="108">
        <v>42.2</v>
      </c>
      <c r="H232" s="197" t="s">
        <v>426</v>
      </c>
      <c r="I232" s="30"/>
      <c r="J232" s="30"/>
      <c r="K232" s="108">
        <f t="shared" si="11"/>
        <v>100</v>
      </c>
    </row>
    <row r="233" spans="1:12" ht="24.75" customHeight="1">
      <c r="A233" s="201" t="s">
        <v>11</v>
      </c>
      <c r="B233" s="106" t="s">
        <v>72</v>
      </c>
      <c r="C233" s="71" t="s">
        <v>9</v>
      </c>
      <c r="D233" s="71" t="s">
        <v>8</v>
      </c>
      <c r="E233" s="71" t="s">
        <v>27</v>
      </c>
      <c r="F233" s="71" t="s">
        <v>5</v>
      </c>
      <c r="G233" s="108">
        <f>G234+G242+G245+G256+G261+G273</f>
        <v>84793.70000000001</v>
      </c>
      <c r="H233" s="108">
        <f>H234+H242+H245+H256+H261+H273</f>
        <v>84746.20000000001</v>
      </c>
      <c r="I233" s="28" t="e">
        <f>I234+I242+#REF!+#REF!+#REF!+#REF!</f>
        <v>#REF!</v>
      </c>
      <c r="J233" s="28" t="e">
        <f>J234+J242+#REF!+#REF!+#REF!+#REF!</f>
        <v>#REF!</v>
      </c>
      <c r="K233" s="108">
        <f t="shared" si="11"/>
        <v>99.94398168731875</v>
      </c>
      <c r="L233" s="6"/>
    </row>
    <row r="234" spans="1:11" ht="28.5" customHeight="1">
      <c r="A234" s="201" t="s">
        <v>186</v>
      </c>
      <c r="B234" s="106" t="s">
        <v>72</v>
      </c>
      <c r="C234" s="71" t="s">
        <v>9</v>
      </c>
      <c r="D234" s="71" t="s">
        <v>8</v>
      </c>
      <c r="E234" s="71" t="s">
        <v>36</v>
      </c>
      <c r="F234" s="71" t="s">
        <v>5</v>
      </c>
      <c r="G234" s="108">
        <f>G235</f>
        <v>16464.4</v>
      </c>
      <c r="H234" s="108">
        <f>H235</f>
        <v>16426.899999999998</v>
      </c>
      <c r="I234" s="30">
        <f>I235</f>
        <v>0</v>
      </c>
      <c r="J234" s="30">
        <f>J235</f>
        <v>16672.2</v>
      </c>
      <c r="K234" s="108">
        <f t="shared" si="11"/>
        <v>99.7722358543281</v>
      </c>
    </row>
    <row r="235" spans="1:11" ht="32.25" customHeight="1">
      <c r="A235" s="202" t="s">
        <v>18</v>
      </c>
      <c r="B235" s="153" t="s">
        <v>72</v>
      </c>
      <c r="C235" s="71" t="s">
        <v>9</v>
      </c>
      <c r="D235" s="71" t="s">
        <v>8</v>
      </c>
      <c r="E235" s="71" t="s">
        <v>74</v>
      </c>
      <c r="F235" s="71" t="s">
        <v>5</v>
      </c>
      <c r="G235" s="108">
        <f>G236+G237+G238+G239+G240+G241</f>
        <v>16464.4</v>
      </c>
      <c r="H235" s="108">
        <f>H236+H237+H238+H239+H240+H241</f>
        <v>16426.899999999998</v>
      </c>
      <c r="I235" s="40">
        <f>I241</f>
        <v>0</v>
      </c>
      <c r="J235" s="40">
        <f>J241</f>
        <v>16672.2</v>
      </c>
      <c r="K235" s="108">
        <f t="shared" si="11"/>
        <v>99.7722358543281</v>
      </c>
    </row>
    <row r="236" spans="1:11" ht="48.75" customHeight="1">
      <c r="A236" s="204" t="s">
        <v>203</v>
      </c>
      <c r="B236" s="153" t="s">
        <v>72</v>
      </c>
      <c r="C236" s="71" t="s">
        <v>9</v>
      </c>
      <c r="D236" s="71" t="s">
        <v>8</v>
      </c>
      <c r="E236" s="71" t="s">
        <v>74</v>
      </c>
      <c r="F236" s="70" t="s">
        <v>118</v>
      </c>
      <c r="G236" s="108">
        <v>5259.6</v>
      </c>
      <c r="H236" s="197" t="s">
        <v>427</v>
      </c>
      <c r="I236" s="40"/>
      <c r="J236" s="40"/>
      <c r="K236" s="108">
        <f t="shared" si="11"/>
        <v>99.99619742946231</v>
      </c>
    </row>
    <row r="237" spans="1:11" ht="33" customHeight="1">
      <c r="A237" s="204" t="s">
        <v>269</v>
      </c>
      <c r="B237" s="153" t="s">
        <v>72</v>
      </c>
      <c r="C237" s="71" t="s">
        <v>9</v>
      </c>
      <c r="D237" s="71" t="s">
        <v>8</v>
      </c>
      <c r="E237" s="71" t="s">
        <v>74</v>
      </c>
      <c r="F237" s="70" t="s">
        <v>261</v>
      </c>
      <c r="G237" s="108">
        <v>3</v>
      </c>
      <c r="H237" s="197" t="s">
        <v>383</v>
      </c>
      <c r="I237" s="40"/>
      <c r="J237" s="40"/>
      <c r="K237" s="108">
        <f t="shared" si="11"/>
        <v>100</v>
      </c>
    </row>
    <row r="238" spans="1:11" ht="51" customHeight="1">
      <c r="A238" s="205" t="s">
        <v>239</v>
      </c>
      <c r="B238" s="153" t="s">
        <v>72</v>
      </c>
      <c r="C238" s="71" t="s">
        <v>9</v>
      </c>
      <c r="D238" s="71" t="s">
        <v>8</v>
      </c>
      <c r="E238" s="71" t="s">
        <v>74</v>
      </c>
      <c r="F238" s="70" t="s">
        <v>114</v>
      </c>
      <c r="G238" s="108">
        <f>5860+7+6.8</f>
        <v>5873.8</v>
      </c>
      <c r="H238" s="197" t="s">
        <v>475</v>
      </c>
      <c r="I238" s="40"/>
      <c r="J238" s="40"/>
      <c r="K238" s="108">
        <f t="shared" si="11"/>
        <v>99.38710885627702</v>
      </c>
    </row>
    <row r="239" spans="1:11" ht="76.5" customHeight="1">
      <c r="A239" s="205" t="s">
        <v>209</v>
      </c>
      <c r="B239" s="153" t="s">
        <v>72</v>
      </c>
      <c r="C239" s="71" t="s">
        <v>9</v>
      </c>
      <c r="D239" s="71" t="s">
        <v>8</v>
      </c>
      <c r="E239" s="71" t="s">
        <v>74</v>
      </c>
      <c r="F239" s="70" t="s">
        <v>123</v>
      </c>
      <c r="G239" s="108">
        <f>4861.5-0.3+0.1</f>
        <v>4861.3</v>
      </c>
      <c r="H239" s="197" t="s">
        <v>428</v>
      </c>
      <c r="I239" s="40"/>
      <c r="J239" s="40"/>
      <c r="K239" s="108">
        <f t="shared" si="11"/>
        <v>99.98971468537222</v>
      </c>
    </row>
    <row r="240" spans="1:11" ht="27.75" customHeight="1">
      <c r="A240" s="204" t="s">
        <v>116</v>
      </c>
      <c r="B240" s="153" t="s">
        <v>72</v>
      </c>
      <c r="C240" s="71" t="s">
        <v>9</v>
      </c>
      <c r="D240" s="71" t="s">
        <v>8</v>
      </c>
      <c r="E240" s="71" t="s">
        <v>74</v>
      </c>
      <c r="F240" s="70" t="s">
        <v>115</v>
      </c>
      <c r="G240" s="108">
        <v>436.5</v>
      </c>
      <c r="H240" s="197" t="s">
        <v>429</v>
      </c>
      <c r="I240" s="40"/>
      <c r="J240" s="40"/>
      <c r="K240" s="108">
        <f t="shared" si="11"/>
        <v>99.83963344788087</v>
      </c>
    </row>
    <row r="241" spans="1:11" ht="27.75" customHeight="1">
      <c r="A241" s="204" t="s">
        <v>210</v>
      </c>
      <c r="B241" s="153" t="s">
        <v>72</v>
      </c>
      <c r="C241" s="71" t="s">
        <v>9</v>
      </c>
      <c r="D241" s="71" t="s">
        <v>8</v>
      </c>
      <c r="E241" s="71" t="s">
        <v>74</v>
      </c>
      <c r="F241" s="70" t="s">
        <v>119</v>
      </c>
      <c r="G241" s="108">
        <v>30.2</v>
      </c>
      <c r="H241" s="197" t="s">
        <v>430</v>
      </c>
      <c r="I241" s="40"/>
      <c r="J241" s="40">
        <v>16672.2</v>
      </c>
      <c r="K241" s="108">
        <f t="shared" si="11"/>
        <v>99.66887417218544</v>
      </c>
    </row>
    <row r="242" spans="1:11" ht="30.75" customHeight="1">
      <c r="A242" s="205" t="s">
        <v>12</v>
      </c>
      <c r="B242" s="92" t="s">
        <v>72</v>
      </c>
      <c r="C242" s="93" t="s">
        <v>9</v>
      </c>
      <c r="D242" s="93" t="s">
        <v>8</v>
      </c>
      <c r="E242" s="93" t="s">
        <v>32</v>
      </c>
      <c r="F242" s="93" t="s">
        <v>5</v>
      </c>
      <c r="G242" s="108">
        <f>G243</f>
        <v>1001.2</v>
      </c>
      <c r="H242" s="108" t="str">
        <f>H243</f>
        <v>1001,2</v>
      </c>
      <c r="I242" s="37" t="e">
        <f>I243</f>
        <v>#REF!</v>
      </c>
      <c r="J242" s="37" t="e">
        <f>J243</f>
        <v>#REF!</v>
      </c>
      <c r="K242" s="108">
        <f t="shared" si="11"/>
        <v>100</v>
      </c>
    </row>
    <row r="243" spans="1:11" ht="29.25" customHeight="1">
      <c r="A243" s="205" t="s">
        <v>18</v>
      </c>
      <c r="B243" s="92" t="s">
        <v>72</v>
      </c>
      <c r="C243" s="93" t="s">
        <v>9</v>
      </c>
      <c r="D243" s="93" t="s">
        <v>8</v>
      </c>
      <c r="E243" s="93" t="s">
        <v>63</v>
      </c>
      <c r="F243" s="93" t="s">
        <v>5</v>
      </c>
      <c r="G243" s="108">
        <f>G244</f>
        <v>1001.2</v>
      </c>
      <c r="H243" s="108" t="str">
        <f>H244</f>
        <v>1001,2</v>
      </c>
      <c r="I243" s="44" t="e">
        <f>#REF!</f>
        <v>#REF!</v>
      </c>
      <c r="J243" s="44" t="e">
        <f>#REF!</f>
        <v>#REF!</v>
      </c>
      <c r="K243" s="108">
        <f t="shared" si="11"/>
        <v>100</v>
      </c>
    </row>
    <row r="244" spans="1:11" ht="88.5" customHeight="1">
      <c r="A244" s="205" t="s">
        <v>209</v>
      </c>
      <c r="B244" s="92" t="s">
        <v>72</v>
      </c>
      <c r="C244" s="93" t="s">
        <v>9</v>
      </c>
      <c r="D244" s="93" t="s">
        <v>8</v>
      </c>
      <c r="E244" s="93" t="s">
        <v>63</v>
      </c>
      <c r="F244" s="70" t="s">
        <v>123</v>
      </c>
      <c r="G244" s="108">
        <v>1001.2</v>
      </c>
      <c r="H244" s="197" t="s">
        <v>431</v>
      </c>
      <c r="I244" s="44"/>
      <c r="J244" s="44"/>
      <c r="K244" s="108">
        <f t="shared" si="11"/>
        <v>100</v>
      </c>
    </row>
    <row r="245" spans="1:11" ht="24" customHeight="1">
      <c r="A245" s="205" t="s">
        <v>196</v>
      </c>
      <c r="B245" s="92" t="s">
        <v>72</v>
      </c>
      <c r="C245" s="93" t="s">
        <v>9</v>
      </c>
      <c r="D245" s="93" t="s">
        <v>8</v>
      </c>
      <c r="E245" s="93" t="s">
        <v>195</v>
      </c>
      <c r="F245" s="70" t="s">
        <v>5</v>
      </c>
      <c r="G245" s="108">
        <f>G246+G248+G250</f>
        <v>53901.4</v>
      </c>
      <c r="H245" s="108">
        <f>H246+H248+H250</f>
        <v>53901.4</v>
      </c>
      <c r="I245" s="44"/>
      <c r="J245" s="44"/>
      <c r="K245" s="108">
        <f t="shared" si="11"/>
        <v>100</v>
      </c>
    </row>
    <row r="246" spans="1:11" ht="33" customHeight="1">
      <c r="A246" s="204" t="s">
        <v>300</v>
      </c>
      <c r="B246" s="106" t="s">
        <v>72</v>
      </c>
      <c r="C246" s="71" t="s">
        <v>9</v>
      </c>
      <c r="D246" s="71" t="s">
        <v>8</v>
      </c>
      <c r="E246" s="71" t="s">
        <v>299</v>
      </c>
      <c r="F246" s="70" t="s">
        <v>5</v>
      </c>
      <c r="G246" s="108">
        <f>G247</f>
        <v>1678.2</v>
      </c>
      <c r="H246" s="108" t="str">
        <f>H247</f>
        <v>1678,2</v>
      </c>
      <c r="I246" s="44"/>
      <c r="J246" s="44"/>
      <c r="K246" s="108">
        <f t="shared" si="11"/>
        <v>100</v>
      </c>
    </row>
    <row r="247" spans="1:11" ht="46.5" customHeight="1">
      <c r="A247" s="205" t="s">
        <v>239</v>
      </c>
      <c r="B247" s="106" t="s">
        <v>72</v>
      </c>
      <c r="C247" s="71" t="s">
        <v>9</v>
      </c>
      <c r="D247" s="71" t="s">
        <v>8</v>
      </c>
      <c r="E247" s="71" t="s">
        <v>299</v>
      </c>
      <c r="F247" s="70" t="s">
        <v>114</v>
      </c>
      <c r="G247" s="108">
        <v>1678.2</v>
      </c>
      <c r="H247" s="197" t="s">
        <v>473</v>
      </c>
      <c r="I247" s="44"/>
      <c r="J247" s="44"/>
      <c r="K247" s="108">
        <f t="shared" si="11"/>
        <v>100</v>
      </c>
    </row>
    <row r="248" spans="1:11" ht="63.75" customHeight="1">
      <c r="A248" s="205" t="s">
        <v>339</v>
      </c>
      <c r="B248" s="92" t="s">
        <v>72</v>
      </c>
      <c r="C248" s="93" t="s">
        <v>9</v>
      </c>
      <c r="D248" s="93" t="s">
        <v>8</v>
      </c>
      <c r="E248" s="93" t="s">
        <v>338</v>
      </c>
      <c r="F248" s="70" t="s">
        <v>5</v>
      </c>
      <c r="G248" s="108">
        <f>G249</f>
        <v>15.4</v>
      </c>
      <c r="H248" s="108" t="str">
        <f>H249</f>
        <v>15,4</v>
      </c>
      <c r="I248" s="44"/>
      <c r="J248" s="44"/>
      <c r="K248" s="108">
        <f t="shared" si="11"/>
        <v>100</v>
      </c>
    </row>
    <row r="249" spans="1:11" ht="51.75" customHeight="1">
      <c r="A249" s="205" t="s">
        <v>239</v>
      </c>
      <c r="B249" s="92" t="s">
        <v>72</v>
      </c>
      <c r="C249" s="93" t="s">
        <v>9</v>
      </c>
      <c r="D249" s="93" t="s">
        <v>8</v>
      </c>
      <c r="E249" s="93" t="s">
        <v>338</v>
      </c>
      <c r="F249" s="70" t="s">
        <v>114</v>
      </c>
      <c r="G249" s="108">
        <v>15.4</v>
      </c>
      <c r="H249" s="197" t="s">
        <v>474</v>
      </c>
      <c r="I249" s="44"/>
      <c r="J249" s="44"/>
      <c r="K249" s="108">
        <f t="shared" si="11"/>
        <v>100</v>
      </c>
    </row>
    <row r="250" spans="1:11" ht="147.75" customHeight="1">
      <c r="A250" s="204" t="s">
        <v>230</v>
      </c>
      <c r="B250" s="158">
        <v>574</v>
      </c>
      <c r="C250" s="93" t="s">
        <v>9</v>
      </c>
      <c r="D250" s="93" t="s">
        <v>8</v>
      </c>
      <c r="E250" s="93" t="s">
        <v>211</v>
      </c>
      <c r="F250" s="70" t="s">
        <v>5</v>
      </c>
      <c r="G250" s="108">
        <f>G251+G253+G254+G252</f>
        <v>52207.8</v>
      </c>
      <c r="H250" s="108">
        <f>H251+H253+H254+H252</f>
        <v>52207.8</v>
      </c>
      <c r="I250" s="44"/>
      <c r="J250" s="44"/>
      <c r="K250" s="108">
        <f t="shared" si="11"/>
        <v>100</v>
      </c>
    </row>
    <row r="251" spans="1:11" ht="49.5" customHeight="1">
      <c r="A251" s="204" t="s">
        <v>203</v>
      </c>
      <c r="B251" s="158">
        <v>574</v>
      </c>
      <c r="C251" s="93" t="s">
        <v>9</v>
      </c>
      <c r="D251" s="93" t="s">
        <v>8</v>
      </c>
      <c r="E251" s="93" t="s">
        <v>211</v>
      </c>
      <c r="F251" s="70" t="s">
        <v>118</v>
      </c>
      <c r="G251" s="108">
        <v>33114</v>
      </c>
      <c r="H251" s="197" t="s">
        <v>432</v>
      </c>
      <c r="I251" s="44"/>
      <c r="J251" s="44"/>
      <c r="K251" s="108">
        <f t="shared" si="11"/>
        <v>100</v>
      </c>
    </row>
    <row r="252" spans="1:11" ht="32.25" customHeight="1">
      <c r="A252" s="204" t="s">
        <v>270</v>
      </c>
      <c r="B252" s="158">
        <v>574</v>
      </c>
      <c r="C252" s="93" t="s">
        <v>9</v>
      </c>
      <c r="D252" s="93" t="s">
        <v>8</v>
      </c>
      <c r="E252" s="93" t="s">
        <v>211</v>
      </c>
      <c r="F252" s="70" t="s">
        <v>261</v>
      </c>
      <c r="G252" s="108">
        <v>85.4</v>
      </c>
      <c r="H252" s="197" t="s">
        <v>433</v>
      </c>
      <c r="I252" s="44"/>
      <c r="J252" s="44"/>
      <c r="K252" s="108">
        <f t="shared" si="11"/>
        <v>100</v>
      </c>
    </row>
    <row r="253" spans="1:11" ht="42.75" customHeight="1">
      <c r="A253" s="205" t="s">
        <v>201</v>
      </c>
      <c r="B253" s="158">
        <v>574</v>
      </c>
      <c r="C253" s="93" t="s">
        <v>9</v>
      </c>
      <c r="D253" s="93" t="s">
        <v>8</v>
      </c>
      <c r="E253" s="93" t="s">
        <v>211</v>
      </c>
      <c r="F253" s="70" t="s">
        <v>114</v>
      </c>
      <c r="G253" s="108">
        <v>1180.3</v>
      </c>
      <c r="H253" s="197" t="s">
        <v>434</v>
      </c>
      <c r="I253" s="44"/>
      <c r="J253" s="44"/>
      <c r="K253" s="108">
        <f t="shared" si="11"/>
        <v>100</v>
      </c>
    </row>
    <row r="254" spans="1:11" ht="93" customHeight="1">
      <c r="A254" s="205" t="s">
        <v>209</v>
      </c>
      <c r="B254" s="158">
        <v>574</v>
      </c>
      <c r="C254" s="93" t="s">
        <v>9</v>
      </c>
      <c r="D254" s="93" t="s">
        <v>8</v>
      </c>
      <c r="E254" s="93" t="s">
        <v>211</v>
      </c>
      <c r="F254" s="71" t="s">
        <v>123</v>
      </c>
      <c r="G254" s="108">
        <v>17828.1</v>
      </c>
      <c r="H254" s="190" t="s">
        <v>435</v>
      </c>
      <c r="I254" s="44"/>
      <c r="J254" s="44"/>
      <c r="K254" s="108">
        <f t="shared" si="11"/>
        <v>100</v>
      </c>
    </row>
    <row r="255" spans="1:11" ht="74.25" customHeight="1">
      <c r="A255" s="202" t="s">
        <v>180</v>
      </c>
      <c r="B255" s="153" t="s">
        <v>72</v>
      </c>
      <c r="C255" s="71" t="s">
        <v>9</v>
      </c>
      <c r="D255" s="71" t="s">
        <v>8</v>
      </c>
      <c r="E255" s="71" t="s">
        <v>181</v>
      </c>
      <c r="F255" s="71" t="s">
        <v>42</v>
      </c>
      <c r="G255" s="108">
        <f>G256</f>
        <v>12726.6</v>
      </c>
      <c r="H255" s="108">
        <f>H256</f>
        <v>12726.6</v>
      </c>
      <c r="I255" s="46"/>
      <c r="J255" s="46"/>
      <c r="K255" s="108">
        <f t="shared" si="11"/>
        <v>100</v>
      </c>
    </row>
    <row r="256" spans="1:11" ht="45.75" customHeight="1">
      <c r="A256" s="205" t="s">
        <v>126</v>
      </c>
      <c r="B256" s="153" t="s">
        <v>72</v>
      </c>
      <c r="C256" s="71" t="s">
        <v>9</v>
      </c>
      <c r="D256" s="71" t="s">
        <v>8</v>
      </c>
      <c r="E256" s="71" t="s">
        <v>238</v>
      </c>
      <c r="F256" s="71" t="s">
        <v>5</v>
      </c>
      <c r="G256" s="108">
        <f>G257+G258+G259</f>
        <v>12726.6</v>
      </c>
      <c r="H256" s="108">
        <f>H257+H258+H259</f>
        <v>12726.6</v>
      </c>
      <c r="I256" s="46"/>
      <c r="J256" s="46"/>
      <c r="K256" s="108">
        <f t="shared" si="11"/>
        <v>100</v>
      </c>
    </row>
    <row r="257" spans="1:11" ht="43.5" customHeight="1">
      <c r="A257" s="204" t="s">
        <v>203</v>
      </c>
      <c r="B257" s="153" t="s">
        <v>72</v>
      </c>
      <c r="C257" s="71" t="s">
        <v>9</v>
      </c>
      <c r="D257" s="71" t="s">
        <v>8</v>
      </c>
      <c r="E257" s="71" t="s">
        <v>238</v>
      </c>
      <c r="F257" s="71" t="s">
        <v>118</v>
      </c>
      <c r="G257" s="108">
        <v>4560.3</v>
      </c>
      <c r="H257" s="190" t="s">
        <v>436</v>
      </c>
      <c r="I257" s="46"/>
      <c r="J257" s="46"/>
      <c r="K257" s="108">
        <f t="shared" si="11"/>
        <v>100</v>
      </c>
    </row>
    <row r="258" spans="1:11" ht="49.5" customHeight="1">
      <c r="A258" s="205" t="s">
        <v>201</v>
      </c>
      <c r="B258" s="153" t="s">
        <v>72</v>
      </c>
      <c r="C258" s="71" t="s">
        <v>9</v>
      </c>
      <c r="D258" s="71" t="s">
        <v>8</v>
      </c>
      <c r="E258" s="71" t="s">
        <v>238</v>
      </c>
      <c r="F258" s="71" t="s">
        <v>114</v>
      </c>
      <c r="G258" s="108">
        <v>2033.3</v>
      </c>
      <c r="H258" s="190" t="s">
        <v>437</v>
      </c>
      <c r="I258" s="46"/>
      <c r="J258" s="46"/>
      <c r="K258" s="108">
        <f t="shared" si="11"/>
        <v>100</v>
      </c>
    </row>
    <row r="259" spans="1:11" ht="90" customHeight="1">
      <c r="A259" s="205" t="s">
        <v>209</v>
      </c>
      <c r="B259" s="153" t="s">
        <v>72</v>
      </c>
      <c r="C259" s="71" t="s">
        <v>9</v>
      </c>
      <c r="D259" s="71" t="s">
        <v>8</v>
      </c>
      <c r="E259" s="71" t="s">
        <v>238</v>
      </c>
      <c r="F259" s="71" t="s">
        <v>123</v>
      </c>
      <c r="G259" s="108">
        <v>6133</v>
      </c>
      <c r="H259" s="190" t="s">
        <v>438</v>
      </c>
      <c r="I259" s="46"/>
      <c r="J259" s="46"/>
      <c r="K259" s="108">
        <f t="shared" si="11"/>
        <v>100</v>
      </c>
    </row>
    <row r="260" spans="1:11" ht="32.25" customHeight="1">
      <c r="A260" s="203" t="s">
        <v>50</v>
      </c>
      <c r="B260" s="159" t="s">
        <v>72</v>
      </c>
      <c r="C260" s="107" t="s">
        <v>9</v>
      </c>
      <c r="D260" s="107" t="s">
        <v>8</v>
      </c>
      <c r="E260" s="107" t="s">
        <v>49</v>
      </c>
      <c r="F260" s="107" t="s">
        <v>5</v>
      </c>
      <c r="G260" s="108">
        <f>G261</f>
        <v>642.3</v>
      </c>
      <c r="H260" s="108">
        <f>H261</f>
        <v>642.3</v>
      </c>
      <c r="I260" s="50" t="e">
        <f>#REF!</f>
        <v>#REF!</v>
      </c>
      <c r="J260" s="50"/>
      <c r="K260" s="108">
        <f t="shared" si="11"/>
        <v>100</v>
      </c>
    </row>
    <row r="261" spans="1:11" ht="133.5" customHeight="1">
      <c r="A261" s="203" t="s">
        <v>130</v>
      </c>
      <c r="B261" s="106" t="s">
        <v>72</v>
      </c>
      <c r="C261" s="107" t="s">
        <v>9</v>
      </c>
      <c r="D261" s="107" t="s">
        <v>8</v>
      </c>
      <c r="E261" s="107" t="s">
        <v>131</v>
      </c>
      <c r="F261" s="107" t="s">
        <v>5</v>
      </c>
      <c r="G261" s="108">
        <f>G264+G267+G262+G263+G270</f>
        <v>642.3</v>
      </c>
      <c r="H261" s="108">
        <f>H264+H267+H262+H263+H270</f>
        <v>642.3</v>
      </c>
      <c r="I261" s="160"/>
      <c r="J261" s="160"/>
      <c r="K261" s="108">
        <f t="shared" si="11"/>
        <v>100</v>
      </c>
    </row>
    <row r="262" spans="1:11" ht="45" customHeight="1">
      <c r="A262" s="201" t="s">
        <v>239</v>
      </c>
      <c r="B262" s="106" t="s">
        <v>72</v>
      </c>
      <c r="C262" s="107" t="s">
        <v>9</v>
      </c>
      <c r="D262" s="107" t="s">
        <v>8</v>
      </c>
      <c r="E262" s="107" t="s">
        <v>137</v>
      </c>
      <c r="F262" s="107" t="s">
        <v>114</v>
      </c>
      <c r="G262" s="108">
        <v>37.8</v>
      </c>
      <c r="H262" s="192" t="s">
        <v>439</v>
      </c>
      <c r="I262" s="160"/>
      <c r="J262" s="160"/>
      <c r="K262" s="108">
        <f t="shared" si="11"/>
        <v>100</v>
      </c>
    </row>
    <row r="263" spans="1:11" ht="33" customHeight="1">
      <c r="A263" s="201" t="s">
        <v>189</v>
      </c>
      <c r="B263" s="106" t="s">
        <v>72</v>
      </c>
      <c r="C263" s="107" t="s">
        <v>9</v>
      </c>
      <c r="D263" s="107" t="s">
        <v>8</v>
      </c>
      <c r="E263" s="107" t="s">
        <v>137</v>
      </c>
      <c r="F263" s="107" t="s">
        <v>190</v>
      </c>
      <c r="G263" s="108">
        <v>67.9</v>
      </c>
      <c r="H263" s="192" t="s">
        <v>440</v>
      </c>
      <c r="I263" s="160"/>
      <c r="J263" s="160"/>
      <c r="K263" s="108">
        <f t="shared" si="11"/>
        <v>100</v>
      </c>
    </row>
    <row r="264" spans="1:11" ht="107.25" customHeight="1">
      <c r="A264" s="205" t="s">
        <v>231</v>
      </c>
      <c r="B264" s="106" t="s">
        <v>72</v>
      </c>
      <c r="C264" s="71" t="s">
        <v>9</v>
      </c>
      <c r="D264" s="71" t="s">
        <v>8</v>
      </c>
      <c r="E264" s="71" t="s">
        <v>139</v>
      </c>
      <c r="F264" s="71" t="s">
        <v>5</v>
      </c>
      <c r="G264" s="108">
        <f>G265+G266</f>
        <v>182.4</v>
      </c>
      <c r="H264" s="108">
        <f>H265+H266</f>
        <v>182.4</v>
      </c>
      <c r="I264" s="46"/>
      <c r="J264" s="46"/>
      <c r="K264" s="108">
        <f t="shared" si="11"/>
        <v>100</v>
      </c>
    </row>
    <row r="265" spans="1:11" ht="19.5" customHeight="1">
      <c r="A265" s="205" t="s">
        <v>140</v>
      </c>
      <c r="B265" s="106" t="s">
        <v>72</v>
      </c>
      <c r="C265" s="71" t="s">
        <v>9</v>
      </c>
      <c r="D265" s="71" t="s">
        <v>8</v>
      </c>
      <c r="E265" s="71" t="s">
        <v>139</v>
      </c>
      <c r="F265" s="71" t="s">
        <v>141</v>
      </c>
      <c r="G265" s="108">
        <v>52</v>
      </c>
      <c r="H265" s="190" t="s">
        <v>442</v>
      </c>
      <c r="I265" s="46"/>
      <c r="J265" s="46"/>
      <c r="K265" s="108">
        <f t="shared" si="11"/>
        <v>100</v>
      </c>
    </row>
    <row r="266" spans="1:11" ht="29.25" customHeight="1">
      <c r="A266" s="205" t="s">
        <v>189</v>
      </c>
      <c r="B266" s="106" t="s">
        <v>72</v>
      </c>
      <c r="C266" s="71" t="s">
        <v>9</v>
      </c>
      <c r="D266" s="71" t="s">
        <v>8</v>
      </c>
      <c r="E266" s="71" t="s">
        <v>139</v>
      </c>
      <c r="F266" s="71" t="s">
        <v>190</v>
      </c>
      <c r="G266" s="108">
        <v>130.4</v>
      </c>
      <c r="H266" s="190" t="s">
        <v>441</v>
      </c>
      <c r="I266" s="46"/>
      <c r="J266" s="46"/>
      <c r="K266" s="108">
        <f t="shared" si="11"/>
        <v>100</v>
      </c>
    </row>
    <row r="267" spans="1:11" ht="150.75" customHeight="1">
      <c r="A267" s="209" t="s">
        <v>232</v>
      </c>
      <c r="B267" s="106" t="s">
        <v>72</v>
      </c>
      <c r="C267" s="71" t="s">
        <v>9</v>
      </c>
      <c r="D267" s="71" t="s">
        <v>8</v>
      </c>
      <c r="E267" s="71" t="s">
        <v>153</v>
      </c>
      <c r="F267" s="70" t="s">
        <v>5</v>
      </c>
      <c r="G267" s="108">
        <f>G268+G269</f>
        <v>312.6</v>
      </c>
      <c r="H267" s="108">
        <f>H268+H269</f>
        <v>312.6</v>
      </c>
      <c r="I267" s="66"/>
      <c r="J267" s="66"/>
      <c r="K267" s="108">
        <f t="shared" si="11"/>
        <v>100</v>
      </c>
    </row>
    <row r="268" spans="1:11" ht="48.75" customHeight="1">
      <c r="A268" s="205" t="s">
        <v>239</v>
      </c>
      <c r="B268" s="106" t="s">
        <v>72</v>
      </c>
      <c r="C268" s="71" t="s">
        <v>9</v>
      </c>
      <c r="D268" s="71" t="s">
        <v>8</v>
      </c>
      <c r="E268" s="71" t="s">
        <v>153</v>
      </c>
      <c r="F268" s="70" t="s">
        <v>114</v>
      </c>
      <c r="G268" s="108">
        <v>213</v>
      </c>
      <c r="H268" s="197" t="s">
        <v>482</v>
      </c>
      <c r="I268" s="66"/>
      <c r="J268" s="66"/>
      <c r="K268" s="108">
        <f t="shared" si="11"/>
        <v>100</v>
      </c>
    </row>
    <row r="269" spans="1:11" ht="30" customHeight="1">
      <c r="A269" s="201" t="s">
        <v>189</v>
      </c>
      <c r="B269" s="106" t="s">
        <v>72</v>
      </c>
      <c r="C269" s="107" t="s">
        <v>9</v>
      </c>
      <c r="D269" s="107" t="s">
        <v>8</v>
      </c>
      <c r="E269" s="107" t="s">
        <v>153</v>
      </c>
      <c r="F269" s="107" t="s">
        <v>190</v>
      </c>
      <c r="G269" s="108">
        <v>99.6</v>
      </c>
      <c r="H269" s="192" t="s">
        <v>443</v>
      </c>
      <c r="I269" s="188"/>
      <c r="J269" s="188"/>
      <c r="K269" s="108">
        <f t="shared" si="11"/>
        <v>100</v>
      </c>
    </row>
    <row r="270" spans="1:14" ht="64.5" customHeight="1">
      <c r="A270" s="201" t="s">
        <v>298</v>
      </c>
      <c r="B270" s="106" t="s">
        <v>72</v>
      </c>
      <c r="C270" s="107" t="s">
        <v>9</v>
      </c>
      <c r="D270" s="107" t="s">
        <v>8</v>
      </c>
      <c r="E270" s="107" t="s">
        <v>297</v>
      </c>
      <c r="F270" s="107" t="s">
        <v>5</v>
      </c>
      <c r="G270" s="108">
        <f>G271+G272</f>
        <v>41.6</v>
      </c>
      <c r="H270" s="108">
        <f>H271+H272</f>
        <v>41.6</v>
      </c>
      <c r="I270" s="188"/>
      <c r="J270" s="188"/>
      <c r="K270" s="108">
        <f aca="true" t="shared" si="12" ref="K270:K333">H270/G270*100</f>
        <v>100</v>
      </c>
      <c r="N270">
        <v>1</v>
      </c>
    </row>
    <row r="271" spans="1:11" ht="30" customHeight="1">
      <c r="A271" s="201" t="s">
        <v>140</v>
      </c>
      <c r="B271" s="106" t="s">
        <v>72</v>
      </c>
      <c r="C271" s="107" t="s">
        <v>9</v>
      </c>
      <c r="D271" s="107" t="s">
        <v>8</v>
      </c>
      <c r="E271" s="107" t="s">
        <v>297</v>
      </c>
      <c r="F271" s="107" t="s">
        <v>141</v>
      </c>
      <c r="G271" s="108">
        <v>12.8</v>
      </c>
      <c r="H271" s="192" t="s">
        <v>444</v>
      </c>
      <c r="I271" s="188"/>
      <c r="J271" s="188"/>
      <c r="K271" s="108">
        <f t="shared" si="12"/>
        <v>100</v>
      </c>
    </row>
    <row r="272" spans="1:11" ht="30" customHeight="1">
      <c r="A272" s="201" t="s">
        <v>189</v>
      </c>
      <c r="B272" s="106" t="s">
        <v>72</v>
      </c>
      <c r="C272" s="107" t="s">
        <v>9</v>
      </c>
      <c r="D272" s="107" t="s">
        <v>8</v>
      </c>
      <c r="E272" s="107" t="s">
        <v>297</v>
      </c>
      <c r="F272" s="107" t="s">
        <v>190</v>
      </c>
      <c r="G272" s="108">
        <v>28.8</v>
      </c>
      <c r="H272" s="192" t="s">
        <v>445</v>
      </c>
      <c r="I272" s="188"/>
      <c r="J272" s="188"/>
      <c r="K272" s="108">
        <f t="shared" si="12"/>
        <v>100</v>
      </c>
    </row>
    <row r="273" spans="1:11" ht="33.75" customHeight="1">
      <c r="A273" s="205" t="s">
        <v>216</v>
      </c>
      <c r="B273" s="106" t="s">
        <v>72</v>
      </c>
      <c r="C273" s="71" t="s">
        <v>9</v>
      </c>
      <c r="D273" s="71" t="s">
        <v>8</v>
      </c>
      <c r="E273" s="71" t="s">
        <v>156</v>
      </c>
      <c r="F273" s="70" t="s">
        <v>5</v>
      </c>
      <c r="G273" s="108">
        <f>G274+G277+G279</f>
        <v>57.8</v>
      </c>
      <c r="H273" s="108">
        <f>H274+H277+H279</f>
        <v>47.8</v>
      </c>
      <c r="I273" s="66"/>
      <c r="J273" s="66"/>
      <c r="K273" s="108">
        <f t="shared" si="12"/>
        <v>82.69896193771626</v>
      </c>
    </row>
    <row r="274" spans="1:11" ht="75" customHeight="1">
      <c r="A274" s="202" t="s">
        <v>154</v>
      </c>
      <c r="B274" s="106" t="s">
        <v>72</v>
      </c>
      <c r="C274" s="71" t="s">
        <v>9</v>
      </c>
      <c r="D274" s="71" t="s">
        <v>8</v>
      </c>
      <c r="E274" s="71" t="s">
        <v>156</v>
      </c>
      <c r="F274" s="70" t="s">
        <v>5</v>
      </c>
      <c r="G274" s="108">
        <f>G275+G276</f>
        <v>7.8</v>
      </c>
      <c r="H274" s="108">
        <f>H275+H276</f>
        <v>7.8</v>
      </c>
      <c r="I274" s="66"/>
      <c r="J274" s="66"/>
      <c r="K274" s="108">
        <f t="shared" si="12"/>
        <v>100</v>
      </c>
    </row>
    <row r="275" spans="1:11" ht="47.25" customHeight="1">
      <c r="A275" s="205" t="s">
        <v>201</v>
      </c>
      <c r="B275" s="106" t="s">
        <v>72</v>
      </c>
      <c r="C275" s="71" t="s">
        <v>9</v>
      </c>
      <c r="D275" s="71" t="s">
        <v>8</v>
      </c>
      <c r="E275" s="71" t="s">
        <v>156</v>
      </c>
      <c r="F275" s="70" t="s">
        <v>114</v>
      </c>
      <c r="G275" s="108">
        <v>2.8</v>
      </c>
      <c r="H275" s="197" t="s">
        <v>446</v>
      </c>
      <c r="I275" s="66"/>
      <c r="J275" s="66"/>
      <c r="K275" s="108">
        <f t="shared" si="12"/>
        <v>100</v>
      </c>
    </row>
    <row r="276" spans="1:11" ht="33" customHeight="1">
      <c r="A276" s="205" t="s">
        <v>189</v>
      </c>
      <c r="B276" s="106" t="s">
        <v>72</v>
      </c>
      <c r="C276" s="71" t="s">
        <v>9</v>
      </c>
      <c r="D276" s="71" t="s">
        <v>8</v>
      </c>
      <c r="E276" s="71" t="s">
        <v>156</v>
      </c>
      <c r="F276" s="70" t="s">
        <v>190</v>
      </c>
      <c r="G276" s="108">
        <v>5</v>
      </c>
      <c r="H276" s="197" t="s">
        <v>410</v>
      </c>
      <c r="I276" s="66"/>
      <c r="J276" s="66"/>
      <c r="K276" s="108">
        <f t="shared" si="12"/>
        <v>100</v>
      </c>
    </row>
    <row r="277" spans="1:11" ht="87.75" customHeight="1">
      <c r="A277" s="202" t="s">
        <v>155</v>
      </c>
      <c r="B277" s="106" t="s">
        <v>72</v>
      </c>
      <c r="C277" s="71" t="s">
        <v>9</v>
      </c>
      <c r="D277" s="71" t="s">
        <v>8</v>
      </c>
      <c r="E277" s="71" t="s">
        <v>156</v>
      </c>
      <c r="F277" s="70" t="s">
        <v>5</v>
      </c>
      <c r="G277" s="108">
        <f>G278</f>
        <v>30</v>
      </c>
      <c r="H277" s="108" t="str">
        <f>H278</f>
        <v>25,0</v>
      </c>
      <c r="I277" s="66"/>
      <c r="J277" s="66"/>
      <c r="K277" s="108">
        <f t="shared" si="12"/>
        <v>83.33333333333334</v>
      </c>
    </row>
    <row r="278" spans="1:11" ht="33" customHeight="1">
      <c r="A278" s="205" t="s">
        <v>189</v>
      </c>
      <c r="B278" s="106" t="s">
        <v>72</v>
      </c>
      <c r="C278" s="71" t="s">
        <v>9</v>
      </c>
      <c r="D278" s="71" t="s">
        <v>8</v>
      </c>
      <c r="E278" s="71" t="s">
        <v>156</v>
      </c>
      <c r="F278" s="70" t="s">
        <v>190</v>
      </c>
      <c r="G278" s="108">
        <v>30</v>
      </c>
      <c r="H278" s="197" t="s">
        <v>406</v>
      </c>
      <c r="I278" s="66"/>
      <c r="J278" s="66"/>
      <c r="K278" s="108">
        <f t="shared" si="12"/>
        <v>83.33333333333334</v>
      </c>
    </row>
    <row r="279" spans="1:11" ht="45.75" customHeight="1">
      <c r="A279" s="205" t="s">
        <v>282</v>
      </c>
      <c r="B279" s="106" t="s">
        <v>72</v>
      </c>
      <c r="C279" s="71" t="s">
        <v>9</v>
      </c>
      <c r="D279" s="71" t="s">
        <v>8</v>
      </c>
      <c r="E279" s="71" t="s">
        <v>156</v>
      </c>
      <c r="F279" s="70" t="s">
        <v>5</v>
      </c>
      <c r="G279" s="108">
        <f>G280</f>
        <v>20</v>
      </c>
      <c r="H279" s="197" t="s">
        <v>447</v>
      </c>
      <c r="I279" s="66"/>
      <c r="J279" s="66"/>
      <c r="K279" s="108">
        <f t="shared" si="12"/>
        <v>75</v>
      </c>
    </row>
    <row r="280" spans="1:11" ht="31.5" customHeight="1">
      <c r="A280" s="205" t="s">
        <v>189</v>
      </c>
      <c r="B280" s="106" t="s">
        <v>72</v>
      </c>
      <c r="C280" s="71" t="s">
        <v>9</v>
      </c>
      <c r="D280" s="71" t="s">
        <v>8</v>
      </c>
      <c r="E280" s="71" t="s">
        <v>156</v>
      </c>
      <c r="F280" s="70" t="s">
        <v>190</v>
      </c>
      <c r="G280" s="108">
        <v>20</v>
      </c>
      <c r="H280" s="197" t="s">
        <v>447</v>
      </c>
      <c r="I280" s="66"/>
      <c r="J280" s="66"/>
      <c r="K280" s="108">
        <f t="shared" si="12"/>
        <v>75</v>
      </c>
    </row>
    <row r="281" spans="1:11" ht="29.25" customHeight="1">
      <c r="A281" s="205" t="s">
        <v>25</v>
      </c>
      <c r="B281" s="92" t="s">
        <v>72</v>
      </c>
      <c r="C281" s="70" t="s">
        <v>9</v>
      </c>
      <c r="D281" s="93" t="s">
        <v>9</v>
      </c>
      <c r="E281" s="93" t="s">
        <v>52</v>
      </c>
      <c r="F281" s="93" t="s">
        <v>5</v>
      </c>
      <c r="G281" s="108">
        <f>G282</f>
        <v>1028.1</v>
      </c>
      <c r="H281" s="108">
        <f>H282</f>
        <v>1028.1</v>
      </c>
      <c r="I281" s="39" t="e">
        <f>I282+#REF!+I284</f>
        <v>#REF!</v>
      </c>
      <c r="J281" s="39"/>
      <c r="K281" s="108">
        <f t="shared" si="12"/>
        <v>100</v>
      </c>
    </row>
    <row r="282" spans="1:11" ht="34.5" customHeight="1">
      <c r="A282" s="207" t="s">
        <v>152</v>
      </c>
      <c r="B282" s="143" t="s">
        <v>72</v>
      </c>
      <c r="C282" s="70" t="s">
        <v>9</v>
      </c>
      <c r="D282" s="70" t="s">
        <v>9</v>
      </c>
      <c r="E282" s="70" t="s">
        <v>164</v>
      </c>
      <c r="F282" s="70" t="s">
        <v>5</v>
      </c>
      <c r="G282" s="108">
        <f>G283</f>
        <v>1028.1</v>
      </c>
      <c r="H282" s="108">
        <f>H283</f>
        <v>1028.1</v>
      </c>
      <c r="I282" s="64" t="e">
        <f>#REF!+I283+I284</f>
        <v>#REF!</v>
      </c>
      <c r="J282" s="64"/>
      <c r="K282" s="108">
        <f t="shared" si="12"/>
        <v>100</v>
      </c>
    </row>
    <row r="283" spans="1:11" ht="178.5" customHeight="1">
      <c r="A283" s="203" t="s">
        <v>233</v>
      </c>
      <c r="B283" s="106" t="s">
        <v>72</v>
      </c>
      <c r="C283" s="71" t="s">
        <v>9</v>
      </c>
      <c r="D283" s="71" t="s">
        <v>9</v>
      </c>
      <c r="E283" s="127" t="s">
        <v>160</v>
      </c>
      <c r="F283" s="127" t="s">
        <v>5</v>
      </c>
      <c r="G283" s="108">
        <f>G284+G285</f>
        <v>1028.1</v>
      </c>
      <c r="H283" s="108">
        <f>H284+H285</f>
        <v>1028.1</v>
      </c>
      <c r="I283" s="65">
        <v>850.8</v>
      </c>
      <c r="J283" s="65"/>
      <c r="K283" s="108">
        <f t="shared" si="12"/>
        <v>100</v>
      </c>
    </row>
    <row r="284" spans="1:11" ht="48.75" customHeight="1">
      <c r="A284" s="205" t="s">
        <v>201</v>
      </c>
      <c r="B284" s="106" t="s">
        <v>72</v>
      </c>
      <c r="C284" s="71" t="s">
        <v>9</v>
      </c>
      <c r="D284" s="71" t="s">
        <v>9</v>
      </c>
      <c r="E284" s="127" t="s">
        <v>160</v>
      </c>
      <c r="F284" s="127" t="s">
        <v>114</v>
      </c>
      <c r="G284" s="108">
        <v>670.2</v>
      </c>
      <c r="H284" s="127" t="s">
        <v>448</v>
      </c>
      <c r="I284" s="65"/>
      <c r="J284" s="65"/>
      <c r="K284" s="108">
        <f t="shared" si="12"/>
        <v>100</v>
      </c>
    </row>
    <row r="285" spans="1:11" ht="31.5" customHeight="1">
      <c r="A285" s="205" t="s">
        <v>189</v>
      </c>
      <c r="B285" s="106" t="s">
        <v>72</v>
      </c>
      <c r="C285" s="71" t="s">
        <v>9</v>
      </c>
      <c r="D285" s="71" t="s">
        <v>9</v>
      </c>
      <c r="E285" s="127" t="s">
        <v>160</v>
      </c>
      <c r="F285" s="127" t="s">
        <v>190</v>
      </c>
      <c r="G285" s="108">
        <v>357.9</v>
      </c>
      <c r="H285" s="127" t="s">
        <v>449</v>
      </c>
      <c r="I285" s="65"/>
      <c r="J285" s="65"/>
      <c r="K285" s="108">
        <f t="shared" si="12"/>
        <v>100</v>
      </c>
    </row>
    <row r="286" spans="1:13" ht="25.5" customHeight="1">
      <c r="A286" s="205" t="s">
        <v>37</v>
      </c>
      <c r="B286" s="92" t="s">
        <v>72</v>
      </c>
      <c r="C286" s="93" t="s">
        <v>9</v>
      </c>
      <c r="D286" s="93" t="s">
        <v>20</v>
      </c>
      <c r="E286" s="93" t="s">
        <v>27</v>
      </c>
      <c r="F286" s="93" t="s">
        <v>5</v>
      </c>
      <c r="G286" s="108">
        <f>G287+G296+G293+G302+G307+G304</f>
        <v>2051.4</v>
      </c>
      <c r="H286" s="108">
        <f>H287+H296+H293+H302+H307+H304</f>
        <v>1979.5000000000002</v>
      </c>
      <c r="I286" s="47" t="e">
        <f>I287+I296+#REF!+#REF!+#REF!+#REF!+#REF!+#REF!+#REF!+#REF!+#REF!+#REF!+#REF!+#REF!</f>
        <v>#REF!</v>
      </c>
      <c r="J286" s="47" t="e">
        <f>J287+J297</f>
        <v>#REF!</v>
      </c>
      <c r="K286" s="108">
        <f t="shared" si="12"/>
        <v>96.49507653309935</v>
      </c>
      <c r="L286" s="5"/>
      <c r="M286" s="5"/>
    </row>
    <row r="287" spans="1:13" ht="73.5" customHeight="1">
      <c r="A287" s="204" t="s">
        <v>55</v>
      </c>
      <c r="B287" s="92" t="s">
        <v>72</v>
      </c>
      <c r="C287" s="93" t="s">
        <v>9</v>
      </c>
      <c r="D287" s="93" t="s">
        <v>20</v>
      </c>
      <c r="E287" s="93" t="s">
        <v>60</v>
      </c>
      <c r="F287" s="93" t="s">
        <v>5</v>
      </c>
      <c r="G287" s="108">
        <f>G288</f>
        <v>902.8000000000001</v>
      </c>
      <c r="H287" s="108">
        <f>H288</f>
        <v>858.5</v>
      </c>
      <c r="I287" s="44" t="e">
        <f>I288</f>
        <v>#REF!</v>
      </c>
      <c r="J287" s="44" t="e">
        <f>J288</f>
        <v>#REF!</v>
      </c>
      <c r="K287" s="108">
        <f t="shared" si="12"/>
        <v>95.09304386353567</v>
      </c>
      <c r="L287" s="4"/>
      <c r="M287" s="4"/>
    </row>
    <row r="288" spans="1:13" ht="18.75" customHeight="1">
      <c r="A288" s="210" t="s">
        <v>16</v>
      </c>
      <c r="B288" s="92" t="s">
        <v>72</v>
      </c>
      <c r="C288" s="93" t="s">
        <v>9</v>
      </c>
      <c r="D288" s="93" t="s">
        <v>20</v>
      </c>
      <c r="E288" s="93" t="s">
        <v>61</v>
      </c>
      <c r="F288" s="93" t="s">
        <v>5</v>
      </c>
      <c r="G288" s="108">
        <f>G289+G290+G291+G292</f>
        <v>902.8000000000001</v>
      </c>
      <c r="H288" s="108">
        <f>H289+H290+H291+H292</f>
        <v>858.5</v>
      </c>
      <c r="I288" s="44" t="e">
        <f>#REF!</f>
        <v>#REF!</v>
      </c>
      <c r="J288" s="44" t="e">
        <f>#REF!</f>
        <v>#REF!</v>
      </c>
      <c r="K288" s="108">
        <f t="shared" si="12"/>
        <v>95.09304386353567</v>
      </c>
      <c r="L288" s="4"/>
      <c r="M288" s="4"/>
    </row>
    <row r="289" spans="1:13" ht="42.75" customHeight="1">
      <c r="A289" s="204" t="s">
        <v>200</v>
      </c>
      <c r="B289" s="92" t="s">
        <v>72</v>
      </c>
      <c r="C289" s="93" t="s">
        <v>9</v>
      </c>
      <c r="D289" s="93" t="s">
        <v>20</v>
      </c>
      <c r="E289" s="93" t="s">
        <v>61</v>
      </c>
      <c r="F289" s="70" t="s">
        <v>112</v>
      </c>
      <c r="G289" s="108">
        <v>645.2</v>
      </c>
      <c r="H289" s="197" t="s">
        <v>450</v>
      </c>
      <c r="I289" s="44"/>
      <c r="J289" s="44"/>
      <c r="K289" s="108">
        <f t="shared" si="12"/>
        <v>93.4283942963422</v>
      </c>
      <c r="L289" s="4"/>
      <c r="M289" s="4"/>
    </row>
    <row r="290" spans="1:13" ht="48" customHeight="1">
      <c r="A290" s="205" t="s">
        <v>239</v>
      </c>
      <c r="B290" s="92" t="s">
        <v>72</v>
      </c>
      <c r="C290" s="93" t="s">
        <v>9</v>
      </c>
      <c r="D290" s="93" t="s">
        <v>20</v>
      </c>
      <c r="E290" s="93" t="s">
        <v>61</v>
      </c>
      <c r="F290" s="70" t="s">
        <v>114</v>
      </c>
      <c r="G290" s="108">
        <v>177.7</v>
      </c>
      <c r="H290" s="197" t="s">
        <v>451</v>
      </c>
      <c r="I290" s="44"/>
      <c r="J290" s="44"/>
      <c r="K290" s="108">
        <f t="shared" si="12"/>
        <v>99.5498030388295</v>
      </c>
      <c r="L290" s="4"/>
      <c r="M290" s="4"/>
    </row>
    <row r="291" spans="1:13" ht="46.5" customHeight="1">
      <c r="A291" s="203" t="s">
        <v>485</v>
      </c>
      <c r="B291" s="92" t="s">
        <v>72</v>
      </c>
      <c r="C291" s="93" t="s">
        <v>9</v>
      </c>
      <c r="D291" s="93" t="s">
        <v>20</v>
      </c>
      <c r="E291" s="93" t="s">
        <v>61</v>
      </c>
      <c r="F291" s="70" t="s">
        <v>159</v>
      </c>
      <c r="G291" s="108">
        <v>70.6</v>
      </c>
      <c r="H291" s="197" t="s">
        <v>452</v>
      </c>
      <c r="I291" s="44"/>
      <c r="J291" s="44"/>
      <c r="K291" s="108">
        <f t="shared" si="12"/>
        <v>100</v>
      </c>
      <c r="L291" s="4"/>
      <c r="M291" s="4"/>
    </row>
    <row r="292" spans="1:13" ht="29.25" customHeight="1">
      <c r="A292" s="204" t="s">
        <v>120</v>
      </c>
      <c r="B292" s="92" t="s">
        <v>72</v>
      </c>
      <c r="C292" s="93" t="s">
        <v>9</v>
      </c>
      <c r="D292" s="93" t="s">
        <v>20</v>
      </c>
      <c r="E292" s="93" t="s">
        <v>61</v>
      </c>
      <c r="F292" s="70" t="s">
        <v>119</v>
      </c>
      <c r="G292" s="108">
        <v>9.3</v>
      </c>
      <c r="H292" s="197" t="s">
        <v>453</v>
      </c>
      <c r="I292" s="44"/>
      <c r="J292" s="44"/>
      <c r="K292" s="108">
        <f t="shared" si="12"/>
        <v>88.17204301075267</v>
      </c>
      <c r="L292" s="4"/>
      <c r="M292" s="4"/>
    </row>
    <row r="293" spans="1:13" ht="31.5" customHeight="1">
      <c r="A293" s="203" t="s">
        <v>163</v>
      </c>
      <c r="B293" s="106" t="s">
        <v>72</v>
      </c>
      <c r="C293" s="107" t="s">
        <v>9</v>
      </c>
      <c r="D293" s="107" t="s">
        <v>20</v>
      </c>
      <c r="E293" s="107" t="s">
        <v>164</v>
      </c>
      <c r="F293" s="107" t="s">
        <v>5</v>
      </c>
      <c r="G293" s="108">
        <f>G294</f>
        <v>10.5</v>
      </c>
      <c r="H293" s="108" t="str">
        <f>H294</f>
        <v>10,5</v>
      </c>
      <c r="I293" s="88"/>
      <c r="J293" s="88"/>
      <c r="K293" s="108">
        <f t="shared" si="12"/>
        <v>100</v>
      </c>
      <c r="L293" s="4"/>
      <c r="M293" s="4"/>
    </row>
    <row r="294" spans="1:13" ht="36.75" customHeight="1">
      <c r="A294" s="203" t="s">
        <v>165</v>
      </c>
      <c r="B294" s="106" t="s">
        <v>72</v>
      </c>
      <c r="C294" s="107" t="s">
        <v>9</v>
      </c>
      <c r="D294" s="107" t="s">
        <v>20</v>
      </c>
      <c r="E294" s="107" t="s">
        <v>160</v>
      </c>
      <c r="F294" s="107" t="s">
        <v>5</v>
      </c>
      <c r="G294" s="108">
        <f>G295</f>
        <v>10.5</v>
      </c>
      <c r="H294" s="108" t="str">
        <f>H295</f>
        <v>10,5</v>
      </c>
      <c r="I294" s="74"/>
      <c r="J294" s="74"/>
      <c r="K294" s="108">
        <f t="shared" si="12"/>
        <v>100</v>
      </c>
      <c r="L294" s="4"/>
      <c r="M294" s="4"/>
    </row>
    <row r="295" spans="1:13" ht="45" customHeight="1">
      <c r="A295" s="204" t="s">
        <v>203</v>
      </c>
      <c r="B295" s="106" t="s">
        <v>72</v>
      </c>
      <c r="C295" s="107" t="s">
        <v>9</v>
      </c>
      <c r="D295" s="107" t="s">
        <v>20</v>
      </c>
      <c r="E295" s="107" t="s">
        <v>160</v>
      </c>
      <c r="F295" s="107" t="s">
        <v>118</v>
      </c>
      <c r="G295" s="108">
        <v>10.5</v>
      </c>
      <c r="H295" s="192" t="s">
        <v>454</v>
      </c>
      <c r="I295" s="74"/>
      <c r="J295" s="74"/>
      <c r="K295" s="108">
        <f t="shared" si="12"/>
        <v>100</v>
      </c>
      <c r="L295" s="4"/>
      <c r="M295" s="4"/>
    </row>
    <row r="296" spans="1:11" ht="90" customHeight="1">
      <c r="A296" s="205" t="s">
        <v>19</v>
      </c>
      <c r="B296" s="92" t="s">
        <v>72</v>
      </c>
      <c r="C296" s="93" t="s">
        <v>9</v>
      </c>
      <c r="D296" s="93" t="s">
        <v>20</v>
      </c>
      <c r="E296" s="93" t="s">
        <v>28</v>
      </c>
      <c r="F296" s="93" t="s">
        <v>5</v>
      </c>
      <c r="G296" s="108">
        <f>G297</f>
        <v>913.5999999999999</v>
      </c>
      <c r="H296" s="108">
        <f>H297</f>
        <v>894.5</v>
      </c>
      <c r="I296" s="108" t="e">
        <f>I297</f>
        <v>#REF!</v>
      </c>
      <c r="J296" s="108">
        <f>J297</f>
        <v>860</v>
      </c>
      <c r="K296" s="108">
        <f t="shared" si="12"/>
        <v>97.90936952714537</v>
      </c>
    </row>
    <row r="297" spans="1:11" ht="29.25" customHeight="1">
      <c r="A297" s="205" t="s">
        <v>18</v>
      </c>
      <c r="B297" s="92" t="s">
        <v>72</v>
      </c>
      <c r="C297" s="93" t="s">
        <v>9</v>
      </c>
      <c r="D297" s="93" t="s">
        <v>20</v>
      </c>
      <c r="E297" s="93" t="s">
        <v>75</v>
      </c>
      <c r="F297" s="93" t="s">
        <v>5</v>
      </c>
      <c r="G297" s="108">
        <f>G298+G299+G300</f>
        <v>913.5999999999999</v>
      </c>
      <c r="H297" s="108">
        <f>H298+H299+H300</f>
        <v>894.5</v>
      </c>
      <c r="I297" s="44" t="e">
        <f>#REF!</f>
        <v>#REF!</v>
      </c>
      <c r="J297" s="44">
        <v>860</v>
      </c>
      <c r="K297" s="108">
        <f t="shared" si="12"/>
        <v>97.90936952714537</v>
      </c>
    </row>
    <row r="298" spans="1:11" ht="43.5" customHeight="1">
      <c r="A298" s="204" t="s">
        <v>203</v>
      </c>
      <c r="B298" s="92" t="s">
        <v>72</v>
      </c>
      <c r="C298" s="93" t="s">
        <v>9</v>
      </c>
      <c r="D298" s="93" t="s">
        <v>20</v>
      </c>
      <c r="E298" s="93" t="s">
        <v>75</v>
      </c>
      <c r="F298" s="70" t="s">
        <v>118</v>
      </c>
      <c r="G298" s="108">
        <v>636.8</v>
      </c>
      <c r="H298" s="197" t="s">
        <v>455</v>
      </c>
      <c r="I298" s="44"/>
      <c r="J298" s="44"/>
      <c r="K298" s="108">
        <f t="shared" si="12"/>
        <v>100</v>
      </c>
    </row>
    <row r="299" spans="1:11" ht="42.75" customHeight="1">
      <c r="A299" s="205" t="s">
        <v>201</v>
      </c>
      <c r="B299" s="92" t="s">
        <v>72</v>
      </c>
      <c r="C299" s="93" t="s">
        <v>9</v>
      </c>
      <c r="D299" s="93" t="s">
        <v>20</v>
      </c>
      <c r="E299" s="93" t="s">
        <v>75</v>
      </c>
      <c r="F299" s="70" t="s">
        <v>114</v>
      </c>
      <c r="G299" s="108">
        <v>271.8</v>
      </c>
      <c r="H299" s="197" t="s">
        <v>456</v>
      </c>
      <c r="I299" s="44"/>
      <c r="J299" s="44"/>
      <c r="K299" s="108">
        <f t="shared" si="12"/>
        <v>94.26048565121413</v>
      </c>
    </row>
    <row r="300" spans="1:11" ht="32.25" customHeight="1">
      <c r="A300" s="204" t="s">
        <v>120</v>
      </c>
      <c r="B300" s="92" t="s">
        <v>72</v>
      </c>
      <c r="C300" s="93" t="s">
        <v>9</v>
      </c>
      <c r="D300" s="93" t="s">
        <v>20</v>
      </c>
      <c r="E300" s="93" t="s">
        <v>75</v>
      </c>
      <c r="F300" s="70" t="s">
        <v>119</v>
      </c>
      <c r="G300" s="108">
        <v>5</v>
      </c>
      <c r="H300" s="197" t="s">
        <v>457</v>
      </c>
      <c r="I300" s="44"/>
      <c r="J300" s="44"/>
      <c r="K300" s="108">
        <f t="shared" si="12"/>
        <v>30</v>
      </c>
    </row>
    <row r="301" spans="1:11" ht="20.25" customHeight="1">
      <c r="A301" s="204" t="s">
        <v>76</v>
      </c>
      <c r="B301" s="69" t="s">
        <v>72</v>
      </c>
      <c r="C301" s="70" t="s">
        <v>9</v>
      </c>
      <c r="D301" s="70" t="s">
        <v>20</v>
      </c>
      <c r="E301" s="71" t="s">
        <v>144</v>
      </c>
      <c r="F301" s="70" t="s">
        <v>5</v>
      </c>
      <c r="G301" s="108">
        <f>G302</f>
        <v>1.5</v>
      </c>
      <c r="H301" s="108" t="str">
        <f>H302</f>
        <v>1,4</v>
      </c>
      <c r="I301" s="44"/>
      <c r="J301" s="44"/>
      <c r="K301" s="108">
        <f t="shared" si="12"/>
        <v>93.33333333333333</v>
      </c>
    </row>
    <row r="302" spans="1:11" ht="106.5" customHeight="1">
      <c r="A302" s="204" t="s">
        <v>228</v>
      </c>
      <c r="B302" s="69" t="s">
        <v>72</v>
      </c>
      <c r="C302" s="70" t="s">
        <v>9</v>
      </c>
      <c r="D302" s="70" t="s">
        <v>20</v>
      </c>
      <c r="E302" s="71" t="s">
        <v>143</v>
      </c>
      <c r="F302" s="70" t="s">
        <v>5</v>
      </c>
      <c r="G302" s="108">
        <f>G303</f>
        <v>1.5</v>
      </c>
      <c r="H302" s="108" t="str">
        <f>H303</f>
        <v>1,4</v>
      </c>
      <c r="I302" s="25"/>
      <c r="J302" s="25"/>
      <c r="K302" s="108">
        <f t="shared" si="12"/>
        <v>93.33333333333333</v>
      </c>
    </row>
    <row r="303" spans="1:11" ht="43.5" customHeight="1">
      <c r="A303" s="204" t="s">
        <v>203</v>
      </c>
      <c r="B303" s="69" t="s">
        <v>72</v>
      </c>
      <c r="C303" s="70" t="s">
        <v>9</v>
      </c>
      <c r="D303" s="70" t="s">
        <v>20</v>
      </c>
      <c r="E303" s="71" t="s">
        <v>271</v>
      </c>
      <c r="F303" s="70" t="s">
        <v>118</v>
      </c>
      <c r="G303" s="108">
        <v>1.5</v>
      </c>
      <c r="H303" s="197" t="s">
        <v>458</v>
      </c>
      <c r="I303" s="25"/>
      <c r="J303" s="25"/>
      <c r="K303" s="108">
        <f t="shared" si="12"/>
        <v>93.33333333333333</v>
      </c>
    </row>
    <row r="304" spans="1:11" ht="79.5" customHeight="1">
      <c r="A304" s="202" t="s">
        <v>180</v>
      </c>
      <c r="B304" s="153" t="s">
        <v>72</v>
      </c>
      <c r="C304" s="71" t="s">
        <v>9</v>
      </c>
      <c r="D304" s="71" t="s">
        <v>20</v>
      </c>
      <c r="E304" s="71" t="s">
        <v>181</v>
      </c>
      <c r="F304" s="71" t="s">
        <v>42</v>
      </c>
      <c r="G304" s="108">
        <f>G305</f>
        <v>134.4</v>
      </c>
      <c r="H304" s="108" t="str">
        <f>H305</f>
        <v>134,4</v>
      </c>
      <c r="I304" s="25"/>
      <c r="J304" s="25"/>
      <c r="K304" s="108">
        <f t="shared" si="12"/>
        <v>100</v>
      </c>
    </row>
    <row r="305" spans="1:11" ht="61.5" customHeight="1">
      <c r="A305" s="205" t="s">
        <v>126</v>
      </c>
      <c r="B305" s="153" t="s">
        <v>72</v>
      </c>
      <c r="C305" s="71" t="s">
        <v>9</v>
      </c>
      <c r="D305" s="71" t="s">
        <v>20</v>
      </c>
      <c r="E305" s="71" t="s">
        <v>238</v>
      </c>
      <c r="F305" s="71" t="s">
        <v>5</v>
      </c>
      <c r="G305" s="108">
        <f>G306</f>
        <v>134.4</v>
      </c>
      <c r="H305" s="108" t="str">
        <f>H306</f>
        <v>134,4</v>
      </c>
      <c r="I305" s="25"/>
      <c r="J305" s="25"/>
      <c r="K305" s="108">
        <f t="shared" si="12"/>
        <v>100</v>
      </c>
    </row>
    <row r="306" spans="1:11" ht="47.25" customHeight="1">
      <c r="A306" s="204" t="s">
        <v>203</v>
      </c>
      <c r="B306" s="153" t="s">
        <v>72</v>
      </c>
      <c r="C306" s="71" t="s">
        <v>9</v>
      </c>
      <c r="D306" s="71" t="s">
        <v>20</v>
      </c>
      <c r="E306" s="71" t="s">
        <v>238</v>
      </c>
      <c r="F306" s="71" t="s">
        <v>118</v>
      </c>
      <c r="G306" s="108">
        <f>114.4+20</f>
        <v>134.4</v>
      </c>
      <c r="H306" s="71" t="s">
        <v>459</v>
      </c>
      <c r="I306" s="25"/>
      <c r="J306" s="25"/>
      <c r="K306" s="108">
        <f t="shared" si="12"/>
        <v>100</v>
      </c>
    </row>
    <row r="307" spans="1:11" ht="133.5" customHeight="1">
      <c r="A307" s="205" t="s">
        <v>130</v>
      </c>
      <c r="B307" s="69" t="s">
        <v>72</v>
      </c>
      <c r="C307" s="70" t="s">
        <v>9</v>
      </c>
      <c r="D307" s="70" t="s">
        <v>20</v>
      </c>
      <c r="E307" s="71" t="s">
        <v>131</v>
      </c>
      <c r="F307" s="70" t="s">
        <v>5</v>
      </c>
      <c r="G307" s="108">
        <f>G309+G311+G312+G316+G318+G320+G322</f>
        <v>88.60000000000001</v>
      </c>
      <c r="H307" s="108">
        <f>H309+H311+H312+H316+H318+H320+H322</f>
        <v>80.20000000000002</v>
      </c>
      <c r="I307" s="108">
        <f>I309+I311+I312+I316+I318+I320+I322</f>
        <v>0</v>
      </c>
      <c r="J307" s="108">
        <f>J309+J311+J312+J316+J318+J320+J322</f>
        <v>0</v>
      </c>
      <c r="K307" s="108">
        <f t="shared" si="12"/>
        <v>90.51918735891648</v>
      </c>
    </row>
    <row r="308" spans="1:11" ht="89.25" customHeight="1">
      <c r="A308" s="204" t="s">
        <v>229</v>
      </c>
      <c r="B308" s="69" t="s">
        <v>72</v>
      </c>
      <c r="C308" s="70" t="s">
        <v>9</v>
      </c>
      <c r="D308" s="70" t="s">
        <v>20</v>
      </c>
      <c r="E308" s="71" t="s">
        <v>137</v>
      </c>
      <c r="F308" s="70" t="s">
        <v>5</v>
      </c>
      <c r="G308" s="108">
        <f>G309</f>
        <v>0.5</v>
      </c>
      <c r="H308" s="108" t="str">
        <f>H309</f>
        <v>0,0</v>
      </c>
      <c r="I308" s="25"/>
      <c r="J308" s="25"/>
      <c r="K308" s="108">
        <f t="shared" si="12"/>
        <v>0</v>
      </c>
    </row>
    <row r="309" spans="1:11" ht="46.5" customHeight="1">
      <c r="A309" s="205" t="s">
        <v>239</v>
      </c>
      <c r="B309" s="69" t="s">
        <v>72</v>
      </c>
      <c r="C309" s="70" t="s">
        <v>9</v>
      </c>
      <c r="D309" s="70" t="s">
        <v>20</v>
      </c>
      <c r="E309" s="71" t="s">
        <v>137</v>
      </c>
      <c r="F309" s="70" t="s">
        <v>114</v>
      </c>
      <c r="G309" s="108">
        <v>0.5</v>
      </c>
      <c r="H309" s="197" t="s">
        <v>368</v>
      </c>
      <c r="I309" s="25"/>
      <c r="J309" s="25"/>
      <c r="K309" s="108">
        <f t="shared" si="12"/>
        <v>0</v>
      </c>
    </row>
    <row r="310" spans="1:11" ht="21.75" customHeight="1">
      <c r="A310" s="201" t="s">
        <v>166</v>
      </c>
      <c r="B310" s="69" t="s">
        <v>72</v>
      </c>
      <c r="C310" s="70" t="s">
        <v>9</v>
      </c>
      <c r="D310" s="70" t="s">
        <v>20</v>
      </c>
      <c r="E310" s="71" t="s">
        <v>77</v>
      </c>
      <c r="F310" s="70" t="s">
        <v>5</v>
      </c>
      <c r="G310" s="108">
        <f>G311</f>
        <v>1.9</v>
      </c>
      <c r="H310" s="108" t="str">
        <f>H311</f>
        <v>1,5</v>
      </c>
      <c r="I310" s="25"/>
      <c r="J310" s="25"/>
      <c r="K310" s="108">
        <f t="shared" si="12"/>
        <v>78.94736842105263</v>
      </c>
    </row>
    <row r="311" spans="1:11" ht="41.25" customHeight="1">
      <c r="A311" s="204" t="s">
        <v>203</v>
      </c>
      <c r="B311" s="69" t="s">
        <v>72</v>
      </c>
      <c r="C311" s="70" t="s">
        <v>9</v>
      </c>
      <c r="D311" s="70" t="s">
        <v>20</v>
      </c>
      <c r="E311" s="71" t="s">
        <v>77</v>
      </c>
      <c r="F311" s="70" t="s">
        <v>118</v>
      </c>
      <c r="G311" s="108">
        <v>1.9</v>
      </c>
      <c r="H311" s="197" t="s">
        <v>457</v>
      </c>
      <c r="I311" s="25"/>
      <c r="J311" s="25"/>
      <c r="K311" s="108">
        <f t="shared" si="12"/>
        <v>78.94736842105263</v>
      </c>
    </row>
    <row r="312" spans="1:11" ht="24" customHeight="1">
      <c r="A312" s="205" t="s">
        <v>187</v>
      </c>
      <c r="B312" s="69" t="s">
        <v>72</v>
      </c>
      <c r="C312" s="70" t="s">
        <v>9</v>
      </c>
      <c r="D312" s="70" t="s">
        <v>20</v>
      </c>
      <c r="E312" s="71" t="s">
        <v>149</v>
      </c>
      <c r="F312" s="70" t="s">
        <v>5</v>
      </c>
      <c r="G312" s="108">
        <f>G313+G314+G315</f>
        <v>78.9</v>
      </c>
      <c r="H312" s="108">
        <f>H313+H314+H315</f>
        <v>71.60000000000001</v>
      </c>
      <c r="I312" s="25"/>
      <c r="J312" s="25"/>
      <c r="K312" s="108">
        <f t="shared" si="12"/>
        <v>90.74778200253486</v>
      </c>
    </row>
    <row r="313" spans="1:11" ht="47.25" customHeight="1">
      <c r="A313" s="204" t="s">
        <v>203</v>
      </c>
      <c r="B313" s="69" t="s">
        <v>72</v>
      </c>
      <c r="C313" s="70" t="s">
        <v>9</v>
      </c>
      <c r="D313" s="70" t="s">
        <v>20</v>
      </c>
      <c r="E313" s="71" t="s">
        <v>149</v>
      </c>
      <c r="F313" s="70" t="s">
        <v>118</v>
      </c>
      <c r="G313" s="108">
        <v>63.7</v>
      </c>
      <c r="H313" s="197" t="s">
        <v>460</v>
      </c>
      <c r="I313" s="25"/>
      <c r="J313" s="25"/>
      <c r="K313" s="108">
        <f t="shared" si="12"/>
        <v>89.01098901098902</v>
      </c>
    </row>
    <row r="314" spans="1:11" ht="33" customHeight="1">
      <c r="A314" s="204" t="s">
        <v>270</v>
      </c>
      <c r="B314" s="69" t="s">
        <v>72</v>
      </c>
      <c r="C314" s="70" t="s">
        <v>9</v>
      </c>
      <c r="D314" s="70" t="s">
        <v>20</v>
      </c>
      <c r="E314" s="71" t="s">
        <v>149</v>
      </c>
      <c r="F314" s="70" t="s">
        <v>261</v>
      </c>
      <c r="G314" s="108">
        <v>0.9</v>
      </c>
      <c r="H314" s="197" t="s">
        <v>349</v>
      </c>
      <c r="I314" s="25"/>
      <c r="J314" s="25"/>
      <c r="K314" s="108">
        <f t="shared" si="12"/>
        <v>66.66666666666666</v>
      </c>
    </row>
    <row r="315" spans="1:11" ht="47.25" customHeight="1">
      <c r="A315" s="205" t="s">
        <v>201</v>
      </c>
      <c r="B315" s="69" t="s">
        <v>72</v>
      </c>
      <c r="C315" s="70" t="s">
        <v>9</v>
      </c>
      <c r="D315" s="70" t="s">
        <v>20</v>
      </c>
      <c r="E315" s="71" t="s">
        <v>149</v>
      </c>
      <c r="F315" s="70" t="s">
        <v>114</v>
      </c>
      <c r="G315" s="108">
        <v>14.3</v>
      </c>
      <c r="H315" s="197" t="s">
        <v>461</v>
      </c>
      <c r="I315" s="25"/>
      <c r="J315" s="25"/>
      <c r="K315" s="108">
        <f t="shared" si="12"/>
        <v>100</v>
      </c>
    </row>
    <row r="316" spans="1:11" ht="134.25" customHeight="1">
      <c r="A316" s="202" t="s">
        <v>234</v>
      </c>
      <c r="B316" s="92" t="s">
        <v>72</v>
      </c>
      <c r="C316" s="71" t="s">
        <v>9</v>
      </c>
      <c r="D316" s="71" t="s">
        <v>20</v>
      </c>
      <c r="E316" s="151" t="s">
        <v>151</v>
      </c>
      <c r="F316" s="71" t="s">
        <v>5</v>
      </c>
      <c r="G316" s="108">
        <f>G317</f>
        <v>4.5</v>
      </c>
      <c r="H316" s="108" t="str">
        <f>H317</f>
        <v>4,4</v>
      </c>
      <c r="I316" s="25"/>
      <c r="J316" s="25"/>
      <c r="K316" s="108">
        <f t="shared" si="12"/>
        <v>97.77777777777779</v>
      </c>
    </row>
    <row r="317" spans="1:11" ht="42.75" customHeight="1">
      <c r="A317" s="204" t="s">
        <v>203</v>
      </c>
      <c r="B317" s="92" t="s">
        <v>72</v>
      </c>
      <c r="C317" s="93" t="s">
        <v>9</v>
      </c>
      <c r="D317" s="93" t="s">
        <v>20</v>
      </c>
      <c r="E317" s="151" t="s">
        <v>151</v>
      </c>
      <c r="F317" s="71" t="s">
        <v>118</v>
      </c>
      <c r="G317" s="108">
        <v>4.5</v>
      </c>
      <c r="H317" s="190" t="s">
        <v>462</v>
      </c>
      <c r="I317" s="25"/>
      <c r="J317" s="25"/>
      <c r="K317" s="108">
        <f t="shared" si="12"/>
        <v>97.77777777777779</v>
      </c>
    </row>
    <row r="318" spans="1:11" ht="103.5" customHeight="1">
      <c r="A318" s="205" t="s">
        <v>231</v>
      </c>
      <c r="B318" s="106" t="s">
        <v>72</v>
      </c>
      <c r="C318" s="71" t="s">
        <v>9</v>
      </c>
      <c r="D318" s="71" t="s">
        <v>20</v>
      </c>
      <c r="E318" s="71" t="s">
        <v>139</v>
      </c>
      <c r="F318" s="71" t="s">
        <v>5</v>
      </c>
      <c r="G318" s="108">
        <f>G319</f>
        <v>0.5</v>
      </c>
      <c r="H318" s="190" t="s">
        <v>354</v>
      </c>
      <c r="I318" s="25"/>
      <c r="J318" s="25"/>
      <c r="K318" s="108">
        <f t="shared" si="12"/>
        <v>100</v>
      </c>
    </row>
    <row r="319" spans="1:11" ht="45.75" customHeight="1">
      <c r="A319" s="204" t="s">
        <v>203</v>
      </c>
      <c r="B319" s="106" t="s">
        <v>72</v>
      </c>
      <c r="C319" s="71" t="s">
        <v>9</v>
      </c>
      <c r="D319" s="71" t="s">
        <v>20</v>
      </c>
      <c r="E319" s="71" t="s">
        <v>139</v>
      </c>
      <c r="F319" s="71" t="s">
        <v>118</v>
      </c>
      <c r="G319" s="108">
        <v>0.5</v>
      </c>
      <c r="H319" s="190" t="s">
        <v>354</v>
      </c>
      <c r="I319" s="25"/>
      <c r="J319" s="25"/>
      <c r="K319" s="108">
        <f t="shared" si="12"/>
        <v>100</v>
      </c>
    </row>
    <row r="320" spans="1:11" ht="150" customHeight="1">
      <c r="A320" s="209" t="s">
        <v>235</v>
      </c>
      <c r="B320" s="92" t="s">
        <v>72</v>
      </c>
      <c r="C320" s="93" t="s">
        <v>9</v>
      </c>
      <c r="D320" s="93" t="s">
        <v>20</v>
      </c>
      <c r="E320" s="151" t="s">
        <v>153</v>
      </c>
      <c r="F320" s="71" t="s">
        <v>5</v>
      </c>
      <c r="G320" s="108">
        <f>G321</f>
        <v>2</v>
      </c>
      <c r="H320" s="108" t="str">
        <f>H321</f>
        <v>2,0</v>
      </c>
      <c r="I320" s="25"/>
      <c r="J320" s="25"/>
      <c r="K320" s="108">
        <f t="shared" si="12"/>
        <v>100</v>
      </c>
    </row>
    <row r="321" spans="1:11" ht="48" customHeight="1">
      <c r="A321" s="204" t="s">
        <v>203</v>
      </c>
      <c r="B321" s="92" t="s">
        <v>72</v>
      </c>
      <c r="C321" s="93" t="s">
        <v>9</v>
      </c>
      <c r="D321" s="93" t="s">
        <v>20</v>
      </c>
      <c r="E321" s="151" t="s">
        <v>153</v>
      </c>
      <c r="F321" s="71" t="s">
        <v>118</v>
      </c>
      <c r="G321" s="108">
        <v>2</v>
      </c>
      <c r="H321" s="190" t="s">
        <v>463</v>
      </c>
      <c r="I321" s="25"/>
      <c r="J321" s="25"/>
      <c r="K321" s="108">
        <f t="shared" si="12"/>
        <v>100</v>
      </c>
    </row>
    <row r="322" spans="1:11" ht="48" customHeight="1">
      <c r="A322" s="201" t="s">
        <v>298</v>
      </c>
      <c r="B322" s="92" t="s">
        <v>72</v>
      </c>
      <c r="C322" s="93" t="s">
        <v>9</v>
      </c>
      <c r="D322" s="93" t="s">
        <v>20</v>
      </c>
      <c r="E322" s="151" t="s">
        <v>297</v>
      </c>
      <c r="F322" s="71" t="s">
        <v>5</v>
      </c>
      <c r="G322" s="108">
        <f>G323</f>
        <v>0.3</v>
      </c>
      <c r="H322" s="190" t="s">
        <v>464</v>
      </c>
      <c r="I322" s="25"/>
      <c r="J322" s="25"/>
      <c r="K322" s="108">
        <f t="shared" si="12"/>
        <v>66.66666666666667</v>
      </c>
    </row>
    <row r="323" spans="1:11" ht="48" customHeight="1">
      <c r="A323" s="204" t="s">
        <v>203</v>
      </c>
      <c r="B323" s="92" t="s">
        <v>72</v>
      </c>
      <c r="C323" s="93" t="s">
        <v>9</v>
      </c>
      <c r="D323" s="93" t="s">
        <v>20</v>
      </c>
      <c r="E323" s="151" t="s">
        <v>297</v>
      </c>
      <c r="F323" s="71" t="s">
        <v>118</v>
      </c>
      <c r="G323" s="108">
        <v>0.3</v>
      </c>
      <c r="H323" s="190" t="s">
        <v>464</v>
      </c>
      <c r="I323" s="25"/>
      <c r="J323" s="25"/>
      <c r="K323" s="108">
        <f t="shared" si="12"/>
        <v>66.66666666666667</v>
      </c>
    </row>
    <row r="324" spans="1:11" ht="23.25" customHeight="1">
      <c r="A324" s="201" t="s">
        <v>38</v>
      </c>
      <c r="B324" s="106" t="s">
        <v>72</v>
      </c>
      <c r="C324" s="107" t="s">
        <v>21</v>
      </c>
      <c r="D324" s="107" t="s">
        <v>14</v>
      </c>
      <c r="E324" s="107" t="s">
        <v>27</v>
      </c>
      <c r="F324" s="107" t="s">
        <v>5</v>
      </c>
      <c r="G324" s="108">
        <f>G331+G325</f>
        <v>16365.3</v>
      </c>
      <c r="H324" s="108">
        <f>H331+H325</f>
        <v>16291.8</v>
      </c>
      <c r="I324" s="81" t="e">
        <f>I331+#REF!+#REF!</f>
        <v>#REF!</v>
      </c>
      <c r="J324" s="81"/>
      <c r="K324" s="108">
        <f t="shared" si="12"/>
        <v>99.55087899396895</v>
      </c>
    </row>
    <row r="325" spans="1:11" ht="23.25" customHeight="1">
      <c r="A325" s="203" t="s">
        <v>39</v>
      </c>
      <c r="B325" s="92" t="s">
        <v>72</v>
      </c>
      <c r="C325" s="93" t="s">
        <v>21</v>
      </c>
      <c r="D325" s="93" t="s">
        <v>22</v>
      </c>
      <c r="E325" s="93" t="s">
        <v>27</v>
      </c>
      <c r="F325" s="93" t="s">
        <v>5</v>
      </c>
      <c r="G325" s="108">
        <f>G326</f>
        <v>143.3</v>
      </c>
      <c r="H325" s="108">
        <f>H326</f>
        <v>143.3</v>
      </c>
      <c r="I325" s="82"/>
      <c r="J325" s="82"/>
      <c r="K325" s="108">
        <f t="shared" si="12"/>
        <v>100</v>
      </c>
    </row>
    <row r="326" spans="1:11" ht="21" customHeight="1">
      <c r="A326" s="205" t="s">
        <v>76</v>
      </c>
      <c r="B326" s="92" t="s">
        <v>72</v>
      </c>
      <c r="C326" s="93" t="s">
        <v>21</v>
      </c>
      <c r="D326" s="93" t="s">
        <v>22</v>
      </c>
      <c r="E326" s="93" t="s">
        <v>144</v>
      </c>
      <c r="F326" s="93" t="s">
        <v>5</v>
      </c>
      <c r="G326" s="108">
        <f>G327</f>
        <v>143.3</v>
      </c>
      <c r="H326" s="108">
        <f>H327</f>
        <v>143.3</v>
      </c>
      <c r="I326" s="94"/>
      <c r="J326" s="94"/>
      <c r="K326" s="108">
        <f t="shared" si="12"/>
        <v>100</v>
      </c>
    </row>
    <row r="327" spans="1:11" ht="108" customHeight="1">
      <c r="A327" s="204" t="s">
        <v>228</v>
      </c>
      <c r="B327" s="92" t="s">
        <v>72</v>
      </c>
      <c r="C327" s="93" t="s">
        <v>21</v>
      </c>
      <c r="D327" s="93" t="s">
        <v>22</v>
      </c>
      <c r="E327" s="93" t="s">
        <v>271</v>
      </c>
      <c r="F327" s="93" t="s">
        <v>5</v>
      </c>
      <c r="G327" s="108">
        <f>G328+G329+G330</f>
        <v>143.3</v>
      </c>
      <c r="H327" s="108">
        <f>H328+H329+H330</f>
        <v>143.3</v>
      </c>
      <c r="I327" s="61"/>
      <c r="J327" s="61"/>
      <c r="K327" s="108">
        <f t="shared" si="12"/>
        <v>100</v>
      </c>
    </row>
    <row r="328" spans="1:11" ht="45.75" customHeight="1">
      <c r="A328" s="205" t="s">
        <v>239</v>
      </c>
      <c r="B328" s="92" t="s">
        <v>72</v>
      </c>
      <c r="C328" s="93" t="s">
        <v>272</v>
      </c>
      <c r="D328" s="93" t="s">
        <v>22</v>
      </c>
      <c r="E328" s="93" t="s">
        <v>271</v>
      </c>
      <c r="F328" s="93" t="s">
        <v>114</v>
      </c>
      <c r="G328" s="108">
        <v>90</v>
      </c>
      <c r="H328" s="191" t="s">
        <v>465</v>
      </c>
      <c r="I328" s="61"/>
      <c r="J328" s="61"/>
      <c r="K328" s="108">
        <f t="shared" si="12"/>
        <v>100</v>
      </c>
    </row>
    <row r="329" spans="1:11" ht="48" customHeight="1">
      <c r="A329" s="203" t="s">
        <v>485</v>
      </c>
      <c r="B329" s="92" t="s">
        <v>72</v>
      </c>
      <c r="C329" s="93" t="s">
        <v>21</v>
      </c>
      <c r="D329" s="93" t="s">
        <v>22</v>
      </c>
      <c r="E329" s="93" t="s">
        <v>271</v>
      </c>
      <c r="F329" s="93" t="s">
        <v>159</v>
      </c>
      <c r="G329" s="108">
        <v>40</v>
      </c>
      <c r="H329" s="191" t="s">
        <v>487</v>
      </c>
      <c r="I329" s="61"/>
      <c r="J329" s="61"/>
      <c r="K329" s="108">
        <f t="shared" si="12"/>
        <v>100</v>
      </c>
    </row>
    <row r="330" spans="1:11" ht="31.5" customHeight="1">
      <c r="A330" s="205" t="s">
        <v>189</v>
      </c>
      <c r="B330" s="92" t="s">
        <v>72</v>
      </c>
      <c r="C330" s="93" t="s">
        <v>21</v>
      </c>
      <c r="D330" s="93" t="s">
        <v>22</v>
      </c>
      <c r="E330" s="93" t="s">
        <v>271</v>
      </c>
      <c r="F330" s="93" t="s">
        <v>190</v>
      </c>
      <c r="G330" s="108">
        <v>13.3</v>
      </c>
      <c r="H330" s="192" t="s">
        <v>486</v>
      </c>
      <c r="I330" s="61"/>
      <c r="J330" s="61"/>
      <c r="K330" s="108">
        <f t="shared" si="12"/>
        <v>100</v>
      </c>
    </row>
    <row r="331" spans="1:11" ht="17.25" customHeight="1">
      <c r="A331" s="205" t="s">
        <v>146</v>
      </c>
      <c r="B331" s="92" t="s">
        <v>72</v>
      </c>
      <c r="C331" s="93" t="s">
        <v>21</v>
      </c>
      <c r="D331" s="93" t="s">
        <v>13</v>
      </c>
      <c r="E331" s="93" t="s">
        <v>27</v>
      </c>
      <c r="F331" s="93" t="s">
        <v>5</v>
      </c>
      <c r="G331" s="108">
        <f>G332</f>
        <v>16222</v>
      </c>
      <c r="H331" s="108">
        <f>H332</f>
        <v>16148.5</v>
      </c>
      <c r="I331" s="26" t="e">
        <f>#REF!</f>
        <v>#REF!</v>
      </c>
      <c r="J331" s="26"/>
      <c r="K331" s="108">
        <f t="shared" si="12"/>
        <v>99.54691160152879</v>
      </c>
    </row>
    <row r="332" spans="1:11" ht="127.5" customHeight="1">
      <c r="A332" s="209" t="s">
        <v>130</v>
      </c>
      <c r="B332" s="92" t="s">
        <v>72</v>
      </c>
      <c r="C332" s="93" t="s">
        <v>21</v>
      </c>
      <c r="D332" s="93" t="s">
        <v>13</v>
      </c>
      <c r="E332" s="93" t="s">
        <v>131</v>
      </c>
      <c r="F332" s="93" t="s">
        <v>5</v>
      </c>
      <c r="G332" s="108">
        <f>G333+G336+G338+G340</f>
        <v>16222</v>
      </c>
      <c r="H332" s="108">
        <f>H333+H336+H338+H340</f>
        <v>16148.5</v>
      </c>
      <c r="I332" s="36" t="e">
        <f>#REF!+#REF!</f>
        <v>#REF!</v>
      </c>
      <c r="J332" s="36"/>
      <c r="K332" s="108">
        <f t="shared" si="12"/>
        <v>99.54691160152879</v>
      </c>
    </row>
    <row r="333" spans="1:11" ht="105" customHeight="1">
      <c r="A333" s="203" t="s">
        <v>138</v>
      </c>
      <c r="B333" s="106" t="s">
        <v>72</v>
      </c>
      <c r="C333" s="71" t="s">
        <v>21</v>
      </c>
      <c r="D333" s="71" t="s">
        <v>13</v>
      </c>
      <c r="E333" s="71" t="s">
        <v>147</v>
      </c>
      <c r="F333" s="70" t="s">
        <v>5</v>
      </c>
      <c r="G333" s="114">
        <f>G334</f>
        <v>301.8</v>
      </c>
      <c r="H333" s="114" t="str">
        <f>H334</f>
        <v>301,8</v>
      </c>
      <c r="I333" s="62"/>
      <c r="J333" s="62"/>
      <c r="K333" s="108">
        <f t="shared" si="12"/>
        <v>100</v>
      </c>
    </row>
    <row r="334" spans="1:11" ht="165" customHeight="1">
      <c r="A334" s="201" t="s">
        <v>236</v>
      </c>
      <c r="B334" s="153" t="s">
        <v>72</v>
      </c>
      <c r="C334" s="71" t="s">
        <v>21</v>
      </c>
      <c r="D334" s="71" t="s">
        <v>13</v>
      </c>
      <c r="E334" s="71" t="s">
        <v>77</v>
      </c>
      <c r="F334" s="71" t="s">
        <v>5</v>
      </c>
      <c r="G334" s="114">
        <f>G335</f>
        <v>301.8</v>
      </c>
      <c r="H334" s="114" t="str">
        <f>H335</f>
        <v>301,8</v>
      </c>
      <c r="I334" s="62"/>
      <c r="J334" s="62"/>
      <c r="K334" s="108">
        <f aca="true" t="shared" si="13" ref="K334:K342">H334/G334*100</f>
        <v>100</v>
      </c>
    </row>
    <row r="335" spans="1:11" ht="44.25" customHeight="1">
      <c r="A335" s="205" t="s">
        <v>182</v>
      </c>
      <c r="B335" s="153" t="s">
        <v>72</v>
      </c>
      <c r="C335" s="71" t="s">
        <v>21</v>
      </c>
      <c r="D335" s="71" t="s">
        <v>13</v>
      </c>
      <c r="E335" s="71" t="s">
        <v>77</v>
      </c>
      <c r="F335" s="71" t="s">
        <v>159</v>
      </c>
      <c r="G335" s="108">
        <v>301.8</v>
      </c>
      <c r="H335" s="190" t="s">
        <v>467</v>
      </c>
      <c r="I335" s="62"/>
      <c r="J335" s="62"/>
      <c r="K335" s="108">
        <f t="shared" si="13"/>
        <v>100</v>
      </c>
    </row>
    <row r="336" spans="1:11" ht="45" customHeight="1">
      <c r="A336" s="202" t="s">
        <v>148</v>
      </c>
      <c r="B336" s="92" t="s">
        <v>72</v>
      </c>
      <c r="C336" s="71" t="s">
        <v>21</v>
      </c>
      <c r="D336" s="71" t="s">
        <v>13</v>
      </c>
      <c r="E336" s="151" t="s">
        <v>149</v>
      </c>
      <c r="F336" s="71" t="s">
        <v>5</v>
      </c>
      <c r="G336" s="108">
        <f>G337</f>
        <v>14400.4</v>
      </c>
      <c r="H336" s="108" t="str">
        <f>H337</f>
        <v>14326,9</v>
      </c>
      <c r="I336" s="36"/>
      <c r="J336" s="36"/>
      <c r="K336" s="108">
        <f t="shared" si="13"/>
        <v>99.48959751118025</v>
      </c>
    </row>
    <row r="337" spans="1:11" ht="43.5" customHeight="1">
      <c r="A337" s="203" t="s">
        <v>281</v>
      </c>
      <c r="B337" s="106" t="s">
        <v>72</v>
      </c>
      <c r="C337" s="71" t="s">
        <v>21</v>
      </c>
      <c r="D337" s="71" t="s">
        <v>13</v>
      </c>
      <c r="E337" s="151" t="s">
        <v>149</v>
      </c>
      <c r="F337" s="71" t="s">
        <v>159</v>
      </c>
      <c r="G337" s="108">
        <v>14400.4</v>
      </c>
      <c r="H337" s="190" t="s">
        <v>468</v>
      </c>
      <c r="I337" s="62"/>
      <c r="J337" s="62"/>
      <c r="K337" s="108">
        <f t="shared" si="13"/>
        <v>99.48959751118025</v>
      </c>
    </row>
    <row r="338" spans="1:11" ht="62.25" customHeight="1">
      <c r="A338" s="207" t="s">
        <v>237</v>
      </c>
      <c r="B338" s="106" t="s">
        <v>72</v>
      </c>
      <c r="C338" s="70" t="s">
        <v>21</v>
      </c>
      <c r="D338" s="93" t="s">
        <v>13</v>
      </c>
      <c r="E338" s="71" t="s">
        <v>150</v>
      </c>
      <c r="F338" s="70" t="s">
        <v>5</v>
      </c>
      <c r="G338" s="108">
        <f>G339</f>
        <v>594.7</v>
      </c>
      <c r="H338" s="108" t="str">
        <f>H339</f>
        <v>594,7</v>
      </c>
      <c r="I338" s="45" t="e">
        <f>#REF!</f>
        <v>#REF!</v>
      </c>
      <c r="J338" s="45"/>
      <c r="K338" s="108">
        <f t="shared" si="13"/>
        <v>100</v>
      </c>
    </row>
    <row r="339" spans="1:11" ht="43.5" customHeight="1">
      <c r="A339" s="204" t="s">
        <v>203</v>
      </c>
      <c r="B339" s="69" t="s">
        <v>72</v>
      </c>
      <c r="C339" s="70" t="s">
        <v>21</v>
      </c>
      <c r="D339" s="93" t="s">
        <v>13</v>
      </c>
      <c r="E339" s="71" t="s">
        <v>150</v>
      </c>
      <c r="F339" s="70" t="s">
        <v>118</v>
      </c>
      <c r="G339" s="108">
        <v>594.7</v>
      </c>
      <c r="H339" s="197" t="s">
        <v>469</v>
      </c>
      <c r="I339" s="25"/>
      <c r="J339" s="25"/>
      <c r="K339" s="108">
        <f t="shared" si="13"/>
        <v>100</v>
      </c>
    </row>
    <row r="340" spans="1:11" ht="120" customHeight="1">
      <c r="A340" s="202" t="s">
        <v>234</v>
      </c>
      <c r="B340" s="92" t="s">
        <v>72</v>
      </c>
      <c r="C340" s="71" t="s">
        <v>21</v>
      </c>
      <c r="D340" s="71" t="s">
        <v>13</v>
      </c>
      <c r="E340" s="151" t="s">
        <v>151</v>
      </c>
      <c r="F340" s="71" t="s">
        <v>5</v>
      </c>
      <c r="G340" s="108">
        <f>G341</f>
        <v>925.1</v>
      </c>
      <c r="H340" s="108" t="str">
        <f>H341</f>
        <v>925,1</v>
      </c>
      <c r="I340" s="63" t="e">
        <f>#REF!</f>
        <v>#REF!</v>
      </c>
      <c r="J340" s="63"/>
      <c r="K340" s="108">
        <f t="shared" si="13"/>
        <v>100</v>
      </c>
    </row>
    <row r="341" spans="1:11" ht="47.25" customHeight="1">
      <c r="A341" s="203" t="s">
        <v>281</v>
      </c>
      <c r="B341" s="92" t="s">
        <v>72</v>
      </c>
      <c r="C341" s="93" t="s">
        <v>21</v>
      </c>
      <c r="D341" s="93" t="s">
        <v>13</v>
      </c>
      <c r="E341" s="151" t="s">
        <v>151</v>
      </c>
      <c r="F341" s="71" t="s">
        <v>159</v>
      </c>
      <c r="G341" s="108">
        <f>854.1+71</f>
        <v>925.1</v>
      </c>
      <c r="H341" s="190" t="s">
        <v>470</v>
      </c>
      <c r="I341" s="62"/>
      <c r="J341" s="62"/>
      <c r="K341" s="108">
        <f t="shared" si="13"/>
        <v>100</v>
      </c>
    </row>
    <row r="342" spans="1:14" ht="25.5" customHeight="1">
      <c r="A342" s="168" t="s">
        <v>53</v>
      </c>
      <c r="B342" s="152"/>
      <c r="C342" s="140"/>
      <c r="D342" s="140"/>
      <c r="E342" s="140"/>
      <c r="F342" s="140"/>
      <c r="G342" s="121">
        <f>G15+G105+G141+G206+G150</f>
        <v>192905.244</v>
      </c>
      <c r="H342" s="121">
        <f>H15+H105+H141+H206+H150</f>
        <v>188374.30000000005</v>
      </c>
      <c r="I342" s="85" t="e">
        <f>I15+I105+I141+I150+#REF!+I206</f>
        <v>#REF!</v>
      </c>
      <c r="J342" s="85" t="e">
        <f>J15+J105+J141+J150+#REF!+J206</f>
        <v>#REF!</v>
      </c>
      <c r="K342" s="108">
        <f t="shared" si="13"/>
        <v>97.65120744980891</v>
      </c>
      <c r="N342" s="83"/>
    </row>
    <row r="343" spans="1:14" ht="25.5" customHeight="1">
      <c r="A343" s="179"/>
      <c r="B343" s="180"/>
      <c r="C343" s="180"/>
      <c r="D343" s="180"/>
      <c r="E343" s="180"/>
      <c r="F343" s="180"/>
      <c r="G343" s="180"/>
      <c r="H343" s="180"/>
      <c r="I343" s="181"/>
      <c r="J343" s="181"/>
      <c r="K343" s="182"/>
      <c r="N343" s="83"/>
    </row>
  </sheetData>
  <sheetProtection/>
  <mergeCells count="17">
    <mergeCell ref="N114:P114"/>
    <mergeCell ref="F12:F14"/>
    <mergeCell ref="G12:G13"/>
    <mergeCell ref="H12:H14"/>
    <mergeCell ref="I12:I13"/>
    <mergeCell ref="J12:J13"/>
    <mergeCell ref="K12:K13"/>
    <mergeCell ref="C1:K1"/>
    <mergeCell ref="A2:K2"/>
    <mergeCell ref="A3:K3"/>
    <mergeCell ref="B4:K7"/>
    <mergeCell ref="A9:M11"/>
    <mergeCell ref="A12:A14"/>
    <mergeCell ref="B12:B14"/>
    <mergeCell ref="C12:C14"/>
    <mergeCell ref="D12:D14"/>
    <mergeCell ref="E12:E14"/>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2015-03-17T10:12:55Z</cp:lastPrinted>
  <dcterms:created xsi:type="dcterms:W3CDTF">2005-02-21T06:34:52Z</dcterms:created>
  <dcterms:modified xsi:type="dcterms:W3CDTF">2015-03-19T05:54:33Z</dcterms:modified>
  <cp:category/>
  <cp:version/>
  <cp:contentType/>
  <cp:contentStatus/>
</cp:coreProperties>
</file>