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810" firstSheet="1" activeTab="4"/>
  </bookViews>
  <sheets>
    <sheet name="09.06.2010   № 54     " sheetId="1" r:id="rId1"/>
    <sheet name="с расшифровкой " sheetId="2" r:id="rId2"/>
    <sheet name="к 1 чтению" sheetId="3" r:id="rId3"/>
    <sheet name="ко 2 чтению с прогр" sheetId="4" r:id="rId4"/>
    <sheet name="в казнач" sheetId="5" r:id="rId5"/>
  </sheets>
  <definedNames>
    <definedName name="_xlnm.Print_Area" localSheetId="0">'09.06.2010   № 54     '!$A$1:$G$322</definedName>
    <definedName name="_xlnm.Print_Area" localSheetId="4">'в казнач'!$A$1:$K$460</definedName>
    <definedName name="_xlnm.Print_Area" localSheetId="1">'с расшифровкой '!$A$1:$I$335</definedName>
  </definedNames>
  <calcPr fullCalcOnLoad="1"/>
</workbook>
</file>

<file path=xl/sharedStrings.xml><?xml version="1.0" encoding="utf-8"?>
<sst xmlns="http://schemas.openxmlformats.org/spreadsheetml/2006/main" count="10782" uniqueCount="547">
  <si>
    <t>наименование</t>
  </si>
  <si>
    <t>МИН</t>
  </si>
  <si>
    <t>РЗ</t>
  </si>
  <si>
    <t>ПР</t>
  </si>
  <si>
    <t>ЦС</t>
  </si>
  <si>
    <t>ВР</t>
  </si>
  <si>
    <t>000</t>
  </si>
  <si>
    <t>01</t>
  </si>
  <si>
    <t>06</t>
  </si>
  <si>
    <t>02</t>
  </si>
  <si>
    <t>07</t>
  </si>
  <si>
    <t>Образование</t>
  </si>
  <si>
    <t>Общее образование</t>
  </si>
  <si>
    <t>Учреждения по внешкольной работе с детьми</t>
  </si>
  <si>
    <t>04</t>
  </si>
  <si>
    <t>Физическая культура и спорт</t>
  </si>
  <si>
    <t>00</t>
  </si>
  <si>
    <t>Общегосударственные вопросы</t>
  </si>
  <si>
    <t>Центральный аппарат</t>
  </si>
  <si>
    <t>Другие общегосударственные вопросы</t>
  </si>
  <si>
    <t>КУЛЬТУРА И ИСКУССТВО</t>
  </si>
  <si>
    <t>058</t>
  </si>
  <si>
    <t>Обеспечение деятельности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</si>
  <si>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</si>
  <si>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061</t>
  </si>
  <si>
    <t>Здравоохранение и спорт</t>
  </si>
  <si>
    <t>09</t>
  </si>
  <si>
    <t>10</t>
  </si>
  <si>
    <t>03</t>
  </si>
  <si>
    <t>Другие вопросы в области социальной политики</t>
  </si>
  <si>
    <t>Мероприятия в области социальной политики</t>
  </si>
  <si>
    <t xml:space="preserve">00 </t>
  </si>
  <si>
    <t>Молодежная политика и оздоровление детей</t>
  </si>
  <si>
    <t>Резервные фонды</t>
  </si>
  <si>
    <t>Физкультурно-оздоровительная работа и спортивные мероприятия</t>
  </si>
  <si>
    <t>000 00 00</t>
  </si>
  <si>
    <t>005</t>
  </si>
  <si>
    <t>327</t>
  </si>
  <si>
    <t>452 00 00</t>
  </si>
  <si>
    <t>470 00 00</t>
  </si>
  <si>
    <t>Больницы, клиники, госпитали, медико-санитарные части</t>
  </si>
  <si>
    <t>Фельдшерско-акушерские пункты</t>
  </si>
  <si>
    <t xml:space="preserve">478 00 00 </t>
  </si>
  <si>
    <t>Организационно-воспитательная работа с молодежью</t>
  </si>
  <si>
    <t>070 00 00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</si>
  <si>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</si>
  <si>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</si>
  <si>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423 00 00</t>
  </si>
  <si>
    <t>Дошкольное образование</t>
  </si>
  <si>
    <t>Детские дошкольные учреждения</t>
  </si>
  <si>
    <t>420 00 00</t>
  </si>
  <si>
    <t>Школы-детские сады, школы начальние, неполные средние и средние</t>
  </si>
  <si>
    <t>421 00 00</t>
  </si>
  <si>
    <t>Проведение мероприятий для детей и молодежи</t>
  </si>
  <si>
    <t>Другие вопросы в области образования</t>
  </si>
  <si>
    <t>Социальная политика</t>
  </si>
  <si>
    <t>Социальное обеспечение населения</t>
  </si>
  <si>
    <t>11</t>
  </si>
  <si>
    <t>Пенсионное обеспечение</t>
  </si>
  <si>
    <t>ГРАЖДАНСКАЯ ОБОРОНА, ПРЕДУПРЕЖДЕНИЕ И ЛИКВИДАЦИЯ ЧРЕЗВЫЧАЙНЫХ СИТУАЦИЙ И ПОЖАРНОЙ БЕЗОПАСНОСТИ</t>
  </si>
  <si>
    <t xml:space="preserve">000 </t>
  </si>
  <si>
    <t>Межбюджетные трансферты</t>
  </si>
  <si>
    <t>Судебная система</t>
  </si>
  <si>
    <t>05</t>
  </si>
  <si>
    <t>0010000</t>
  </si>
  <si>
    <t>Другие вопросы в области культуры, кинематографии, средств массовой информации</t>
  </si>
  <si>
    <t>08</t>
  </si>
  <si>
    <t>Культура, кинематография, средства массовой информации</t>
  </si>
  <si>
    <t>440 00 00</t>
  </si>
  <si>
    <t>Библиотеки</t>
  </si>
  <si>
    <t>442 00 00</t>
  </si>
  <si>
    <t>Кинематография</t>
  </si>
  <si>
    <t>Мероприятия в сфере культуры, кинематографии и средств массовой информации</t>
  </si>
  <si>
    <t>450 00 00</t>
  </si>
  <si>
    <t>Государственная поддержка в сфере культуры, кинематографии и средств массовых коммуникаций</t>
  </si>
  <si>
    <t>453</t>
  </si>
  <si>
    <t>503</t>
  </si>
  <si>
    <t>085</t>
  </si>
  <si>
    <t>Национальная экономика</t>
  </si>
  <si>
    <t>Поддержка коммунального хозяйства</t>
  </si>
  <si>
    <t>Мероприятия в области коммунального хозяйства</t>
  </si>
  <si>
    <t>520 00 00</t>
  </si>
  <si>
    <t>505 00 00</t>
  </si>
  <si>
    <t>213</t>
  </si>
  <si>
    <t>Федеральные целевые программы</t>
  </si>
  <si>
    <t>100 00 00</t>
  </si>
  <si>
    <t>Федеральная целевая программа "Социальное развитие села до 2010 года"</t>
  </si>
  <si>
    <t>100 11 00</t>
  </si>
  <si>
    <t>Строительство объектов для нужд отрасли</t>
  </si>
  <si>
    <t>Иные безвозмездные и безвозвратные перечисления</t>
  </si>
  <si>
    <t>12</t>
  </si>
  <si>
    <t>0000000</t>
  </si>
  <si>
    <t xml:space="preserve">Итого  расходов </t>
  </si>
  <si>
    <t>Детская школа искусств</t>
  </si>
  <si>
    <t>Выплаты семьям опекунов на содержание подопечных детей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</si>
  <si>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</si>
  <si>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</si>
  <si>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</si>
  <si>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</si>
  <si>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</si>
  <si>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</si>
  <si>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</si>
  <si>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</si>
  <si>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</si>
  <si>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529</t>
  </si>
  <si>
    <t>14</t>
  </si>
  <si>
    <t xml:space="preserve">Государственная регистрация актов гражданского состояния </t>
  </si>
  <si>
    <t>0013800</t>
  </si>
  <si>
    <t>Выполнение функций бюджетными учреждениями</t>
  </si>
  <si>
    <t>001</t>
  </si>
  <si>
    <t>090 00 00</t>
  </si>
  <si>
    <t>002 00 00</t>
  </si>
  <si>
    <t>002 04 00</t>
  </si>
  <si>
    <t>090 02 00</t>
  </si>
  <si>
    <t>558</t>
  </si>
  <si>
    <t>423 99 00</t>
  </si>
  <si>
    <t>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</si>
  <si>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</si>
  <si>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</si>
  <si>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>440 99 00</t>
  </si>
  <si>
    <t>255</t>
  </si>
  <si>
    <t>442 99 00</t>
  </si>
  <si>
    <t>Выполнение функций государственными органами</t>
  </si>
  <si>
    <t>470 99 00</t>
  </si>
  <si>
    <t>561</t>
  </si>
  <si>
    <t>Доплаты к пенсиям, дополнительное пенсионное обеспечение</t>
  </si>
  <si>
    <t>491 00 00</t>
  </si>
  <si>
    <t>Доплаты к пенсиям  муниципальных служащих</t>
  </si>
  <si>
    <t>491 01 00</t>
  </si>
  <si>
    <t>Социальные выплаты</t>
  </si>
  <si>
    <t>574</t>
  </si>
  <si>
    <t>420 99 00</t>
  </si>
  <si>
    <t>421 99 00</t>
  </si>
  <si>
    <t>Ежемесячное денежное вознаграждение за классное руководство</t>
  </si>
  <si>
    <t>520 09 00</t>
  </si>
  <si>
    <t>452 99 00</t>
  </si>
  <si>
    <t>Социальная помощь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</si>
  <si>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</si>
  <si>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</si>
  <si>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Охрана семьи и детства</t>
  </si>
  <si>
    <t>5050000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</si>
  <si>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</si>
  <si>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ребенка в семье опекуна и приемной семье, а также оплата труда приемного родителя</t>
  </si>
  <si>
    <t>Материальное обеспечение приемной семьи</t>
  </si>
  <si>
    <t>Оплата труда приемного родителя</t>
  </si>
  <si>
    <t>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 один раз в год</t>
  </si>
  <si>
    <t>521 02 03</t>
  </si>
  <si>
    <t>Содержание в муниципальных дошкольных образовательных учреждениях (дошкольных группах образовательных учреждений) детей-инвалидов</t>
  </si>
  <si>
    <t>Субсидии юридическим лицам</t>
  </si>
  <si>
    <t>006</t>
  </si>
  <si>
    <t>Прочие расходы</t>
  </si>
  <si>
    <t>013</t>
  </si>
  <si>
    <t>Резервные фонды местных администраций</t>
  </si>
  <si>
    <t>Дотации бюджетам субъектов РФ и муниципальных образований</t>
  </si>
  <si>
    <t>Выравнивание бюджетной обеспеченности</t>
  </si>
  <si>
    <t>5160000</t>
  </si>
  <si>
    <t xml:space="preserve">Выравнивание бюджетной обеспеченности поселений из районного фонда финансовой поддержки </t>
  </si>
  <si>
    <t>5160130</t>
  </si>
  <si>
    <t>Фонд финансовой поддержки</t>
  </si>
  <si>
    <t>008</t>
  </si>
  <si>
    <t>Осуществление первичного воинского учета на территориях, где отсутствуют военные комиссариаты</t>
  </si>
  <si>
    <t>0013600</t>
  </si>
  <si>
    <t>5120000</t>
  </si>
  <si>
    <t xml:space="preserve">Мероприятия в области здравоохранения, спорта и физической культуры, туризма </t>
  </si>
  <si>
    <t>5129700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</si>
  <si>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</si>
  <si>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</si>
  <si>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</si>
  <si>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</si>
  <si>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</si>
  <si>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Руководство и управление в сфере установленных функций 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</si>
  <si>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</si>
  <si>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</si>
  <si>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528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</si>
  <si>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</si>
  <si>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</si>
  <si>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 xml:space="preserve"> - расходы на управление и распоряжение земельными ресурсами, проведение территориального землеустройства, рыночную оценку и формирование земельных участков для проведения торгов, внедрение автоматизированных систем управления объектов недвижимости, разгр</t>
  </si>
  <si>
    <t>Стационарная медицинская помощь</t>
  </si>
  <si>
    <t>Амбулаторная помощь</t>
  </si>
  <si>
    <t>4310000</t>
  </si>
  <si>
    <t>4310100</t>
  </si>
  <si>
    <t>5053300</t>
  </si>
  <si>
    <t>Субвенции бюджетам субъектов Российской Федерации и муниципальных образований</t>
  </si>
  <si>
    <t>5210201</t>
  </si>
  <si>
    <t>Прочие выплаты</t>
  </si>
  <si>
    <t>Коммунальное хозяйство</t>
  </si>
  <si>
    <t>3510000</t>
  </si>
  <si>
    <t>3510500</t>
  </si>
  <si>
    <t>Иные межбюджетные трансферты</t>
  </si>
  <si>
    <t>017</t>
  </si>
  <si>
    <t>521 00 00</t>
  </si>
  <si>
    <t xml:space="preserve">Субвенции бюджетам МО для финансового обеспечения расходных обязательств, возникающих при выполнении гос.полномочий РФ, субъектов РФ,переданных для осуществления органам местного самоуправления в установленном порядке.   </t>
  </si>
  <si>
    <t>521 02 00</t>
  </si>
  <si>
    <t>Ежемесячная выплата пед.работникам муниц. образовательных учреждений УО - молодым специалистам</t>
  </si>
  <si>
    <t>521 02 15</t>
  </si>
  <si>
    <t>Жилищно-коммунальное хозяйство</t>
  </si>
  <si>
    <t>Музеи и постоянные выставки</t>
  </si>
  <si>
    <t>4419900</t>
  </si>
  <si>
    <t>441 00 00</t>
  </si>
  <si>
    <t>ЗДРАВООХРАНЕНИЕ, ФИЗИЧЕСКАЯ КУЛЬТУРА И СПОРТ</t>
  </si>
  <si>
    <t>5210000</t>
  </si>
  <si>
    <t>Иные межбюджетные трансферты бюджетам бюджетной системы</t>
  </si>
  <si>
    <t>5210300</t>
  </si>
  <si>
    <t>009</t>
  </si>
  <si>
    <t>Медицинская помощь в дневных стационарах всех типов</t>
  </si>
  <si>
    <t>Больницы,клиники,госпитали,медико- санитарные части</t>
  </si>
  <si>
    <t>4700000</t>
  </si>
  <si>
    <t>4709900</t>
  </si>
  <si>
    <t>Скорая медицинская помощь</t>
  </si>
  <si>
    <t>Другие вопросы в области здравоохранения,физической культуры и спорта</t>
  </si>
  <si>
    <t>Учебно-методические кабинеты,централизованные бухгалтерии, группы хозяйственного обслуживания</t>
  </si>
  <si>
    <t>4520000</t>
  </si>
  <si>
    <t>4529900</t>
  </si>
  <si>
    <t>Управление финансов администрации Муниципального образования "Павловский район"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</si>
  <si>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</si>
  <si>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Водные ресурсы</t>
  </si>
  <si>
    <t>в т.ч. реализация РЦП "Комплексные меры по профилактике правонарушений на территории  муниципального образования "Павловский район" "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</si>
  <si>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</si>
  <si>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</si>
  <si>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</si>
  <si>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Культура И ИСКУССТВО</t>
  </si>
  <si>
    <t>000000</t>
  </si>
  <si>
    <t>в т.ч. реализация :  -  РЦП "Комплексные меры противодействия незаконному обороту наркотич.средств ,профилактике наркомании. лечении и реабилитации наркозависимой части населения муниципального образования "Павловский район" "</t>
  </si>
  <si>
    <t xml:space="preserve">     - РЦП "Комплексные меры по профилактике правонарушений на территории  муниципального образования "Павловский район" "</t>
  </si>
  <si>
    <r>
      <t xml:space="preserve">Сумма                         </t>
    </r>
    <r>
      <rPr>
        <sz val="10"/>
        <rFont val="Arial Cyr"/>
        <family val="0"/>
      </rPr>
      <t xml:space="preserve"> (тыс.руб.)</t>
    </r>
  </si>
  <si>
    <t>Выплаты приемной семье на содержание подопечных детей</t>
  </si>
  <si>
    <t>Другие вопросы в области национальной экономики</t>
  </si>
  <si>
    <t>Малое предпринимательство</t>
  </si>
  <si>
    <t>Субсидии на государственную поддержку малого предпринимательства, включая крестьянские (фермерские) хозяйства</t>
  </si>
  <si>
    <t>Жилищное хозяйство</t>
  </si>
  <si>
    <t>Федеральная целевая программа «Социальное развитие села до 2010 года»</t>
  </si>
  <si>
    <t>1001100</t>
  </si>
  <si>
    <t>Субсидии на обеспечение жильем молодых семей и молодых специалистов, проживающих и работающих в сельской местности</t>
  </si>
  <si>
    <t>021</t>
  </si>
  <si>
    <t>Субсидии на осуществление мероприятий по обеспечению жильем граждан Российской Фекдерации, проживающих  в сельской местности</t>
  </si>
  <si>
    <t>099</t>
  </si>
  <si>
    <t>в том числе :</t>
  </si>
  <si>
    <t>Иные межбюджетные трансферты- всего</t>
  </si>
  <si>
    <t xml:space="preserve"> -  на выплату зар.платы с начислениями и оплату коммунальных услуг</t>
  </si>
  <si>
    <t>0928400</t>
  </si>
  <si>
    <t xml:space="preserve">Обеспечение мероприятий по реформированию государственной и муниципальной службы </t>
  </si>
  <si>
    <t>Реализация государственных функций, связанных с общегосударственным управлением</t>
  </si>
  <si>
    <t>0920000</t>
  </si>
  <si>
    <t>Кроме того: средства муниципального образования "Павловский район" на софинансирование расходов по обеспечению граждан, проживающих и работающих в сельской местности</t>
  </si>
  <si>
    <t>070 05 00</t>
  </si>
  <si>
    <t xml:space="preserve">ЖКХ </t>
  </si>
  <si>
    <t>Средства муниципального образования "Павловский район" на софинансирование расходов по обеспечению граждан, проживающих и работающих в сельской местности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</si>
  <si>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</si>
  <si>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</si>
  <si>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</si>
  <si>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муниципального образования "Павловский район"</t>
  </si>
  <si>
    <t>Управление образования администрации муниципального образования "Павловский район"</t>
  </si>
  <si>
    <t>Комитет по управлению муниципальным  имуществом и земельным отношениям администрации муниципального образования "Павловский район"Ульяновской области</t>
  </si>
  <si>
    <t>Субсидии на комплектование книжных фондов библиотек по региональной целевой прграмме</t>
  </si>
  <si>
    <t>522 35 04</t>
  </si>
  <si>
    <t xml:space="preserve">Ежемесячная выплата на 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 </t>
  </si>
  <si>
    <t xml:space="preserve">Возмещение затрат на содержание в муниципальных дошкольных образовательных учреждениях (дошкольных группах образовательных учреждений) детей-инвалидов </t>
  </si>
  <si>
    <t>521 02 01</t>
  </si>
  <si>
    <t>Единовременные выплаты педагогическим работникам муниципальных образовательных учреждений Ульяновской области – молодым специалистам, работающим и проживающим в сельской местности, рабочих посёлках (посёлках городского типа) Ульяновской области</t>
  </si>
  <si>
    <t>521 02 18</t>
  </si>
  <si>
    <t xml:space="preserve">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</t>
  </si>
  <si>
    <t>521 02 05</t>
  </si>
  <si>
    <t>Осуществление переданных органам местного самоуправления государственных полномочий по хранению, комплектованию, учёту и использованию архивных документов, относящихся к государственной собственности Ульяновской области и находящихся на территории муниципальных образований Ульяновской области</t>
  </si>
  <si>
    <t>521 02 12</t>
  </si>
  <si>
    <t>Осуществление переданных органам местного самоуправления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Ульяновской области</t>
  </si>
  <si>
    <t>521 02 20</t>
  </si>
  <si>
    <t xml:space="preserve">Дополнительные выплаты  водителям автомобилей и младшему медицинскому персоналу скорой медицинской помощи </t>
  </si>
  <si>
    <t>520 40 00</t>
  </si>
  <si>
    <t xml:space="preserve">Осуществление переданных органам местного самоуправления государственных полномочий по обеспечению специфическими лекарственными средствами и изделиями медицинского назначения больных сахарным диабетом </t>
  </si>
  <si>
    <t>521 02 10</t>
  </si>
  <si>
    <t>Финансирование общеобразовательных учреждений, реализующих основные общеобразовательные программы</t>
  </si>
  <si>
    <t>521 02 06</t>
  </si>
  <si>
    <t>520 10 00</t>
  </si>
  <si>
    <t>520 13 00</t>
  </si>
  <si>
    <t>520 13 10</t>
  </si>
  <si>
    <t>520 13 11</t>
  </si>
  <si>
    <t>520 13 12</t>
  </si>
  <si>
    <t>520 13 20</t>
  </si>
  <si>
    <t>001 38 00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</si>
  <si>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</si>
  <si>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</si>
  <si>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Фонд компенсации</t>
  </si>
  <si>
    <t>001 36 00</t>
  </si>
  <si>
    <t xml:space="preserve">Исполнение государственных полномочий по  организации работ по ежемесячной выплате на обеспечение проезда детей сирот и детей оставшихся без попечения родителей, обучающихся в муниципальных  образовательных учреждениях на городском, пригородном . в сельской местности - на внутрирайонном транспорте, а также на проезд один раз в год к месту жительства и обратно . к месту учебы </t>
  </si>
  <si>
    <t>Исполнение государственных полномочий по организации работ по обеспечению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</si>
  <si>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Исполнение государственных полномочий по  организации работ по содержанию ребенка в семье опекуна и приемной семье</t>
  </si>
  <si>
    <t>Исполнение государственных полномочий по  организации работ по содержанию в МДОУ (дошкольных группах образовательных учреждений) детей инвалидов</t>
  </si>
  <si>
    <t>Исполнение государственных полномочий по  организации работ по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</si>
  <si>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Исполнение государственных полномочий по  организации работ по ежемесячному денежному вознаграждению за классное руководство</t>
  </si>
  <si>
    <t>Исполнение государственных полномочий по  организации работ по ежемесячной  выплате пед.работникам муниц. образовательных учреждений УО - молодым специалистам</t>
  </si>
  <si>
    <t>Исполнение государственных полномочий по  организации работ по финансированию общеобразовательных учреждений, реализующих основные общеобразовательные программы</t>
  </si>
  <si>
    <t>505 36 00</t>
  </si>
  <si>
    <t>520 01 00</t>
  </si>
  <si>
    <t>Исполнение государственных полномочий по  организации работ по единовременной  выплате пед.работникам муниц. образовательных учреждений УО - молодым специалистам</t>
  </si>
  <si>
    <t>Исполнение государственных полномочий по  организации работ по оплате труда приемному родителю</t>
  </si>
  <si>
    <t>в т.ч остатки 2009 года</t>
  </si>
  <si>
    <t>5227101</t>
  </si>
  <si>
    <t>020</t>
  </si>
  <si>
    <t>Региональные целевые программы</t>
  </si>
  <si>
    <t>Программа по развитию малого и среднего предпринимательства в Ульяновской области на 2005-2010 годы.</t>
  </si>
  <si>
    <t>010</t>
  </si>
  <si>
    <t xml:space="preserve">Субсидии на реализацию мероприятий по обеспечению жильем молодых семей и молодых специалистов, проживающих и работающих в сельской местности; </t>
  </si>
  <si>
    <t>Субсидии на реализацию мероприятий по обеспечению жильем  граждан, проживающих и работающих в сельской местности</t>
  </si>
  <si>
    <t>Реформирование региональных и муниципальных финансов</t>
  </si>
  <si>
    <t>5180000</t>
  </si>
  <si>
    <t>Реформирование муниципальных  финансов</t>
  </si>
  <si>
    <t>5180200</t>
  </si>
  <si>
    <t xml:space="preserve">Средства муниципального образования "Павловский район" на софинансирование расходов по обеспечению жильем молодых семей и молодых специалистов, проживающих и работающих в сельской местности с учетом остатков ппрошлого года; </t>
  </si>
  <si>
    <t>1001104</t>
  </si>
  <si>
    <t>1001114</t>
  </si>
  <si>
    <t>Субсидии на реализацию мероприятий по обеспечению жильем  граждан, проживающих и работающих в сельской местности- всего</t>
  </si>
  <si>
    <t xml:space="preserve">Субсидии на реализацию мероприятий по обеспечению жильем молодых семей и молодых специалистов, проживающих и работающих в сельской местности  -всего; </t>
  </si>
  <si>
    <t>Учреждения по обеспечению хозяйственного обслуживания</t>
  </si>
  <si>
    <t>0930000</t>
  </si>
  <si>
    <t>0939900</t>
  </si>
  <si>
    <t>Руководство и управление в сфере установленных функций</t>
  </si>
  <si>
    <t>Мероприятия в области образования</t>
  </si>
  <si>
    <t>436 00 00</t>
  </si>
  <si>
    <t>Проведение противоаварийных мероприятий в зданиях государственных и муниципальных общеобразовательных учреждений</t>
  </si>
  <si>
    <t>436 15 00</t>
  </si>
  <si>
    <t xml:space="preserve">Мероприятия по проведению оздоровительной кампании детей </t>
  </si>
  <si>
    <t>4320000</t>
  </si>
  <si>
    <t>4321000</t>
  </si>
  <si>
    <t>4321100</t>
  </si>
  <si>
    <t>Субвенции на обеспечение отдыха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загородных детских оздоровительных в лагерях (центрах).</t>
  </si>
  <si>
    <t>Субвенции на обеспечение отдыха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детских оздоровительных в лагерях с дневным пребыванием</t>
  </si>
  <si>
    <t>1001102</t>
  </si>
  <si>
    <t>001 43 00</t>
  </si>
  <si>
    <t>012</t>
  </si>
  <si>
    <t xml:space="preserve"> Осуществление полномочий по подготовке проведения статистических переписей</t>
  </si>
  <si>
    <t>4321200</t>
  </si>
  <si>
    <t>Целевые программы муниципальных образований</t>
  </si>
  <si>
    <t>7950000</t>
  </si>
  <si>
    <t>Оплата расходов по сельскому целевому набору студентов в ВУЗы Ульяновской области</t>
  </si>
  <si>
    <t>5201800</t>
  </si>
  <si>
    <t>Исполнение государственных полномочий на обеспечение отдыха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загородных детских оздоровительных в лагерях (центрах).</t>
  </si>
  <si>
    <t>Исполнение государственных полномочий на обеспечение отдыха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детских оздоровительных в лагерях с дневным пребыванием</t>
  </si>
  <si>
    <t>Исполнение государственных полномочий по денежным выплатам медицинскому персоналу фельдшерско-акушерских пунктов, врачам, фельдшерам и медицинским сестрам скорой медицинской помощи</t>
  </si>
  <si>
    <r>
      <t>Субсидии на реализацию мероприятий по обеспечению жильем  граждан, проживающих и работающих в сельской местности-</t>
    </r>
    <r>
      <rPr>
        <b/>
        <i/>
        <sz val="10"/>
        <rFont val="Times New Roman"/>
        <family val="1"/>
      </rPr>
      <t xml:space="preserve"> федер. бюдж</t>
    </r>
  </si>
  <si>
    <r>
      <t>Субсидии на реализацию мероприятий по обеспечению жильем  граждан, проживающих и работающих в сельской местности -</t>
    </r>
    <r>
      <rPr>
        <b/>
        <i/>
        <sz val="10"/>
        <rFont val="Times New Roman"/>
        <family val="1"/>
      </rPr>
      <t xml:space="preserve"> обл. бюдж.</t>
    </r>
  </si>
  <si>
    <t>Субвенции на обеспечение летнего отдыха детей, находящихся в трудной жизненной ситуации в детских оздоровительных в лагерях с дневным пребыванием</t>
  </si>
  <si>
    <t>Федеральная целевая программа«Социальное развитие села до 2012 года»</t>
  </si>
  <si>
    <t>5220000</t>
  </si>
  <si>
    <t>Субсидии на развитие водоснабжения в сельской местности по Федеральной целевой программе «Социальное развитие села до 2012 года»</t>
  </si>
  <si>
    <t>Софинансирование объектов капитального строительства  и мероприятий по развитию водоснабжения в сельской местности  по Федеральной целевой программе «Социальное развитие села до 2012 года»</t>
  </si>
  <si>
    <t xml:space="preserve">Обеспечение специфическими лекарственными средствами и изделиями медицинского назначения больных сахарным диабетом </t>
  </si>
  <si>
    <t>Субсидии по комплектованию книжных фондов библиотек по региональной целевой прграмме</t>
  </si>
  <si>
    <t>Мероприятия по проведению оздоровительной кампании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загородных детских оздоровительных в лагерях (центрах).</t>
  </si>
  <si>
    <t>Мероприятия по проведению оздоровительной кампании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детских оздоровительных в лагерях с дневным пребыванием</t>
  </si>
  <si>
    <t>Мероприятия по проведению оздоровительной кампаниия детей, находящихся в трудной жизненной ситуации в детских оздоровительных в лагерях с дневным пребыванием</t>
  </si>
  <si>
    <t>Начальник Управления финансов</t>
  </si>
  <si>
    <t>администрации МО "Павловский район"</t>
  </si>
  <si>
    <t>А.П.Казакова</t>
  </si>
  <si>
    <t>Ежемесячная выплата пед.работникам муниц. образовательных учреждений - молодым специалистам</t>
  </si>
  <si>
    <r>
  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 </t>
    </r>
    <r>
      <rPr>
        <sz val="12"/>
        <color indexed="10"/>
        <rFont val="Times New Roman"/>
        <family val="1"/>
      </rPr>
      <t xml:space="preserve">ОБЛАСТНОЙ БЮДЖЕТ </t>
    </r>
  </si>
  <si>
    <t xml:space="preserve">Полномочия по отлову безнадзорных домашних животных </t>
  </si>
  <si>
    <t xml:space="preserve">Областной бюджет - СУБВЕНЦИИ  </t>
  </si>
  <si>
    <t xml:space="preserve">Местный бюдж + 3 дотации </t>
  </si>
  <si>
    <t>ИТОГО</t>
  </si>
  <si>
    <t xml:space="preserve">Выполнение функций бюджетными учреждениями  </t>
  </si>
  <si>
    <r>
      <t xml:space="preserve">Ежемесячное денежное вознаграждение за классное руководство  </t>
    </r>
    <r>
      <rPr>
        <sz val="11"/>
        <color indexed="10"/>
        <rFont val="Times New Roman"/>
        <family val="1"/>
      </rPr>
      <t>ОБЛАСТНОЙ бюджет</t>
    </r>
  </si>
  <si>
    <t xml:space="preserve">Ежемесячная денежная  выплата на 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 </t>
  </si>
  <si>
    <t xml:space="preserve">Опека и попечительство в отношении  несовершеннолетних </t>
  </si>
  <si>
    <t>521 02 19</t>
  </si>
  <si>
    <t>2800300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</si>
  <si>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</si>
  <si>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Приложение 7</t>
  </si>
  <si>
    <t xml:space="preserve">                    к Решению  Совета депутатов                                                                                    </t>
  </si>
  <si>
    <t xml:space="preserve">                     МО «Павловский район»           </t>
  </si>
  <si>
    <t>13</t>
  </si>
  <si>
    <t>Национальная безопасность и правоохранительная деятельность</t>
  </si>
  <si>
    <t>Сельское хозяйство и рыболовство</t>
  </si>
  <si>
    <t>6100100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</si>
  <si>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</si>
  <si>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</si>
  <si>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</si>
  <si>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культуры, кинематографии</t>
  </si>
  <si>
    <t>Дворцы и дома культуры, другие учреждения культуры</t>
  </si>
  <si>
    <t>Другие вопросы в области здравоохранения</t>
  </si>
  <si>
    <r>
      <t>МЕЖБЮДЖЕТНЫЕ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ТРАНСФЕРТЫ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БЮДЖЕТАМ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СУБЪЕКТОВ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РОССИЙСКОЙ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ФЕДЕРАЦИИ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И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МУНИЦИПАЛЬНЫХ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ОБРАЗОВАНИЙ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ОБЩЕГО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ХАРАКТЕРА</t>
    </r>
  </si>
  <si>
    <t>Муниципальное учреждение здравоохранения Павловская ЦРБ</t>
  </si>
  <si>
    <t>Отдел культуры администрации муниципального образования "Павловский район"</t>
  </si>
  <si>
    <t>Управление финансов администрации муниципального образования "Павловский район"</t>
  </si>
  <si>
    <t>Дотации на выравнивание бюджетной обеспеченности  субъектов РФ и муниципальных образований</t>
  </si>
  <si>
    <t>Культура, кинематография</t>
  </si>
  <si>
    <t xml:space="preserve">Дворцы и дома культуры, другие учреждения культуры </t>
  </si>
  <si>
    <r>
      <t xml:space="preserve">Местный бюдж   </t>
    </r>
    <r>
      <rPr>
        <b/>
        <sz val="12"/>
        <rFont val="Arial Black"/>
        <family val="2"/>
      </rPr>
      <t xml:space="preserve"> + 3 дотации </t>
    </r>
  </si>
  <si>
    <r>
      <t xml:space="preserve">   </t>
    </r>
    <r>
      <rPr>
        <sz val="12"/>
        <rFont val="Arial Cyr"/>
        <family val="0"/>
      </rPr>
      <t xml:space="preserve">Ведомственная структура расходов бюджета Муниципального образования "Павловский район" на 2011 год </t>
    </r>
    <r>
      <rPr>
        <b/>
        <sz val="12"/>
        <rFont val="Arial Cyr"/>
        <family val="0"/>
      </rPr>
      <t xml:space="preserve"> </t>
    </r>
    <r>
      <rPr>
        <b/>
        <sz val="14"/>
        <rFont val="Arial Cyr"/>
        <family val="0"/>
      </rPr>
      <t xml:space="preserve"> к 1 чтению после изменений с МФ РФ </t>
    </r>
  </si>
  <si>
    <t xml:space="preserve">                                                                                                           "Павловский район"</t>
  </si>
  <si>
    <t xml:space="preserve">                                                                                                                        на 2011 год»</t>
  </si>
  <si>
    <t xml:space="preserve">Распределение дотаций бюджетам поселений на выравнивание бюджетной обеспеченности на 2011 год                                                                                             </t>
  </si>
  <si>
    <r>
      <t xml:space="preserve">                                                                                                   </t>
    </r>
    <r>
      <rPr>
        <sz val="12"/>
        <rFont val="Times New Roman"/>
        <family val="1"/>
      </rPr>
      <t>(тыс. рублей)</t>
    </r>
  </si>
  <si>
    <t>Наименование поселения</t>
  </si>
  <si>
    <t>М О Павловское городское поселение</t>
  </si>
  <si>
    <t>М О Шаховское сельское поселение</t>
  </si>
  <si>
    <t>М О Баклушинское сельское поселение</t>
  </si>
  <si>
    <t>М О Шмалакское сельское поселение</t>
  </si>
  <si>
    <t>М О Пичеурское сельское поселение</t>
  </si>
  <si>
    <t>М О Холстовское сельское поселение</t>
  </si>
  <si>
    <t xml:space="preserve">                                                                              к Решению совета Депутатов                  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</si>
  <si>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«О бюджете муниципального</t>
  </si>
  <si>
    <t xml:space="preserve">                                                                                                                                           образования "Павловский район"</t>
  </si>
  <si>
    <t>из них, за счет  субвенций по расчету и предоставле-нию дотаций поселениям</t>
  </si>
  <si>
    <t>Субвенции  на осуществление переданных органам местного самоуправления государственных полномочий Ульяновской области по сбору информации от поселений, входящих в муниципальный район, необходимой для ведения регистра муниципальных нормативных правовых актов Ульяновской области</t>
  </si>
  <si>
    <t>Субвенции бюджетам на государственную регистрацию актов гражданского состояния</t>
  </si>
  <si>
    <t>Субвенции бюджетам на осуществление полномочий по подготовке проведения статистических переписей</t>
  </si>
  <si>
    <t>093 99 00</t>
  </si>
  <si>
    <t>093 00 00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</si>
  <si>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</si>
  <si>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</si>
  <si>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</si>
  <si>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001 00 00</t>
  </si>
  <si>
    <t xml:space="preserve">Фонд компенсаций </t>
  </si>
  <si>
    <t>Субвенции  на осуществление полномочий по подготовке проведения статистических переписей</t>
  </si>
  <si>
    <t>Субвенции на государственную регистрацию актов гражданского состояния</t>
  </si>
  <si>
    <t xml:space="preserve">                                                                                                                      Приложение 8</t>
  </si>
  <si>
    <t>Комитет по управлению муниципальным  имуществом и земельным отношениям администрации муниципального образования "Павловский район"</t>
  </si>
  <si>
    <t xml:space="preserve">Субвенции бюджетам субъектов Российской Федерации и муниципальных образований на передачу полномочий по отлову безнадзорных домашних животных </t>
  </si>
  <si>
    <t>Дотации бюджетам поселений на выравнивание бюджетной обеспечености   - всего</t>
  </si>
  <si>
    <t>121</t>
  </si>
  <si>
    <t>122</t>
  </si>
  <si>
    <t>244</t>
  </si>
  <si>
    <t>851</t>
  </si>
  <si>
    <t>Уплата налога на имущество организаций и земельного налога</t>
  </si>
  <si>
    <t>Прочая закупка товаров, работ и услуг для государственных нужд</t>
  </si>
  <si>
    <t>Иные выплаты персоналу, за исключением фонда оплаты труда</t>
  </si>
  <si>
    <t>Фонд оплаты труда и страховые взносы</t>
  </si>
  <si>
    <t>870</t>
  </si>
  <si>
    <t>111</t>
  </si>
  <si>
    <t>112</t>
  </si>
  <si>
    <t>852</t>
  </si>
  <si>
    <t>Уплата прочих налогов, сборов и иных обязательных платежей</t>
  </si>
  <si>
    <t xml:space="preserve">Выполнение функций муниципальными органами </t>
  </si>
  <si>
    <t>360</t>
  </si>
  <si>
    <t>Иные выплаты населению</t>
  </si>
  <si>
    <t>242</t>
  </si>
  <si>
    <t>Закупка товаров, работ, услуг в сфере информационно- коммуникационных технологий</t>
  </si>
  <si>
    <t>611</t>
  </si>
  <si>
    <t>Социальные выплаты гражданам, кроме публичных нормативных социальных выплат</t>
  </si>
  <si>
    <t>320</t>
  </si>
  <si>
    <t>Прочая закупка товаров, работ и услуг для муниципальных нужд</t>
  </si>
  <si>
    <t>Ежемесячная стипендия обучающимся 10-х и 11-х классов муниципальных общеобразовательных учреждений, реализующих основные общеобразовательные программы</t>
  </si>
  <si>
    <t>521 16 00</t>
  </si>
  <si>
    <t>Стипендии</t>
  </si>
  <si>
    <t>340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</si>
  <si>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</si>
  <si>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521 01 00</t>
  </si>
  <si>
    <t>Областная целевая программа "Развитие сельского хозяйства Ульяновской области" на 2008-2012 г.</t>
  </si>
  <si>
    <t>5222100</t>
  </si>
  <si>
    <t>5222104</t>
  </si>
  <si>
    <t>Субсидии на осуществление мероприятий по обеспечению жильем  граждан, проживающих и работающих в сельской местности, местный бюджет</t>
  </si>
  <si>
    <t xml:space="preserve">Субвенции  на осуществление 
переданного органам местного самоуправления государственного полномочия по определению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предусмотрен-ных Кодексом Ульяновской области 
об административных правонарушениях
</t>
  </si>
  <si>
    <t>521 02 22</t>
  </si>
  <si>
    <t xml:space="preserve">521 02 22 </t>
  </si>
  <si>
    <t>521 04 00</t>
  </si>
  <si>
    <t>521 08 00</t>
  </si>
  <si>
    <t>521 10 00</t>
  </si>
  <si>
    <t>Областная целевая программа «Развитие библиотечного дела в Ульяновской области на 2008-2012 годы»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</si>
  <si>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</si>
  <si>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522 35 00</t>
  </si>
  <si>
    <t>450 06 00</t>
  </si>
  <si>
    <t>531</t>
  </si>
  <si>
    <t>511</t>
  </si>
  <si>
    <t>Выполнение функций  органами местного самоуправления</t>
  </si>
  <si>
    <t>631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</si>
  <si>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</si>
  <si>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                            «О бюджете муниципального                                        образования «Павловский район» на 2012 год»</t>
  </si>
  <si>
    <t xml:space="preserve">   Ведомственная структура расходов бюджета Муниципального образования "Павловский район" на 2012 год </t>
  </si>
  <si>
    <t>Другие вопросы в области жилищно- коммунального хозяйства</t>
  </si>
  <si>
    <t>Областная целевая программа "Чистая вода" на 2011-2015 годы</t>
  </si>
  <si>
    <t>5229001</t>
  </si>
  <si>
    <t>Резервные средства</t>
  </si>
  <si>
    <t>Субсидии некоммерческим организациям</t>
  </si>
  <si>
    <t>530</t>
  </si>
  <si>
    <t>Субвенции</t>
  </si>
  <si>
    <t>5210700</t>
  </si>
  <si>
    <t>521 14 00</t>
  </si>
  <si>
    <t xml:space="preserve">521 14 00 </t>
  </si>
  <si>
    <t>521 12 00</t>
  </si>
  <si>
    <t>630</t>
  </si>
  <si>
    <t>432 10 00</t>
  </si>
  <si>
    <t>432 00 00</t>
  </si>
  <si>
    <t>432 11 00</t>
  </si>
  <si>
    <t>521 06 00</t>
  </si>
  <si>
    <t>521 06 12</t>
  </si>
  <si>
    <t>521 06 20</t>
  </si>
  <si>
    <t>521 13 00</t>
  </si>
  <si>
    <t>521 06 11</t>
  </si>
  <si>
    <t>521 06 10</t>
  </si>
  <si>
    <t>521 11 00</t>
  </si>
  <si>
    <t>Прочие межбюджетные трансферты бюджетам субъектов РФ и муниципальных образований общего характера</t>
  </si>
  <si>
    <t>5200000</t>
  </si>
  <si>
    <t>5201500</t>
  </si>
  <si>
    <t>Средства, передаваемые для компенсации дополнительных расходов, возникших в результате решений,принятых органами власти другого уровня</t>
  </si>
  <si>
    <t>540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</si>
  <si>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 коммунального хозяйства 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</si>
  <si>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</si>
  <si>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</si>
  <si>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0980100</t>
  </si>
  <si>
    <t>0980101</t>
  </si>
  <si>
    <t>0980200</t>
  </si>
  <si>
    <t>0980201</t>
  </si>
  <si>
    <t>521</t>
  </si>
  <si>
    <t xml:space="preserve">Субсидии, за исключением субсидий на софинансирование объектов капитального строительства муниципальной собственности </t>
  </si>
  <si>
    <t>Органы юстиции</t>
  </si>
  <si>
    <t>Субсидии муниципальным учреждениям на финансовое обеспечение муниципального задания на оказание муниципальных услуг (выполнение работ)</t>
  </si>
  <si>
    <t>Погашение кредиторской задолженности по учреждениям здравоохранения</t>
  </si>
  <si>
    <t xml:space="preserve">503 </t>
  </si>
  <si>
    <t>4859700</t>
  </si>
  <si>
    <t>Уточненные бюджетные назначения на 2012год</t>
  </si>
  <si>
    <t>Исполнено на 01.04.2012г.</t>
  </si>
  <si>
    <t>Приложение 3</t>
  </si>
  <si>
    <t xml:space="preserve">  к постановлению администрации   </t>
  </si>
  <si>
    <t>5222105</t>
  </si>
  <si>
    <t>5227500</t>
  </si>
  <si>
    <t>522 35 01</t>
  </si>
  <si>
    <t>5180100</t>
  </si>
  <si>
    <t>5211700</t>
  </si>
  <si>
    <t>4362100</t>
  </si>
  <si>
    <t>5052102</t>
  </si>
  <si>
    <t>5210400</t>
  </si>
  <si>
    <t>5210219</t>
  </si>
  <si>
    <t>Организация системы мобильного библиотечного обслуживания</t>
  </si>
  <si>
    <t>Модернизация систем образования</t>
  </si>
  <si>
    <t>Субсидии на реализацию мероприятий по обеспечению жильем молодых семей</t>
  </si>
  <si>
    <t>521 03 00</t>
  </si>
  <si>
    <t>Субсидии на осуществление мероприятий по обеспечению жильем  граждан, проживающих и работающих в сельской местности</t>
  </si>
  <si>
    <t>Субсидии по ОЦП"Развитие системы дорожного хозяйства Ульяновской области"</t>
  </si>
  <si>
    <t>Субсидии</t>
  </si>
  <si>
    <t>Дорожное хозяйство</t>
  </si>
  <si>
    <t xml:space="preserve">  №             от </t>
  </si>
  <si>
    <t>Ежемесячное денежное вознаграждение за классное руководство  ОБЛАСТНОЙ бюджет</t>
  </si>
  <si>
    <t>% испол.</t>
  </si>
  <si>
    <t>Субсидии на выплату заработной платы с начислениями и оплату коммунальных услуг бюджетными учреждениями</t>
  </si>
  <si>
    <t>Субвенции на повышение квалификации пед.работникам</t>
  </si>
  <si>
    <t xml:space="preserve"> Субсидии на выплату заработной платы с начислениями работникам муниципальных учреждений и оплату  коммунальных услуг</t>
  </si>
  <si>
    <t>Субвенции по опеке и попечительству в отношении несовершеннолетних</t>
  </si>
  <si>
    <t xml:space="preserve">Мероприятия по проведению оздоровительной компании детей </t>
  </si>
  <si>
    <t>522 35 02</t>
  </si>
  <si>
    <t>518 01 00</t>
  </si>
  <si>
    <t>521 17 00</t>
  </si>
  <si>
    <t>Выплата  заработной платы с начислениями и оплата коммунальных услуг бюджетными учреждениями</t>
  </si>
  <si>
    <t>522 00 00</t>
  </si>
  <si>
    <t>Областная целевая программа «Молодёжь» на 2011-2013 годы</t>
  </si>
  <si>
    <t xml:space="preserve">Субвенции </t>
  </si>
  <si>
    <t xml:space="preserve">    муниципального образования  «Павловский район»           </t>
  </si>
  <si>
    <r>
      <t xml:space="preserve"> </t>
    </r>
    <r>
      <rPr>
        <b/>
        <sz val="11"/>
        <rFont val="Arial Cyr"/>
        <family val="0"/>
      </rPr>
      <t>Расходы бюджета муниципального образования "Павловский район" за 1 квартал 2012 года в соответствии с ведомственной структурой расходов бюджета муниципального образования "Павловский район" на 2012 год</t>
    </r>
    <r>
      <rPr>
        <b/>
        <sz val="12"/>
        <rFont val="Arial Cyr"/>
        <family val="0"/>
      </rPr>
      <t xml:space="preserve">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</si>
</sst>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0.0000000000000"/>
    <numFmt numFmtId="176" formatCode="0.000000000000"/>
    <numFmt numFmtId="177" formatCode="#,##0.000_р_."/>
    <numFmt numFmtId="178" formatCode="#,##0.0000_р_."/>
    <numFmt numFmtId="179" formatCode="#,##0.000"/>
    <numFmt numFmtId="180" formatCode="#,##0.00&quot;р.&quot;"/>
    <numFmt numFmtId="181" formatCode="[$-FC19]d\ mmmm\ yyyy\ &quot;г.&quot;"/>
    <numFmt numFmtId="182" formatCode="#,##0.00000_р_."/>
    <numFmt numFmtId="183" formatCode="#,##0.0"/>
  </numFmts>
  <fonts count="15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1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b/>
      <i/>
      <sz val="11"/>
      <name val="Arial Cyr"/>
      <family val="2"/>
    </font>
    <font>
      <b/>
      <sz val="12"/>
      <name val="Arial Cyr"/>
      <family val="2"/>
    </font>
    <font>
      <i/>
      <sz val="8"/>
      <name val="Arial Cyr"/>
      <family val="2"/>
    </font>
    <font>
      <b/>
      <sz val="10"/>
      <color indexed="8"/>
      <name val="Arial Cyr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color indexed="8"/>
      <name val="Arial Cyr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i/>
      <sz val="8"/>
      <name val="Arial Cyr"/>
      <family val="2"/>
    </font>
    <font>
      <i/>
      <sz val="8"/>
      <color indexed="8"/>
      <name val="Arial"/>
      <family val="2"/>
    </font>
    <font>
      <i/>
      <sz val="10"/>
      <color indexed="8"/>
      <name val="Arial Cyr"/>
      <family val="2"/>
    </font>
    <font>
      <sz val="10"/>
      <color indexed="8"/>
      <name val="Arial Cyr"/>
      <family val="0"/>
    </font>
    <font>
      <i/>
      <sz val="9"/>
      <name val="Arial"/>
      <family val="2"/>
    </font>
    <font>
      <b/>
      <sz val="14"/>
      <name val="Arial Cyr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Arial CYR"/>
      <family val="2"/>
    </font>
    <font>
      <i/>
      <sz val="11"/>
      <name val="Arial"/>
      <family val="2"/>
    </font>
    <font>
      <b/>
      <sz val="12"/>
      <color indexed="8"/>
      <name val="Arial CYR"/>
      <family val="2"/>
    </font>
    <font>
      <b/>
      <i/>
      <sz val="12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i/>
      <sz val="10"/>
      <name val="Times New Roman"/>
      <family val="1"/>
    </font>
    <font>
      <i/>
      <sz val="9"/>
      <name val="Arial Cyr"/>
      <family val="0"/>
    </font>
    <font>
      <b/>
      <i/>
      <sz val="9"/>
      <name val="Arial"/>
      <family val="2"/>
    </font>
    <font>
      <b/>
      <i/>
      <sz val="11"/>
      <color indexed="8"/>
      <name val="Arial Cyr"/>
      <family val="0"/>
    </font>
    <font>
      <b/>
      <i/>
      <sz val="8"/>
      <name val="Arial CYR"/>
      <family val="0"/>
    </font>
    <font>
      <b/>
      <sz val="11"/>
      <color indexed="8"/>
      <name val="Arial Cyr"/>
      <family val="0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9"/>
      <name val="Arial Cyr"/>
      <family val="0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name val="Arial "/>
      <family val="0"/>
    </font>
    <font>
      <sz val="9"/>
      <name val="Arial"/>
      <family val="2"/>
    </font>
    <font>
      <sz val="9"/>
      <name val="Arial "/>
      <family val="0"/>
    </font>
    <font>
      <b/>
      <i/>
      <sz val="10"/>
      <color indexed="8"/>
      <name val="Arial Cyr"/>
      <family val="0"/>
    </font>
    <font>
      <b/>
      <sz val="8"/>
      <name val="Times New Roman"/>
      <family val="1"/>
    </font>
    <font>
      <b/>
      <sz val="8"/>
      <name val="Arial Rounded MT Bold"/>
      <family val="2"/>
    </font>
    <font>
      <b/>
      <sz val="10"/>
      <name val="Arial Black"/>
      <family val="2"/>
    </font>
    <font>
      <b/>
      <sz val="9"/>
      <name val="Arial Black"/>
      <family val="2"/>
    </font>
    <font>
      <b/>
      <sz val="12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9"/>
      <name val="Arial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2"/>
    </font>
    <font>
      <i/>
      <sz val="12"/>
      <name val="Arial Cyr"/>
      <family val="0"/>
    </font>
    <font>
      <i/>
      <sz val="10"/>
      <name val="Arial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2"/>
    </font>
    <font>
      <b/>
      <sz val="12"/>
      <color indexed="8"/>
      <name val="Times New Roman"/>
      <family val="1"/>
    </font>
    <font>
      <b/>
      <sz val="14"/>
      <color indexed="10"/>
      <name val="Arial Cyr"/>
      <family val="0"/>
    </font>
    <font>
      <b/>
      <i/>
      <sz val="10"/>
      <color indexed="10"/>
      <name val="Arial"/>
      <family val="2"/>
    </font>
    <font>
      <b/>
      <sz val="8"/>
      <color indexed="10"/>
      <name val="Arial Cyr"/>
      <family val="0"/>
    </font>
    <font>
      <b/>
      <sz val="10"/>
      <color indexed="10"/>
      <name val="Arial Cyr"/>
      <family val="0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0"/>
      <color indexed="10"/>
      <name val="Arial Cyr"/>
      <family val="2"/>
    </font>
    <font>
      <b/>
      <i/>
      <sz val="9"/>
      <color indexed="8"/>
      <name val="Arial"/>
      <family val="2"/>
    </font>
    <font>
      <b/>
      <sz val="12"/>
      <color indexed="10"/>
      <name val="Arial Cyr"/>
      <family val="0"/>
    </font>
    <font>
      <sz val="11"/>
      <color indexed="8"/>
      <name val="Arial"/>
      <family val="2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2"/>
    </font>
    <font>
      <b/>
      <sz val="12"/>
      <color rgb="FF000000"/>
      <name val="Times New Roman"/>
      <family val="1"/>
    </font>
    <font>
      <b/>
      <sz val="14"/>
      <color rgb="FFFF0000"/>
      <name val="Arial Cyr"/>
      <family val="0"/>
    </font>
    <font>
      <b/>
      <i/>
      <sz val="10"/>
      <color rgb="FFFF0000"/>
      <name val="Arial"/>
      <family val="2"/>
    </font>
    <font>
      <b/>
      <sz val="8"/>
      <color rgb="FFFF0000"/>
      <name val="Arial Cyr"/>
      <family val="0"/>
    </font>
    <font>
      <b/>
      <sz val="10"/>
      <color rgb="FFFF0000"/>
      <name val="Arial Cyr"/>
      <family val="0"/>
    </font>
    <font>
      <sz val="12"/>
      <color rgb="FF000000"/>
      <name val="Times New Roman"/>
      <family val="1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FF0000"/>
      <name val="Arial Cyr"/>
      <family val="2"/>
    </font>
    <font>
      <sz val="10"/>
      <color rgb="FF000000"/>
      <name val="Arial"/>
      <family val="2"/>
    </font>
    <font>
      <sz val="10"/>
      <color theme="1"/>
      <name val="Arial Cyr"/>
      <family val="2"/>
    </font>
    <font>
      <b/>
      <i/>
      <sz val="9"/>
      <color rgb="FF000000"/>
      <name val="Arial"/>
      <family val="2"/>
    </font>
    <font>
      <b/>
      <sz val="12"/>
      <color rgb="FFFF0000"/>
      <name val="Arial Cyr"/>
      <family val="0"/>
    </font>
    <font>
      <sz val="12"/>
      <color theme="1"/>
      <name val="Arial"/>
      <family val="2"/>
    </font>
    <font>
      <i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b/>
      <i/>
      <sz val="10"/>
      <color rgb="FF000000"/>
      <name val="Arial"/>
      <family val="2"/>
    </font>
    <font>
      <b/>
      <i/>
      <sz val="14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6" fillId="2" borderId="0" applyNumberFormat="0" applyBorder="0" applyAlignment="0" applyProtection="0"/>
    <xf numFmtId="0" fontId="116" fillId="3" borderId="0" applyNumberFormat="0" applyBorder="0" applyAlignment="0" applyProtection="0"/>
    <xf numFmtId="0" fontId="116" fillId="4" borderId="0" applyNumberFormat="0" applyBorder="0" applyAlignment="0" applyProtection="0"/>
    <xf numFmtId="0" fontId="116" fillId="5" borderId="0" applyNumberFormat="0" applyBorder="0" applyAlignment="0" applyProtection="0"/>
    <xf numFmtId="0" fontId="116" fillId="6" borderId="0" applyNumberFormat="0" applyBorder="0" applyAlignment="0" applyProtection="0"/>
    <xf numFmtId="0" fontId="116" fillId="7" borderId="0" applyNumberFormat="0" applyBorder="0" applyAlignment="0" applyProtection="0"/>
    <xf numFmtId="0" fontId="116" fillId="8" borderId="0" applyNumberFormat="0" applyBorder="0" applyAlignment="0" applyProtection="0"/>
    <xf numFmtId="0" fontId="116" fillId="9" borderId="0" applyNumberFormat="0" applyBorder="0" applyAlignment="0" applyProtection="0"/>
    <xf numFmtId="0" fontId="116" fillId="10" borderId="0" applyNumberFormat="0" applyBorder="0" applyAlignment="0" applyProtection="0"/>
    <xf numFmtId="0" fontId="116" fillId="11" borderId="0" applyNumberFormat="0" applyBorder="0" applyAlignment="0" applyProtection="0"/>
    <xf numFmtId="0" fontId="116" fillId="12" borderId="0" applyNumberFormat="0" applyBorder="0" applyAlignment="0" applyProtection="0"/>
    <xf numFmtId="0" fontId="116" fillId="13" borderId="0" applyNumberFormat="0" applyBorder="0" applyAlignment="0" applyProtection="0"/>
    <xf numFmtId="0" fontId="117" fillId="14" borderId="0" applyNumberFormat="0" applyBorder="0" applyAlignment="0" applyProtection="0"/>
    <xf numFmtId="0" fontId="117" fillId="15" borderId="0" applyNumberFormat="0" applyBorder="0" applyAlignment="0" applyProtection="0"/>
    <xf numFmtId="0" fontId="117" fillId="16" borderId="0" applyNumberFormat="0" applyBorder="0" applyAlignment="0" applyProtection="0"/>
    <xf numFmtId="0" fontId="117" fillId="17" borderId="0" applyNumberFormat="0" applyBorder="0" applyAlignment="0" applyProtection="0"/>
    <xf numFmtId="0" fontId="117" fillId="18" borderId="0" applyNumberFormat="0" applyBorder="0" applyAlignment="0" applyProtection="0"/>
    <xf numFmtId="0" fontId="117" fillId="19" borderId="0" applyNumberFormat="0" applyBorder="0" applyAlignment="0" applyProtection="0"/>
    <xf numFmtId="0" fontId="117" fillId="20" borderId="0" applyNumberFormat="0" applyBorder="0" applyAlignment="0" applyProtection="0"/>
    <xf numFmtId="0" fontId="117" fillId="21" borderId="0" applyNumberFormat="0" applyBorder="0" applyAlignment="0" applyProtection="0"/>
    <xf numFmtId="0" fontId="117" fillId="22" borderId="0" applyNumberFormat="0" applyBorder="0" applyAlignment="0" applyProtection="0"/>
    <xf numFmtId="0" fontId="117" fillId="23" borderId="0" applyNumberFormat="0" applyBorder="0" applyAlignment="0" applyProtection="0"/>
    <xf numFmtId="0" fontId="117" fillId="24" borderId="0" applyNumberFormat="0" applyBorder="0" applyAlignment="0" applyProtection="0"/>
    <xf numFmtId="0" fontId="117" fillId="25" borderId="0" applyNumberFormat="0" applyBorder="0" applyAlignment="0" applyProtection="0"/>
    <xf numFmtId="0" fontId="118" fillId="26" borderId="1" applyNumberFormat="0" applyAlignment="0" applyProtection="0"/>
    <xf numFmtId="0" fontId="119" fillId="27" borderId="2" applyNumberFormat="0" applyAlignment="0" applyProtection="0"/>
    <xf numFmtId="0" fontId="120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1" fillId="0" borderId="3" applyNumberFormat="0" applyFill="0" applyAlignment="0" applyProtection="0"/>
    <xf numFmtId="0" fontId="122" fillId="0" borderId="4" applyNumberFormat="0" applyFill="0" applyAlignment="0" applyProtection="0"/>
    <xf numFmtId="0" fontId="123" fillId="0" borderId="5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6" applyNumberFormat="0" applyFill="0" applyAlignment="0" applyProtection="0"/>
    <xf numFmtId="0" fontId="125" fillId="28" borderId="7" applyNumberFormat="0" applyAlignment="0" applyProtection="0"/>
    <xf numFmtId="0" fontId="126" fillId="0" borderId="0" applyNumberFormat="0" applyFill="0" applyBorder="0" applyAlignment="0" applyProtection="0"/>
    <xf numFmtId="0" fontId="12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28" fillId="30" borderId="0" applyNumberFormat="0" applyBorder="0" applyAlignment="0" applyProtection="0"/>
    <xf numFmtId="0" fontId="12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30" fillId="0" borderId="9" applyNumberFormat="0" applyFill="0" applyAlignment="0" applyProtection="0"/>
    <xf numFmtId="0" fontId="1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2" fillId="32" borderId="0" applyNumberFormat="0" applyBorder="0" applyAlignment="0" applyProtection="0"/>
  </cellStyleXfs>
  <cellXfs count="909">
    <xf numFmtId="0" fontId="0" fillId="0" borderId="0" xfId="0" applyAlignment="1">
      <alignment/>
    </xf>
    <xf numFmtId="0" fontId="0" fillId="0" borderId="10" xfId="0" applyBorder="1" applyAlignment="1">
      <alignment horizontal="left" vertical="justify"/>
    </xf>
    <xf numFmtId="0" fontId="1" fillId="0" borderId="10" xfId="0" applyFont="1" applyBorder="1" applyAlignment="1">
      <alignment horizontal="left" vertical="justify"/>
    </xf>
    <xf numFmtId="0" fontId="0" fillId="0" borderId="10" xfId="0" applyFont="1" applyBorder="1" applyAlignment="1">
      <alignment horizontal="left" vertical="justify"/>
    </xf>
    <xf numFmtId="49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justify"/>
    </xf>
    <xf numFmtId="0" fontId="6" fillId="0" borderId="10" xfId="0" applyFont="1" applyBorder="1" applyAlignment="1">
      <alignment horizontal="left" vertical="justify"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 horizontal="left" vertical="justify"/>
    </xf>
    <xf numFmtId="0" fontId="7" fillId="0" borderId="10" xfId="0" applyFont="1" applyBorder="1" applyAlignment="1">
      <alignment horizontal="left" vertical="justify"/>
    </xf>
    <xf numFmtId="0" fontId="10" fillId="0" borderId="10" xfId="0" applyFont="1" applyBorder="1" applyAlignment="1">
      <alignment horizontal="left" vertical="justify"/>
    </xf>
    <xf numFmtId="0" fontId="3" fillId="0" borderId="10" xfId="0" applyFont="1" applyFill="1" applyBorder="1" applyAlignment="1">
      <alignment horizontal="left" vertical="justify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 horizontal="left" vertical="justify"/>
    </xf>
    <xf numFmtId="0" fontId="10" fillId="0" borderId="10" xfId="0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left" vertical="justify"/>
    </xf>
    <xf numFmtId="0" fontId="11" fillId="33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7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2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49" fontId="24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49" fontId="13" fillId="0" borderId="11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28" fillId="0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wrapText="1"/>
    </xf>
    <xf numFmtId="0" fontId="15" fillId="0" borderId="10" xfId="0" applyFont="1" applyBorder="1" applyAlignment="1">
      <alignment wrapText="1"/>
    </xf>
    <xf numFmtId="0" fontId="46" fillId="0" borderId="10" xfId="0" applyFont="1" applyFill="1" applyBorder="1" applyAlignment="1">
      <alignment horizontal="left" wrapText="1"/>
    </xf>
    <xf numFmtId="49" fontId="28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32" fillId="0" borderId="12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166" fontId="28" fillId="0" borderId="10" xfId="0" applyNumberFormat="1" applyFont="1" applyFill="1" applyBorder="1" applyAlignment="1">
      <alignment horizontal="center"/>
    </xf>
    <xf numFmtId="0" fontId="42" fillId="34" borderId="10" xfId="0" applyFont="1" applyFill="1" applyBorder="1" applyAlignment="1">
      <alignment wrapText="1"/>
    </xf>
    <xf numFmtId="49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66" fontId="28" fillId="34" borderId="10" xfId="0" applyNumberFormat="1" applyFont="1" applyFill="1" applyBorder="1" applyAlignment="1">
      <alignment horizontal="center"/>
    </xf>
    <xf numFmtId="0" fontId="133" fillId="0" borderId="10" xfId="0" applyFont="1" applyBorder="1" applyAlignment="1">
      <alignment horizontal="left" vertical="justify"/>
    </xf>
    <xf numFmtId="0" fontId="6" fillId="34" borderId="10" xfId="0" applyFont="1" applyFill="1" applyBorder="1" applyAlignment="1">
      <alignment wrapText="1"/>
    </xf>
    <xf numFmtId="0" fontId="29" fillId="34" borderId="10" xfId="0" applyFont="1" applyFill="1" applyBorder="1" applyAlignment="1">
      <alignment wrapText="1"/>
    </xf>
    <xf numFmtId="0" fontId="30" fillId="34" borderId="10" xfId="0" applyFont="1" applyFill="1" applyBorder="1" applyAlignment="1">
      <alignment wrapText="1"/>
    </xf>
    <xf numFmtId="0" fontId="50" fillId="34" borderId="10" xfId="0" applyFont="1" applyFill="1" applyBorder="1" applyAlignment="1">
      <alignment wrapText="1"/>
    </xf>
    <xf numFmtId="171" fontId="5" fillId="0" borderId="13" xfId="0" applyNumberFormat="1" applyFont="1" applyBorder="1" applyAlignment="1">
      <alignment horizontal="center"/>
    </xf>
    <xf numFmtId="171" fontId="4" fillId="0" borderId="13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52" fillId="0" borderId="11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166" fontId="4" fillId="34" borderId="13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166" fontId="1" fillId="34" borderId="13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134" fillId="0" borderId="0" xfId="0" applyFont="1" applyAlignment="1">
      <alignment horizontal="justify"/>
    </xf>
    <xf numFmtId="166" fontId="9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6" fontId="28" fillId="35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51" fillId="0" borderId="10" xfId="0" applyFont="1" applyBorder="1" applyAlignment="1">
      <alignment horizontal="left" vertical="justify"/>
    </xf>
    <xf numFmtId="166" fontId="0" fillId="34" borderId="13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21" fillId="34" borderId="10" xfId="0" applyFont="1" applyFill="1" applyBorder="1" applyAlignment="1">
      <alignment wrapText="1"/>
    </xf>
    <xf numFmtId="0" fontId="19" fillId="34" borderId="10" xfId="0" applyFont="1" applyFill="1" applyBorder="1" applyAlignment="1">
      <alignment wrapText="1"/>
    </xf>
    <xf numFmtId="0" fontId="35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/>
    </xf>
    <xf numFmtId="49" fontId="28" fillId="34" borderId="10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/>
    </xf>
    <xf numFmtId="0" fontId="37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49" fontId="4" fillId="34" borderId="11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2" fillId="0" borderId="10" xfId="0" applyFont="1" applyBorder="1" applyAlignment="1">
      <alignment horizontal="left" vertical="justify"/>
    </xf>
    <xf numFmtId="166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/>
    </xf>
    <xf numFmtId="49" fontId="28" fillId="0" borderId="10" xfId="57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166" fontId="45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5" fillId="33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9" fontId="28" fillId="0" borderId="10" xfId="57" applyNumberFormat="1" applyFont="1" applyFill="1" applyBorder="1" applyAlignment="1">
      <alignment horizontal="center"/>
    </xf>
    <xf numFmtId="166" fontId="28" fillId="0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49" fontId="54" fillId="0" borderId="10" xfId="0" applyNumberFormat="1" applyFont="1" applyBorder="1" applyAlignment="1">
      <alignment horizontal="center"/>
    </xf>
    <xf numFmtId="166" fontId="54" fillId="0" borderId="10" xfId="0" applyNumberFormat="1" applyFont="1" applyBorder="1" applyAlignment="1">
      <alignment horizontal="center"/>
    </xf>
    <xf numFmtId="166" fontId="32" fillId="0" borderId="10" xfId="0" applyNumberFormat="1" applyFont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32" fillId="34" borderId="10" xfId="0" applyNumberFormat="1" applyFont="1" applyFill="1" applyBorder="1" applyAlignment="1">
      <alignment horizontal="center"/>
    </xf>
    <xf numFmtId="166" fontId="32" fillId="34" borderId="10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right"/>
    </xf>
    <xf numFmtId="166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 vertical="justify"/>
    </xf>
    <xf numFmtId="49" fontId="13" fillId="0" borderId="1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49" fontId="52" fillId="0" borderId="10" xfId="0" applyNumberFormat="1" applyFont="1" applyFill="1" applyBorder="1" applyAlignment="1">
      <alignment horizontal="center"/>
    </xf>
    <xf numFmtId="49" fontId="45" fillId="0" borderId="10" xfId="57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 horizontal="left" wrapText="1"/>
    </xf>
    <xf numFmtId="177" fontId="11" fillId="33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66" fontId="4" fillId="0" borderId="10" xfId="0" applyNumberFormat="1" applyFont="1" applyFill="1" applyBorder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166" fontId="32" fillId="0" borderId="10" xfId="0" applyNumberFormat="1" applyFont="1" applyBorder="1" applyAlignment="1">
      <alignment horizontal="center"/>
    </xf>
    <xf numFmtId="2" fontId="54" fillId="0" borderId="10" xfId="0" applyNumberFormat="1" applyFont="1" applyBorder="1" applyAlignment="1">
      <alignment horizontal="center"/>
    </xf>
    <xf numFmtId="2" fontId="32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166" fontId="13" fillId="0" borderId="10" xfId="0" applyNumberFormat="1" applyFont="1" applyBorder="1" applyAlignment="1">
      <alignment horizontal="center" wrapText="1"/>
    </xf>
    <xf numFmtId="166" fontId="0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6" fontId="52" fillId="0" borderId="10" xfId="0" applyNumberFormat="1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166" fontId="1" fillId="33" borderId="10" xfId="0" applyNumberFormat="1" applyFont="1" applyFill="1" applyBorder="1" applyAlignment="1">
      <alignment horizontal="center"/>
    </xf>
    <xf numFmtId="166" fontId="8" fillId="34" borderId="10" xfId="0" applyNumberFormat="1" applyFont="1" applyFill="1" applyBorder="1" applyAlignment="1">
      <alignment/>
    </xf>
    <xf numFmtId="166" fontId="10" fillId="34" borderId="10" xfId="0" applyNumberFormat="1" applyFont="1" applyFill="1" applyBorder="1" applyAlignment="1">
      <alignment/>
    </xf>
    <xf numFmtId="166" fontId="8" fillId="0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20" fillId="0" borderId="14" xfId="0" applyFont="1" applyFill="1" applyBorder="1" applyAlignment="1">
      <alignment wrapText="1"/>
    </xf>
    <xf numFmtId="49" fontId="0" fillId="0" borderId="15" xfId="0" applyNumberFormat="1" applyFill="1" applyBorder="1" applyAlignment="1">
      <alignment horizontal="center"/>
    </xf>
    <xf numFmtId="0" fontId="52" fillId="0" borderId="10" xfId="0" applyFont="1" applyBorder="1" applyAlignment="1">
      <alignment wrapText="1"/>
    </xf>
    <xf numFmtId="0" fontId="55" fillId="34" borderId="10" xfId="0" applyFont="1" applyFill="1" applyBorder="1" applyAlignment="1">
      <alignment wrapText="1"/>
    </xf>
    <xf numFmtId="166" fontId="1" fillId="34" borderId="10" xfId="0" applyNumberFormat="1" applyFont="1" applyFill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2" fontId="56" fillId="0" borderId="10" xfId="0" applyNumberFormat="1" applyFont="1" applyBorder="1" applyAlignment="1">
      <alignment horizontal="center"/>
    </xf>
    <xf numFmtId="0" fontId="57" fillId="0" borderId="10" xfId="0" applyFont="1" applyFill="1" applyBorder="1" applyAlignment="1">
      <alignment horizontal="left" wrapText="1"/>
    </xf>
    <xf numFmtId="49" fontId="4" fillId="0" borderId="16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left"/>
    </xf>
    <xf numFmtId="49" fontId="28" fillId="0" borderId="16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9" fontId="32" fillId="0" borderId="16" xfId="0" applyNumberFormat="1" applyFon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32" fillId="0" borderId="17" xfId="0" applyNumberFormat="1" applyFont="1" applyFill="1" applyBorder="1" applyAlignment="1">
      <alignment horizontal="left"/>
    </xf>
    <xf numFmtId="49" fontId="4" fillId="34" borderId="0" xfId="0" applyNumberFormat="1" applyFont="1" applyFill="1" applyBorder="1" applyAlignment="1">
      <alignment horizontal="left"/>
    </xf>
    <xf numFmtId="49" fontId="0" fillId="34" borderId="16" xfId="0" applyNumberFormat="1" applyFill="1" applyBorder="1" applyAlignment="1">
      <alignment horizontal="left"/>
    </xf>
    <xf numFmtId="49" fontId="19" fillId="0" borderId="10" xfId="0" applyNumberFormat="1" applyFont="1" applyFill="1" applyBorder="1" applyAlignment="1">
      <alignment wrapText="1"/>
    </xf>
    <xf numFmtId="2" fontId="4" fillId="34" borderId="13" xfId="0" applyNumberFormat="1" applyFont="1" applyFill="1" applyBorder="1" applyAlignment="1">
      <alignment horizontal="center"/>
    </xf>
    <xf numFmtId="0" fontId="21" fillId="34" borderId="10" xfId="0" applyFont="1" applyFill="1" applyBorder="1" applyAlignment="1">
      <alignment horizontal="left" vertical="justify" wrapText="1"/>
    </xf>
    <xf numFmtId="49" fontId="28" fillId="34" borderId="13" xfId="57" applyNumberFormat="1" applyFont="1" applyFill="1" applyBorder="1" applyAlignment="1">
      <alignment horizontal="right"/>
    </xf>
    <xf numFmtId="49" fontId="28" fillId="34" borderId="10" xfId="0" applyNumberFormat="1" applyFont="1" applyFill="1" applyBorder="1" applyAlignment="1">
      <alignment horizontal="center"/>
    </xf>
    <xf numFmtId="166" fontId="28" fillId="34" borderId="13" xfId="0" applyNumberFormat="1" applyFont="1" applyFill="1" applyBorder="1" applyAlignment="1">
      <alignment horizontal="center"/>
    </xf>
    <xf numFmtId="0" fontId="23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vertical="justify"/>
    </xf>
    <xf numFmtId="49" fontId="5" fillId="34" borderId="10" xfId="0" applyNumberFormat="1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 wrapText="1"/>
    </xf>
    <xf numFmtId="49" fontId="41" fillId="3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166" fontId="0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vertical="justify"/>
    </xf>
    <xf numFmtId="0" fontId="0" fillId="34" borderId="10" xfId="0" applyFont="1" applyFill="1" applyBorder="1" applyAlignment="1">
      <alignment horizontal="left" vertical="justify"/>
    </xf>
    <xf numFmtId="166" fontId="0" fillId="34" borderId="10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justify"/>
    </xf>
    <xf numFmtId="0" fontId="0" fillId="34" borderId="10" xfId="0" applyFill="1" applyBorder="1" applyAlignment="1">
      <alignment horizontal="left" vertical="justify"/>
    </xf>
    <xf numFmtId="0" fontId="28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wrapText="1"/>
    </xf>
    <xf numFmtId="49" fontId="28" fillId="34" borderId="10" xfId="57" applyNumberFormat="1" applyFont="1" applyFill="1" applyBorder="1" applyAlignment="1">
      <alignment horizontal="center"/>
    </xf>
    <xf numFmtId="166" fontId="28" fillId="34" borderId="10" xfId="0" applyNumberFormat="1" applyFont="1" applyFill="1" applyBorder="1" applyAlignment="1">
      <alignment horizontal="center"/>
    </xf>
    <xf numFmtId="0" fontId="34" fillId="33" borderId="10" xfId="0" applyFont="1" applyFill="1" applyBorder="1" applyAlignment="1">
      <alignment horizontal="left" vertical="justify"/>
    </xf>
    <xf numFmtId="49" fontId="1" fillId="0" borderId="10" xfId="0" applyNumberFormat="1" applyFont="1" applyBorder="1" applyAlignment="1">
      <alignment horizontal="right"/>
    </xf>
    <xf numFmtId="49" fontId="0" fillId="33" borderId="1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171" fontId="1" fillId="0" borderId="10" xfId="0" applyNumberFormat="1" applyFont="1" applyBorder="1" applyAlignment="1">
      <alignment horizontal="center"/>
    </xf>
    <xf numFmtId="0" fontId="58" fillId="34" borderId="10" xfId="0" applyFont="1" applyFill="1" applyBorder="1" applyAlignment="1">
      <alignment horizontal="left" vertical="justify"/>
    </xf>
    <xf numFmtId="49" fontId="4" fillId="35" borderId="16" xfId="0" applyNumberFormat="1" applyFont="1" applyFill="1" applyBorder="1" applyAlignment="1">
      <alignment horizontal="left"/>
    </xf>
    <xf numFmtId="49" fontId="0" fillId="34" borderId="0" xfId="0" applyNumberFormat="1" applyFill="1" applyBorder="1" applyAlignment="1">
      <alignment horizontal="left"/>
    </xf>
    <xf numFmtId="166" fontId="9" fillId="34" borderId="13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71" fontId="11" fillId="33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0" fillId="34" borderId="13" xfId="0" applyNumberFormat="1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horizontal="left" wrapText="1"/>
    </xf>
    <xf numFmtId="49" fontId="60" fillId="34" borderId="10" xfId="0" applyNumberFormat="1" applyFont="1" applyFill="1" applyBorder="1" applyAlignment="1">
      <alignment horizontal="center"/>
    </xf>
    <xf numFmtId="49" fontId="44" fillId="34" borderId="10" xfId="0" applyNumberFormat="1" applyFont="1" applyFill="1" applyBorder="1" applyAlignment="1">
      <alignment horizontal="center"/>
    </xf>
    <xf numFmtId="49" fontId="44" fillId="34" borderId="10" xfId="0" applyNumberFormat="1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/>
    </xf>
    <xf numFmtId="49" fontId="32" fillId="34" borderId="11" xfId="0" applyNumberFormat="1" applyFont="1" applyFill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6" fontId="4" fillId="34" borderId="10" xfId="0" applyNumberFormat="1" applyFont="1" applyFill="1" applyBorder="1" applyAlignment="1">
      <alignment horizontal="center"/>
    </xf>
    <xf numFmtId="49" fontId="28" fillId="34" borderId="16" xfId="0" applyNumberFormat="1" applyFont="1" applyFill="1" applyBorder="1" applyAlignment="1">
      <alignment horizontal="left"/>
    </xf>
    <xf numFmtId="0" fontId="28" fillId="34" borderId="10" xfId="0" applyFont="1" applyFill="1" applyBorder="1" applyAlignment="1">
      <alignment horizontal="left" vertical="justify"/>
    </xf>
    <xf numFmtId="0" fontId="0" fillId="34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wrapText="1"/>
    </xf>
    <xf numFmtId="49" fontId="60" fillId="34" borderId="13" xfId="57" applyNumberFormat="1" applyFont="1" applyFill="1" applyBorder="1" applyAlignment="1">
      <alignment horizontal="center"/>
    </xf>
    <xf numFmtId="49" fontId="23" fillId="34" borderId="13" xfId="57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37" fillId="0" borderId="10" xfId="0" applyFont="1" applyBorder="1" applyAlignment="1">
      <alignment horizontal="left" vertical="justify"/>
    </xf>
    <xf numFmtId="0" fontId="37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left" vertical="justify"/>
    </xf>
    <xf numFmtId="0" fontId="10" fillId="34" borderId="10" xfId="0" applyFont="1" applyFill="1" applyBorder="1" applyAlignment="1">
      <alignment horizontal="left" vertical="justify"/>
    </xf>
    <xf numFmtId="0" fontId="10" fillId="0" borderId="10" xfId="0" applyFont="1" applyBorder="1" applyAlignment="1">
      <alignment horizontal="left" vertical="justify"/>
    </xf>
    <xf numFmtId="0" fontId="5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28" fillId="0" borderId="17" xfId="0" applyNumberFormat="1" applyFon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49" fontId="28" fillId="36" borderId="17" xfId="0" applyNumberFormat="1" applyFont="1" applyFill="1" applyBorder="1" applyAlignment="1">
      <alignment horizontal="left"/>
    </xf>
    <xf numFmtId="49" fontId="28" fillId="36" borderId="17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wrapText="1"/>
    </xf>
    <xf numFmtId="0" fontId="33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1" fillId="34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38" fillId="34" borderId="10" xfId="0" applyFont="1" applyFill="1" applyBorder="1" applyAlignment="1">
      <alignment wrapText="1"/>
    </xf>
    <xf numFmtId="0" fontId="0" fillId="34" borderId="13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left" vertical="justify"/>
    </xf>
    <xf numFmtId="0" fontId="27" fillId="34" borderId="10" xfId="0" applyFont="1" applyFill="1" applyBorder="1" applyAlignment="1">
      <alignment/>
    </xf>
    <xf numFmtId="0" fontId="53" fillId="34" borderId="10" xfId="0" applyFont="1" applyFill="1" applyBorder="1" applyAlignment="1">
      <alignment wrapText="1"/>
    </xf>
    <xf numFmtId="0" fontId="10" fillId="34" borderId="13" xfId="0" applyFont="1" applyFill="1" applyBorder="1" applyAlignment="1">
      <alignment horizontal="center" wrapText="1"/>
    </xf>
    <xf numFmtId="49" fontId="10" fillId="34" borderId="10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wrapText="1"/>
    </xf>
    <xf numFmtId="49" fontId="49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49" fontId="2" fillId="34" borderId="13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wrapText="1"/>
    </xf>
    <xf numFmtId="49" fontId="54" fillId="34" borderId="10" xfId="0" applyNumberFormat="1" applyFont="1" applyFill="1" applyBorder="1" applyAlignment="1">
      <alignment horizontal="center"/>
    </xf>
    <xf numFmtId="49" fontId="54" fillId="34" borderId="11" xfId="0" applyNumberFormat="1" applyFont="1" applyFill="1" applyBorder="1" applyAlignment="1">
      <alignment horizontal="center"/>
    </xf>
    <xf numFmtId="0" fontId="40" fillId="34" borderId="10" xfId="0" applyFont="1" applyFill="1" applyBorder="1" applyAlignment="1">
      <alignment wrapText="1"/>
    </xf>
    <xf numFmtId="0" fontId="39" fillId="34" borderId="10" xfId="0" applyFont="1" applyFill="1" applyBorder="1" applyAlignment="1">
      <alignment wrapText="1"/>
    </xf>
    <xf numFmtId="49" fontId="41" fillId="34" borderId="11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wrapText="1"/>
    </xf>
    <xf numFmtId="0" fontId="14" fillId="34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166" fontId="10" fillId="34" borderId="13" xfId="0" applyNumberFormat="1" applyFont="1" applyFill="1" applyBorder="1" applyAlignment="1">
      <alignment horizontal="center"/>
    </xf>
    <xf numFmtId="171" fontId="1" fillId="34" borderId="10" xfId="0" applyNumberFormat="1" applyFont="1" applyFill="1" applyBorder="1" applyAlignment="1">
      <alignment horizontal="center"/>
    </xf>
    <xf numFmtId="171" fontId="0" fillId="34" borderId="10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0" fontId="13" fillId="34" borderId="10" xfId="0" applyFont="1" applyFill="1" applyBorder="1" applyAlignment="1">
      <alignment horizontal="left" wrapText="1"/>
    </xf>
    <xf numFmtId="49" fontId="32" fillId="34" borderId="12" xfId="0" applyNumberFormat="1" applyFont="1" applyFill="1" applyBorder="1" applyAlignment="1">
      <alignment horizontal="center"/>
    </xf>
    <xf numFmtId="2" fontId="13" fillId="34" borderId="10" xfId="0" applyNumberFormat="1" applyFont="1" applyFill="1" applyBorder="1" applyAlignment="1">
      <alignment horizontal="center"/>
    </xf>
    <xf numFmtId="0" fontId="31" fillId="34" borderId="10" xfId="0" applyFont="1" applyFill="1" applyBorder="1" applyAlignment="1">
      <alignment wrapText="1"/>
    </xf>
    <xf numFmtId="2" fontId="32" fillId="34" borderId="1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horizontal="left" wrapText="1"/>
    </xf>
    <xf numFmtId="49" fontId="28" fillId="34" borderId="10" xfId="57" applyNumberFormat="1" applyFont="1" applyFill="1" applyBorder="1" applyAlignment="1">
      <alignment horizontal="right"/>
    </xf>
    <xf numFmtId="171" fontId="28" fillId="34" borderId="10" xfId="0" applyNumberFormat="1" applyFont="1" applyFill="1" applyBorder="1" applyAlignment="1">
      <alignment horizontal="center"/>
    </xf>
    <xf numFmtId="0" fontId="27" fillId="34" borderId="10" xfId="0" applyFont="1" applyFill="1" applyBorder="1" applyAlignment="1">
      <alignment horizontal="left" vertical="justify" wrapText="1"/>
    </xf>
    <xf numFmtId="2" fontId="27" fillId="34" borderId="10" xfId="0" applyNumberFormat="1" applyFont="1" applyFill="1" applyBorder="1" applyAlignment="1">
      <alignment horizontal="center"/>
    </xf>
    <xf numFmtId="166" fontId="27" fillId="34" borderId="10" xfId="0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 vertical="justify" wrapText="1"/>
    </xf>
    <xf numFmtId="49" fontId="28" fillId="34" borderId="10" xfId="57" applyNumberFormat="1" applyFont="1" applyFill="1" applyBorder="1" applyAlignment="1">
      <alignment horizontal="center"/>
    </xf>
    <xf numFmtId="49" fontId="52" fillId="34" borderId="10" xfId="0" applyNumberFormat="1" applyFont="1" applyFill="1" applyBorder="1" applyAlignment="1">
      <alignment horizontal="center"/>
    </xf>
    <xf numFmtId="49" fontId="52" fillId="34" borderId="11" xfId="0" applyNumberFormat="1" applyFont="1" applyFill="1" applyBorder="1" applyAlignment="1">
      <alignment horizontal="center"/>
    </xf>
    <xf numFmtId="166" fontId="52" fillId="34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 wrapText="1"/>
    </xf>
    <xf numFmtId="49" fontId="0" fillId="0" borderId="12" xfId="0" applyNumberFormat="1" applyBorder="1" applyAlignment="1">
      <alignment horizontal="center" vertical="center"/>
    </xf>
    <xf numFmtId="0" fontId="18" fillId="35" borderId="10" xfId="0" applyFont="1" applyFill="1" applyBorder="1" applyAlignment="1">
      <alignment wrapText="1"/>
    </xf>
    <xf numFmtId="0" fontId="19" fillId="35" borderId="10" xfId="0" applyFont="1" applyFill="1" applyBorder="1" applyAlignment="1">
      <alignment wrapText="1"/>
    </xf>
    <xf numFmtId="49" fontId="19" fillId="35" borderId="10" xfId="0" applyNumberFormat="1" applyFont="1" applyFill="1" applyBorder="1" applyAlignment="1">
      <alignment wrapText="1"/>
    </xf>
    <xf numFmtId="0" fontId="27" fillId="34" borderId="10" xfId="0" applyFont="1" applyFill="1" applyBorder="1" applyAlignment="1">
      <alignment horizontal="left" vertical="justify"/>
    </xf>
    <xf numFmtId="165" fontId="11" fillId="33" borderId="10" xfId="0" applyNumberFormat="1" applyFont="1" applyFill="1" applyBorder="1" applyAlignment="1">
      <alignment horizontal="right"/>
    </xf>
    <xf numFmtId="165" fontId="11" fillId="0" borderId="10" xfId="0" applyNumberFormat="1" applyFont="1" applyFill="1" applyBorder="1" applyAlignment="1">
      <alignment horizontal="right"/>
    </xf>
    <xf numFmtId="0" fontId="21" fillId="35" borderId="10" xfId="0" applyFont="1" applyFill="1" applyBorder="1" applyAlignment="1">
      <alignment wrapText="1"/>
    </xf>
    <xf numFmtId="166" fontId="4" fillId="35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49" fontId="2" fillId="35" borderId="18" xfId="0" applyNumberFormat="1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0" fontId="18" fillId="35" borderId="14" xfId="0" applyFont="1" applyFill="1" applyBorder="1" applyAlignment="1">
      <alignment wrapText="1"/>
    </xf>
    <xf numFmtId="0" fontId="9" fillId="35" borderId="13" xfId="0" applyFont="1" applyFill="1" applyBorder="1" applyAlignment="1">
      <alignment horizontal="center" wrapText="1"/>
    </xf>
    <xf numFmtId="49" fontId="9" fillId="35" borderId="10" xfId="0" applyNumberFormat="1" applyFont="1" applyFill="1" applyBorder="1" applyAlignment="1">
      <alignment horizontal="center"/>
    </xf>
    <xf numFmtId="2" fontId="2" fillId="35" borderId="19" xfId="0" applyNumberFormat="1" applyFont="1" applyFill="1" applyBorder="1" applyAlignment="1">
      <alignment horizontal="center"/>
    </xf>
    <xf numFmtId="166" fontId="135" fillId="35" borderId="10" xfId="0" applyNumberFormat="1" applyFont="1" applyFill="1" applyBorder="1" applyAlignment="1">
      <alignment horizontal="center"/>
    </xf>
    <xf numFmtId="0" fontId="136" fillId="35" borderId="10" xfId="0" applyFont="1" applyFill="1" applyBorder="1" applyAlignment="1">
      <alignment wrapText="1"/>
    </xf>
    <xf numFmtId="0" fontId="137" fillId="35" borderId="11" xfId="0" applyFont="1" applyFill="1" applyBorder="1" applyAlignment="1">
      <alignment horizontal="center"/>
    </xf>
    <xf numFmtId="49" fontId="138" fillId="35" borderId="10" xfId="0" applyNumberFormat="1" applyFont="1" applyFill="1" applyBorder="1" applyAlignment="1">
      <alignment horizontal="center"/>
    </xf>
    <xf numFmtId="49" fontId="138" fillId="35" borderId="11" xfId="0" applyNumberFormat="1" applyFont="1" applyFill="1" applyBorder="1" applyAlignment="1">
      <alignment horizontal="center"/>
    </xf>
    <xf numFmtId="0" fontId="21" fillId="37" borderId="10" xfId="0" applyFont="1" applyFill="1" applyBorder="1" applyAlignment="1">
      <alignment wrapText="1"/>
    </xf>
    <xf numFmtId="0" fontId="4" fillId="37" borderId="13" xfId="0" applyFont="1" applyFill="1" applyBorder="1" applyAlignment="1">
      <alignment horizontal="center" wrapText="1"/>
    </xf>
    <xf numFmtId="49" fontId="4" fillId="37" borderId="10" xfId="0" applyNumberFormat="1" applyFont="1" applyFill="1" applyBorder="1" applyAlignment="1">
      <alignment horizontal="center"/>
    </xf>
    <xf numFmtId="166" fontId="4" fillId="37" borderId="10" xfId="0" applyNumberFormat="1" applyFont="1" applyFill="1" applyBorder="1" applyAlignment="1">
      <alignment horizontal="center"/>
    </xf>
    <xf numFmtId="166" fontId="45" fillId="34" borderId="10" xfId="0" applyNumberFormat="1" applyFont="1" applyFill="1" applyBorder="1" applyAlignment="1">
      <alignment horizontal="center"/>
    </xf>
    <xf numFmtId="0" fontId="21" fillId="13" borderId="10" xfId="0" applyFont="1" applyFill="1" applyBorder="1" applyAlignment="1">
      <alignment horizontal="left" vertical="justify" wrapText="1"/>
    </xf>
    <xf numFmtId="49" fontId="28" fillId="13" borderId="13" xfId="57" applyNumberFormat="1" applyFont="1" applyFill="1" applyBorder="1" applyAlignment="1">
      <alignment horizontal="right"/>
    </xf>
    <xf numFmtId="49" fontId="28" fillId="13" borderId="10" xfId="0" applyNumberFormat="1" applyFont="1" applyFill="1" applyBorder="1" applyAlignment="1">
      <alignment horizontal="center"/>
    </xf>
    <xf numFmtId="166" fontId="28" fillId="13" borderId="13" xfId="0" applyNumberFormat="1" applyFont="1" applyFill="1" applyBorder="1" applyAlignment="1">
      <alignment horizontal="center"/>
    </xf>
    <xf numFmtId="0" fontId="23" fillId="13" borderId="10" xfId="0" applyFont="1" applyFill="1" applyBorder="1" applyAlignment="1">
      <alignment horizontal="left" wrapText="1"/>
    </xf>
    <xf numFmtId="166" fontId="28" fillId="13" borderId="10" xfId="0" applyNumberFormat="1" applyFont="1" applyFill="1" applyBorder="1" applyAlignment="1">
      <alignment horizontal="center"/>
    </xf>
    <xf numFmtId="166" fontId="8" fillId="33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165" fontId="11" fillId="34" borderId="10" xfId="0" applyNumberFormat="1" applyFont="1" applyFill="1" applyBorder="1" applyAlignment="1">
      <alignment horizontal="right"/>
    </xf>
    <xf numFmtId="165" fontId="63" fillId="34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right"/>
    </xf>
    <xf numFmtId="166" fontId="9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6" fontId="4" fillId="0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34" borderId="10" xfId="0" applyNumberFormat="1" applyFont="1" applyFill="1" applyBorder="1" applyAlignment="1">
      <alignment horizontal="right"/>
    </xf>
    <xf numFmtId="2" fontId="4" fillId="34" borderId="13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right"/>
    </xf>
    <xf numFmtId="0" fontId="1" fillId="34" borderId="10" xfId="0" applyNumberFormat="1" applyFont="1" applyFill="1" applyBorder="1" applyAlignment="1">
      <alignment horizontal="right"/>
    </xf>
    <xf numFmtId="166" fontId="1" fillId="34" borderId="13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right"/>
    </xf>
    <xf numFmtId="0" fontId="0" fillId="34" borderId="10" xfId="0" applyNumberFormat="1" applyFont="1" applyFill="1" applyBorder="1" applyAlignment="1">
      <alignment horizontal="right"/>
    </xf>
    <xf numFmtId="166" fontId="0" fillId="34" borderId="13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166" fontId="5" fillId="0" borderId="13" xfId="0" applyNumberFormat="1" applyFont="1" applyBorder="1" applyAlignment="1">
      <alignment horizontal="right"/>
    </xf>
    <xf numFmtId="166" fontId="1" fillId="0" borderId="13" xfId="0" applyNumberFormat="1" applyFont="1" applyBorder="1" applyAlignment="1">
      <alignment horizontal="right"/>
    </xf>
    <xf numFmtId="166" fontId="4" fillId="0" borderId="13" xfId="0" applyNumberFormat="1" applyFont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166" fontId="4" fillId="34" borderId="13" xfId="0" applyNumberFormat="1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/>
    </xf>
    <xf numFmtId="166" fontId="9" fillId="34" borderId="13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0" fillId="34" borderId="10" xfId="0" applyNumberFormat="1" applyFont="1" applyFill="1" applyBorder="1" applyAlignment="1">
      <alignment horizontal="right"/>
    </xf>
    <xf numFmtId="2" fontId="1" fillId="34" borderId="10" xfId="0" applyNumberFormat="1" applyFont="1" applyFill="1" applyBorder="1" applyAlignment="1">
      <alignment horizontal="right"/>
    </xf>
    <xf numFmtId="2" fontId="2" fillId="34" borderId="10" xfId="0" applyNumberFormat="1" applyFont="1" applyFill="1" applyBorder="1" applyAlignment="1">
      <alignment horizontal="right"/>
    </xf>
    <xf numFmtId="166" fontId="10" fillId="34" borderId="13" xfId="0" applyNumberFormat="1" applyFont="1" applyFill="1" applyBorder="1" applyAlignment="1">
      <alignment horizontal="right"/>
    </xf>
    <xf numFmtId="166" fontId="10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6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1" fillId="34" borderId="10" xfId="0" applyNumberFormat="1" applyFont="1" applyFill="1" applyBorder="1" applyAlignment="1">
      <alignment horizontal="right"/>
    </xf>
    <xf numFmtId="2" fontId="0" fillId="34" borderId="10" xfId="0" applyNumberFormat="1" applyFont="1" applyFill="1" applyBorder="1" applyAlignment="1">
      <alignment horizontal="right"/>
    </xf>
    <xf numFmtId="171" fontId="1" fillId="0" borderId="10" xfId="0" applyNumberFormat="1" applyFont="1" applyBorder="1" applyAlignment="1">
      <alignment horizontal="right"/>
    </xf>
    <xf numFmtId="171" fontId="1" fillId="34" borderId="10" xfId="0" applyNumberFormat="1" applyFont="1" applyFill="1" applyBorder="1" applyAlignment="1">
      <alignment horizontal="right"/>
    </xf>
    <xf numFmtId="166" fontId="0" fillId="34" borderId="10" xfId="0" applyNumberFormat="1" applyFont="1" applyFill="1" applyBorder="1" applyAlignment="1">
      <alignment horizontal="right"/>
    </xf>
    <xf numFmtId="171" fontId="0" fillId="34" borderId="10" xfId="0" applyNumberFormat="1" applyFont="1" applyFill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49" fontId="138" fillId="35" borderId="10" xfId="0" applyNumberFormat="1" applyFont="1" applyFill="1" applyBorder="1" applyAlignment="1">
      <alignment horizontal="right"/>
    </xf>
    <xf numFmtId="166" fontId="135" fillId="35" borderId="10" xfId="0" applyNumberFormat="1" applyFont="1" applyFill="1" applyBorder="1" applyAlignment="1">
      <alignment horizontal="right"/>
    </xf>
    <xf numFmtId="49" fontId="138" fillId="35" borderId="11" xfId="0" applyNumberFormat="1" applyFont="1" applyFill="1" applyBorder="1" applyAlignment="1">
      <alignment horizontal="right"/>
    </xf>
    <xf numFmtId="2" fontId="2" fillId="35" borderId="19" xfId="0" applyNumberFormat="1" applyFont="1" applyFill="1" applyBorder="1" applyAlignment="1">
      <alignment horizontal="right"/>
    </xf>
    <xf numFmtId="166" fontId="4" fillId="35" borderId="10" xfId="0" applyNumberFormat="1" applyFont="1" applyFill="1" applyBorder="1" applyAlignment="1">
      <alignment horizontal="right"/>
    </xf>
    <xf numFmtId="166" fontId="4" fillId="37" borderId="10" xfId="0" applyNumberFormat="1" applyFont="1" applyFill="1" applyBorder="1" applyAlignment="1">
      <alignment horizontal="right"/>
    </xf>
    <xf numFmtId="166" fontId="4" fillId="34" borderId="10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right"/>
    </xf>
    <xf numFmtId="49" fontId="0" fillId="34" borderId="13" xfId="0" applyNumberFormat="1" applyFont="1" applyFill="1" applyBorder="1" applyAlignment="1">
      <alignment horizontal="right"/>
    </xf>
    <xf numFmtId="49" fontId="0" fillId="34" borderId="11" xfId="0" applyNumberFormat="1" applyFont="1" applyFill="1" applyBorder="1" applyAlignment="1">
      <alignment horizontal="right"/>
    </xf>
    <xf numFmtId="49" fontId="32" fillId="34" borderId="11" xfId="0" applyNumberFormat="1" applyFont="1" applyFill="1" applyBorder="1" applyAlignment="1">
      <alignment horizontal="right"/>
    </xf>
    <xf numFmtId="166" fontId="54" fillId="0" borderId="10" xfId="0" applyNumberFormat="1" applyFont="1" applyBorder="1" applyAlignment="1">
      <alignment horizontal="right"/>
    </xf>
    <xf numFmtId="166" fontId="32" fillId="0" borderId="10" xfId="0" applyNumberFormat="1" applyFont="1" applyBorder="1" applyAlignment="1">
      <alignment horizontal="right"/>
    </xf>
    <xf numFmtId="166" fontId="32" fillId="0" borderId="10" xfId="0" applyNumberFormat="1" applyFont="1" applyBorder="1" applyAlignment="1">
      <alignment horizontal="right"/>
    </xf>
    <xf numFmtId="2" fontId="54" fillId="0" borderId="10" xfId="0" applyNumberFormat="1" applyFont="1" applyBorder="1" applyAlignment="1">
      <alignment horizontal="right"/>
    </xf>
    <xf numFmtId="2" fontId="56" fillId="0" borderId="10" xfId="0" applyNumberFormat="1" applyFont="1" applyBorder="1" applyAlignment="1">
      <alignment horizontal="right"/>
    </xf>
    <xf numFmtId="49" fontId="32" fillId="34" borderId="10" xfId="0" applyNumberFormat="1" applyFont="1" applyFill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11" fillId="33" borderId="10" xfId="0" applyNumberFormat="1" applyFont="1" applyFill="1" applyBorder="1" applyAlignment="1">
      <alignment horizontal="right"/>
    </xf>
    <xf numFmtId="49" fontId="32" fillId="34" borderId="12" xfId="0" applyNumberFormat="1" applyFont="1" applyFill="1" applyBorder="1" applyAlignment="1">
      <alignment horizontal="right"/>
    </xf>
    <xf numFmtId="2" fontId="13" fillId="34" borderId="10" xfId="0" applyNumberFormat="1" applyFont="1" applyFill="1" applyBorder="1" applyAlignment="1">
      <alignment horizontal="right"/>
    </xf>
    <xf numFmtId="2" fontId="32" fillId="34" borderId="10" xfId="0" applyNumberFormat="1" applyFont="1" applyFill="1" applyBorder="1" applyAlignment="1">
      <alignment horizontal="right"/>
    </xf>
    <xf numFmtId="49" fontId="32" fillId="0" borderId="10" xfId="0" applyNumberFormat="1" applyFont="1" applyBorder="1" applyAlignment="1">
      <alignment horizontal="right"/>
    </xf>
    <xf numFmtId="49" fontId="32" fillId="0" borderId="12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right" wrapText="1"/>
    </xf>
    <xf numFmtId="49" fontId="13" fillId="0" borderId="11" xfId="0" applyNumberFormat="1" applyFont="1" applyBorder="1" applyAlignment="1">
      <alignment horizontal="right" wrapText="1"/>
    </xf>
    <xf numFmtId="166" fontId="13" fillId="0" borderId="10" xfId="0" applyNumberFormat="1" applyFont="1" applyBorder="1" applyAlignment="1">
      <alignment horizontal="right" wrapText="1"/>
    </xf>
    <xf numFmtId="49" fontId="32" fillId="0" borderId="11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52" fillId="35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166" fontId="52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/>
    </xf>
    <xf numFmtId="2" fontId="45" fillId="0" borderId="10" xfId="0" applyNumberFormat="1" applyFont="1" applyFill="1" applyBorder="1" applyAlignment="1">
      <alignment horizontal="right"/>
    </xf>
    <xf numFmtId="166" fontId="1" fillId="33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49" fontId="32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6" fontId="28" fillId="0" borderId="10" xfId="0" applyNumberFormat="1" applyFont="1" applyFill="1" applyBorder="1" applyAlignment="1">
      <alignment horizontal="right"/>
    </xf>
    <xf numFmtId="166" fontId="45" fillId="0" borderId="10" xfId="0" applyNumberFormat="1" applyFont="1" applyFill="1" applyBorder="1" applyAlignment="1">
      <alignment horizontal="right"/>
    </xf>
    <xf numFmtId="166" fontId="24" fillId="0" borderId="10" xfId="0" applyNumberFormat="1" applyFont="1" applyFill="1" applyBorder="1" applyAlignment="1">
      <alignment horizontal="right"/>
    </xf>
    <xf numFmtId="166" fontId="28" fillId="34" borderId="10" xfId="0" applyNumberFormat="1" applyFont="1" applyFill="1" applyBorder="1" applyAlignment="1">
      <alignment horizontal="right"/>
    </xf>
    <xf numFmtId="166" fontId="28" fillId="35" borderId="10" xfId="0" applyNumberFormat="1" applyFont="1" applyFill="1" applyBorder="1" applyAlignment="1">
      <alignment horizontal="right"/>
    </xf>
    <xf numFmtId="166" fontId="45" fillId="34" borderId="10" xfId="0" applyNumberFormat="1" applyFont="1" applyFill="1" applyBorder="1" applyAlignment="1">
      <alignment horizontal="right"/>
    </xf>
    <xf numFmtId="166" fontId="8" fillId="34" borderId="10" xfId="0" applyNumberFormat="1" applyFont="1" applyFill="1" applyBorder="1" applyAlignment="1">
      <alignment horizontal="right"/>
    </xf>
    <xf numFmtId="166" fontId="63" fillId="34" borderId="10" xfId="0" applyNumberFormat="1" applyFont="1" applyFill="1" applyBorder="1" applyAlignment="1">
      <alignment horizontal="right"/>
    </xf>
    <xf numFmtId="166" fontId="10" fillId="34" borderId="10" xfId="0" applyNumberFormat="1" applyFont="1" applyFill="1" applyBorder="1" applyAlignment="1">
      <alignment horizontal="right"/>
    </xf>
    <xf numFmtId="166" fontId="28" fillId="13" borderId="13" xfId="0" applyNumberFormat="1" applyFont="1" applyFill="1" applyBorder="1" applyAlignment="1">
      <alignment horizontal="right"/>
    </xf>
    <xf numFmtId="166" fontId="28" fillId="13" borderId="10" xfId="0" applyNumberFormat="1" applyFont="1" applyFill="1" applyBorder="1" applyAlignment="1">
      <alignment horizontal="right"/>
    </xf>
    <xf numFmtId="166" fontId="1" fillId="34" borderId="10" xfId="0" applyNumberFormat="1" applyFont="1" applyFill="1" applyBorder="1" applyAlignment="1">
      <alignment horizontal="right"/>
    </xf>
    <xf numFmtId="166" fontId="23" fillId="0" borderId="10" xfId="0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6" fontId="1" fillId="34" borderId="10" xfId="0" applyNumberFormat="1" applyFont="1" applyFill="1" applyBorder="1" applyAlignment="1">
      <alignment horizontal="right"/>
    </xf>
    <xf numFmtId="166" fontId="0" fillId="34" borderId="10" xfId="0" applyNumberFormat="1" applyFill="1" applyBorder="1" applyAlignment="1">
      <alignment horizontal="right"/>
    </xf>
    <xf numFmtId="166" fontId="5" fillId="33" borderId="10" xfId="0" applyNumberFormat="1" applyFont="1" applyFill="1" applyBorder="1" applyAlignment="1">
      <alignment horizontal="right"/>
    </xf>
    <xf numFmtId="166" fontId="28" fillId="0" borderId="10" xfId="0" applyNumberFormat="1" applyFont="1" applyFill="1" applyBorder="1" applyAlignment="1">
      <alignment horizontal="right"/>
    </xf>
    <xf numFmtId="171" fontId="28" fillId="34" borderId="10" xfId="0" applyNumberFormat="1" applyFont="1" applyFill="1" applyBorder="1" applyAlignment="1">
      <alignment horizontal="right"/>
    </xf>
    <xf numFmtId="166" fontId="28" fillId="34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2" fontId="27" fillId="34" borderId="10" xfId="0" applyNumberFormat="1" applyFont="1" applyFill="1" applyBorder="1" applyAlignment="1">
      <alignment horizontal="right"/>
    </xf>
    <xf numFmtId="166" fontId="27" fillId="34" borderId="10" xfId="0" applyNumberFormat="1" applyFont="1" applyFill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166" fontId="0" fillId="0" borderId="10" xfId="0" applyNumberFormat="1" applyFill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166" fontId="0" fillId="34" borderId="10" xfId="0" applyNumberFormat="1" applyFont="1" applyFill="1" applyBorder="1" applyAlignment="1">
      <alignment horizontal="right"/>
    </xf>
    <xf numFmtId="166" fontId="0" fillId="35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171" fontId="11" fillId="33" borderId="10" xfId="0" applyNumberFormat="1" applyFont="1" applyFill="1" applyBorder="1" applyAlignment="1">
      <alignment horizontal="right"/>
    </xf>
    <xf numFmtId="0" fontId="26" fillId="34" borderId="10" xfId="0" applyFont="1" applyFill="1" applyBorder="1" applyAlignment="1">
      <alignment wrapText="1"/>
    </xf>
    <xf numFmtId="49" fontId="63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49" fontId="0" fillId="35" borderId="10" xfId="0" applyNumberFormat="1" applyFont="1" applyFill="1" applyBorder="1" applyAlignment="1">
      <alignment horizontal="right"/>
    </xf>
    <xf numFmtId="2" fontId="2" fillId="34" borderId="13" xfId="0" applyNumberFormat="1" applyFont="1" applyFill="1" applyBorder="1" applyAlignment="1">
      <alignment horizontal="right"/>
    </xf>
    <xf numFmtId="0" fontId="64" fillId="0" borderId="0" xfId="0" applyFont="1" applyAlignment="1">
      <alignment/>
    </xf>
    <xf numFmtId="49" fontId="32" fillId="0" borderId="0" xfId="0" applyNumberFormat="1" applyFont="1" applyFill="1" applyBorder="1" applyAlignment="1">
      <alignment horizontal="left"/>
    </xf>
    <xf numFmtId="49" fontId="32" fillId="34" borderId="10" xfId="0" applyNumberFormat="1" applyFont="1" applyFill="1" applyBorder="1" applyAlignment="1">
      <alignment horizontal="right"/>
    </xf>
    <xf numFmtId="0" fontId="10" fillId="34" borderId="10" xfId="0" applyFont="1" applyFill="1" applyBorder="1" applyAlignment="1">
      <alignment horizontal="left" vertical="justify"/>
    </xf>
    <xf numFmtId="0" fontId="10" fillId="34" borderId="10" xfId="0" applyFont="1" applyFill="1" applyBorder="1" applyAlignment="1">
      <alignment wrapText="1"/>
    </xf>
    <xf numFmtId="0" fontId="54" fillId="34" borderId="10" xfId="0" applyFont="1" applyFill="1" applyBorder="1" applyAlignment="1">
      <alignment wrapText="1"/>
    </xf>
    <xf numFmtId="0" fontId="10" fillId="0" borderId="0" xfId="0" applyFont="1" applyAlignment="1">
      <alignment/>
    </xf>
    <xf numFmtId="0" fontId="65" fillId="34" borderId="10" xfId="0" applyFont="1" applyFill="1" applyBorder="1" applyAlignment="1">
      <alignment wrapText="1"/>
    </xf>
    <xf numFmtId="0" fontId="66" fillId="34" borderId="10" xfId="0" applyFont="1" applyFill="1" applyBorder="1" applyAlignment="1">
      <alignment wrapText="1"/>
    </xf>
    <xf numFmtId="0" fontId="67" fillId="0" borderId="0" xfId="0" applyFont="1" applyAlignment="1">
      <alignment horizontal="left" vertical="justify"/>
    </xf>
    <xf numFmtId="0" fontId="1" fillId="34" borderId="10" xfId="0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right" wrapText="1"/>
    </xf>
    <xf numFmtId="0" fontId="6" fillId="34" borderId="13" xfId="0" applyFont="1" applyFill="1" applyBorder="1" applyAlignment="1">
      <alignment horizontal="right" wrapText="1"/>
    </xf>
    <xf numFmtId="0" fontId="0" fillId="34" borderId="13" xfId="0" applyFont="1" applyFill="1" applyBorder="1" applyAlignment="1">
      <alignment horizontal="right" wrapText="1"/>
    </xf>
    <xf numFmtId="49" fontId="6" fillId="34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 wrapText="1"/>
    </xf>
    <xf numFmtId="0" fontId="1" fillId="35" borderId="13" xfId="0" applyFont="1" applyFill="1" applyBorder="1" applyAlignment="1">
      <alignment horizontal="right" wrapText="1"/>
    </xf>
    <xf numFmtId="0" fontId="0" fillId="37" borderId="13" xfId="0" applyFont="1" applyFill="1" applyBorder="1" applyAlignment="1">
      <alignment horizontal="right" wrapText="1"/>
    </xf>
    <xf numFmtId="49" fontId="58" fillId="34" borderId="13" xfId="57" applyNumberFormat="1" applyFont="1" applyFill="1" applyBorder="1" applyAlignment="1">
      <alignment horizontal="right"/>
    </xf>
    <xf numFmtId="49" fontId="27" fillId="34" borderId="13" xfId="57" applyNumberFormat="1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 wrapText="1"/>
    </xf>
    <xf numFmtId="49" fontId="68" fillId="34" borderId="10" xfId="0" applyNumberFormat="1" applyFont="1" applyFill="1" applyBorder="1" applyAlignment="1">
      <alignment horizontal="right"/>
    </xf>
    <xf numFmtId="49" fontId="3" fillId="35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49" fontId="27" fillId="13" borderId="13" xfId="57" applyNumberFormat="1" applyFont="1" applyFill="1" applyBorder="1" applyAlignment="1">
      <alignment horizontal="right"/>
    </xf>
    <xf numFmtId="1" fontId="0" fillId="34" borderId="10" xfId="0" applyNumberFormat="1" applyFont="1" applyFill="1" applyBorder="1" applyAlignment="1">
      <alignment horizontal="right"/>
    </xf>
    <xf numFmtId="49" fontId="1" fillId="35" borderId="10" xfId="0" applyNumberFormat="1" applyFont="1" applyFill="1" applyBorder="1" applyAlignment="1">
      <alignment horizontal="right"/>
    </xf>
    <xf numFmtId="0" fontId="138" fillId="35" borderId="11" xfId="0" applyFont="1" applyFill="1" applyBorder="1" applyAlignment="1">
      <alignment horizontal="right"/>
    </xf>
    <xf numFmtId="49" fontId="0" fillId="35" borderId="11" xfId="0" applyNumberFormat="1" applyFont="1" applyFill="1" applyBorder="1" applyAlignment="1">
      <alignment horizontal="right"/>
    </xf>
    <xf numFmtId="49" fontId="0" fillId="37" borderId="10" xfId="0" applyNumberFormat="1" applyFont="1" applyFill="1" applyBorder="1" applyAlignment="1">
      <alignment horizontal="right"/>
    </xf>
    <xf numFmtId="49" fontId="58" fillId="34" borderId="10" xfId="0" applyNumberFormat="1" applyFont="1" applyFill="1" applyBorder="1" applyAlignment="1">
      <alignment horizontal="right"/>
    </xf>
    <xf numFmtId="49" fontId="6" fillId="34" borderId="10" xfId="0" applyNumberFormat="1" applyFont="1" applyFill="1" applyBorder="1" applyAlignment="1">
      <alignment horizontal="right"/>
    </xf>
    <xf numFmtId="49" fontId="27" fillId="34" borderId="10" xfId="0" applyNumberFormat="1" applyFont="1" applyFill="1" applyBorder="1" applyAlignment="1">
      <alignment horizontal="right"/>
    </xf>
    <xf numFmtId="49" fontId="68" fillId="34" borderId="11" xfId="0" applyNumberFormat="1" applyFont="1" applyFill="1" applyBorder="1" applyAlignment="1">
      <alignment horizontal="right"/>
    </xf>
    <xf numFmtId="49" fontId="3" fillId="35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27" fillId="0" borderId="10" xfId="0" applyNumberFormat="1" applyFont="1" applyFill="1" applyBorder="1" applyAlignment="1">
      <alignment horizontal="right"/>
    </xf>
    <xf numFmtId="49" fontId="46" fillId="0" borderId="10" xfId="0" applyNumberFormat="1" applyFont="1" applyFill="1" applyBorder="1" applyAlignment="1">
      <alignment horizontal="right"/>
    </xf>
    <xf numFmtId="49" fontId="27" fillId="13" borderId="10" xfId="0" applyNumberFormat="1" applyFont="1" applyFill="1" applyBorder="1" applyAlignment="1">
      <alignment horizontal="right"/>
    </xf>
    <xf numFmtId="49" fontId="27" fillId="0" borderId="10" xfId="0" applyNumberFormat="1" applyFont="1" applyFill="1" applyBorder="1" applyAlignment="1">
      <alignment horizontal="right"/>
    </xf>
    <xf numFmtId="49" fontId="27" fillId="34" borderId="10" xfId="0" applyNumberFormat="1" applyFont="1" applyFill="1" applyBorder="1" applyAlignment="1">
      <alignment horizontal="right"/>
    </xf>
    <xf numFmtId="0" fontId="17" fillId="34" borderId="10" xfId="0" applyFont="1" applyFill="1" applyBorder="1" applyAlignment="1">
      <alignment wrapText="1"/>
    </xf>
    <xf numFmtId="0" fontId="69" fillId="34" borderId="0" xfId="0" applyFont="1" applyFill="1" applyAlignment="1">
      <alignment horizontal="left" vertical="justify"/>
    </xf>
    <xf numFmtId="0" fontId="11" fillId="33" borderId="10" xfId="0" applyFont="1" applyFill="1" applyBorder="1" applyAlignment="1">
      <alignment horizontal="left" wrapText="1"/>
    </xf>
    <xf numFmtId="49" fontId="1" fillId="38" borderId="10" xfId="0" applyNumberFormat="1" applyFont="1" applyFill="1" applyBorder="1" applyAlignment="1">
      <alignment horizontal="right"/>
    </xf>
    <xf numFmtId="0" fontId="43" fillId="38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wrapText="1"/>
    </xf>
    <xf numFmtId="171" fontId="5" fillId="33" borderId="10" xfId="0" applyNumberFormat="1" applyFont="1" applyFill="1" applyBorder="1" applyAlignment="1">
      <alignment/>
    </xf>
    <xf numFmtId="165" fontId="5" fillId="33" borderId="1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165" fontId="74" fillId="33" borderId="10" xfId="0" applyNumberFormat="1" applyFont="1" applyFill="1" applyBorder="1" applyAlignment="1">
      <alignment horizontal="right"/>
    </xf>
    <xf numFmtId="165" fontId="74" fillId="34" borderId="10" xfId="0" applyNumberFormat="1" applyFont="1" applyFill="1" applyBorder="1" applyAlignment="1">
      <alignment horizontal="right"/>
    </xf>
    <xf numFmtId="165" fontId="75" fillId="34" borderId="10" xfId="0" applyNumberFormat="1" applyFont="1" applyFill="1" applyBorder="1" applyAlignment="1">
      <alignment horizontal="right"/>
    </xf>
    <xf numFmtId="2" fontId="74" fillId="33" borderId="10" xfId="0" applyNumberFormat="1" applyFont="1" applyFill="1" applyBorder="1" applyAlignment="1">
      <alignment horizontal="right"/>
    </xf>
    <xf numFmtId="2" fontId="74" fillId="34" borderId="10" xfId="0" applyNumberFormat="1" applyFont="1" applyFill="1" applyBorder="1" applyAlignment="1">
      <alignment horizontal="right"/>
    </xf>
    <xf numFmtId="2" fontId="75" fillId="0" borderId="10" xfId="0" applyNumberFormat="1" applyFont="1" applyBorder="1" applyAlignment="1">
      <alignment horizontal="right"/>
    </xf>
    <xf numFmtId="2" fontId="75" fillId="34" borderId="10" xfId="0" applyNumberFormat="1" applyFont="1" applyFill="1" applyBorder="1" applyAlignment="1">
      <alignment horizontal="right"/>
    </xf>
    <xf numFmtId="2" fontId="76" fillId="34" borderId="10" xfId="0" applyNumberFormat="1" applyFont="1" applyFill="1" applyBorder="1" applyAlignment="1">
      <alignment horizontal="right"/>
    </xf>
    <xf numFmtId="2" fontId="77" fillId="34" borderId="10" xfId="0" applyNumberFormat="1" applyFont="1" applyFill="1" applyBorder="1" applyAlignment="1">
      <alignment horizontal="right"/>
    </xf>
    <xf numFmtId="2" fontId="77" fillId="38" borderId="10" xfId="0" applyNumberFormat="1" applyFont="1" applyFill="1" applyBorder="1" applyAlignment="1">
      <alignment horizontal="right"/>
    </xf>
    <xf numFmtId="2" fontId="74" fillId="0" borderId="10" xfId="0" applyNumberFormat="1" applyFont="1" applyFill="1" applyBorder="1" applyAlignment="1">
      <alignment horizontal="right"/>
    </xf>
    <xf numFmtId="2" fontId="75" fillId="0" borderId="10" xfId="0" applyNumberFormat="1" applyFont="1" applyFill="1" applyBorder="1" applyAlignment="1">
      <alignment horizontal="right"/>
    </xf>
    <xf numFmtId="166" fontId="74" fillId="33" borderId="10" xfId="0" applyNumberFormat="1" applyFont="1" applyFill="1" applyBorder="1" applyAlignment="1">
      <alignment horizontal="right"/>
    </xf>
    <xf numFmtId="166" fontId="74" fillId="0" borderId="10" xfId="0" applyNumberFormat="1" applyFont="1" applyFill="1" applyBorder="1" applyAlignment="1">
      <alignment horizontal="right"/>
    </xf>
    <xf numFmtId="166" fontId="74" fillId="0" borderId="10" xfId="0" applyNumberFormat="1" applyFont="1" applyBorder="1" applyAlignment="1">
      <alignment horizontal="right"/>
    </xf>
    <xf numFmtId="166" fontId="75" fillId="0" borderId="10" xfId="0" applyNumberFormat="1" applyFont="1" applyBorder="1" applyAlignment="1">
      <alignment horizontal="right"/>
    </xf>
    <xf numFmtId="166" fontId="76" fillId="0" borderId="10" xfId="0" applyNumberFormat="1" applyFont="1" applyBorder="1" applyAlignment="1">
      <alignment horizontal="right"/>
    </xf>
    <xf numFmtId="166" fontId="75" fillId="34" borderId="10" xfId="0" applyNumberFormat="1" applyFont="1" applyFill="1" applyBorder="1" applyAlignment="1">
      <alignment horizontal="right"/>
    </xf>
    <xf numFmtId="166" fontId="75" fillId="35" borderId="10" xfId="0" applyNumberFormat="1" applyFont="1" applyFill="1" applyBorder="1" applyAlignment="1">
      <alignment horizontal="right"/>
    </xf>
    <xf numFmtId="166" fontId="74" fillId="34" borderId="10" xfId="0" applyNumberFormat="1" applyFont="1" applyFill="1" applyBorder="1" applyAlignment="1">
      <alignment horizontal="right"/>
    </xf>
    <xf numFmtId="166" fontId="36" fillId="34" borderId="10" xfId="0" applyNumberFormat="1" applyFont="1" applyFill="1" applyBorder="1" applyAlignment="1">
      <alignment horizontal="right"/>
    </xf>
    <xf numFmtId="166" fontId="75" fillId="13" borderId="13" xfId="0" applyNumberFormat="1" applyFont="1" applyFill="1" applyBorder="1" applyAlignment="1">
      <alignment horizontal="right"/>
    </xf>
    <xf numFmtId="166" fontId="75" fillId="13" borderId="10" xfId="0" applyNumberFormat="1" applyFont="1" applyFill="1" applyBorder="1" applyAlignment="1">
      <alignment horizontal="right"/>
    </xf>
    <xf numFmtId="166" fontId="75" fillId="0" borderId="10" xfId="0" applyNumberFormat="1" applyFont="1" applyFill="1" applyBorder="1" applyAlignment="1">
      <alignment horizontal="right"/>
    </xf>
    <xf numFmtId="2" fontId="37" fillId="0" borderId="10" xfId="0" applyNumberFormat="1" applyFont="1" applyBorder="1" applyAlignment="1">
      <alignment horizontal="right"/>
    </xf>
    <xf numFmtId="166" fontId="37" fillId="0" borderId="10" xfId="0" applyNumberFormat="1" applyFont="1" applyBorder="1" applyAlignment="1">
      <alignment horizontal="right"/>
    </xf>
    <xf numFmtId="166" fontId="37" fillId="0" borderId="10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center"/>
    </xf>
    <xf numFmtId="171" fontId="5" fillId="21" borderId="10" xfId="0" applyNumberFormat="1" applyFont="1" applyFill="1" applyBorder="1" applyAlignment="1">
      <alignment/>
    </xf>
    <xf numFmtId="166" fontId="5" fillId="39" borderId="10" xfId="0" applyNumberFormat="1" applyFont="1" applyFill="1" applyBorder="1" applyAlignment="1">
      <alignment horizontal="center"/>
    </xf>
    <xf numFmtId="0" fontId="139" fillId="0" borderId="10" xfId="0" applyFont="1" applyBorder="1" applyAlignment="1">
      <alignment horizontal="center" vertical="top" wrapText="1"/>
    </xf>
    <xf numFmtId="0" fontId="134" fillId="0" borderId="10" xfId="0" applyFont="1" applyBorder="1" applyAlignment="1">
      <alignment vertical="top" wrapText="1"/>
    </xf>
    <xf numFmtId="0" fontId="134" fillId="0" borderId="10" xfId="0" applyFont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 horizontal="center"/>
    </xf>
    <xf numFmtId="2" fontId="2" fillId="34" borderId="13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49" fontId="0" fillId="34" borderId="10" xfId="0" applyNumberFormat="1" applyFill="1" applyBorder="1" applyAlignment="1">
      <alignment horizontal="right"/>
    </xf>
    <xf numFmtId="0" fontId="22" fillId="34" borderId="10" xfId="0" applyFont="1" applyFill="1" applyBorder="1" applyAlignment="1">
      <alignment horizontal="left" vertical="justify" wrapText="1"/>
    </xf>
    <xf numFmtId="0" fontId="19" fillId="34" borderId="10" xfId="0" applyFont="1" applyFill="1" applyBorder="1" applyAlignment="1">
      <alignment horizontal="left" vertical="justify" wrapText="1"/>
    </xf>
    <xf numFmtId="0" fontId="15" fillId="0" borderId="10" xfId="0" applyFont="1" applyBorder="1" applyAlignment="1">
      <alignment horizontal="left" vertical="justify" wrapText="1"/>
    </xf>
    <xf numFmtId="0" fontId="28" fillId="0" borderId="10" xfId="0" applyFont="1" applyBorder="1" applyAlignment="1">
      <alignment horizontal="left" vertical="justify" wrapText="1"/>
    </xf>
    <xf numFmtId="0" fontId="23" fillId="0" borderId="0" xfId="0" applyFont="1" applyAlignment="1">
      <alignment horizontal="left" vertical="justify"/>
    </xf>
    <xf numFmtId="49" fontId="0" fillId="40" borderId="10" xfId="0" applyNumberFormat="1" applyFont="1" applyFill="1" applyBorder="1" applyAlignment="1">
      <alignment horizontal="right"/>
    </xf>
    <xf numFmtId="0" fontId="23" fillId="34" borderId="10" xfId="0" applyFont="1" applyFill="1" applyBorder="1" applyAlignment="1">
      <alignment horizontal="left" vertical="justify"/>
    </xf>
    <xf numFmtId="2" fontId="4" fillId="34" borderId="10" xfId="0" applyNumberFormat="1" applyFont="1" applyFill="1" applyBorder="1" applyAlignment="1">
      <alignment horizontal="center"/>
    </xf>
    <xf numFmtId="49" fontId="0" fillId="40" borderId="10" xfId="0" applyNumberForma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21" fillId="40" borderId="10" xfId="0" applyFont="1" applyFill="1" applyBorder="1" applyAlignment="1">
      <alignment wrapText="1"/>
    </xf>
    <xf numFmtId="49" fontId="0" fillId="40" borderId="10" xfId="0" applyNumberFormat="1" applyFont="1" applyFill="1" applyBorder="1" applyAlignment="1">
      <alignment horizontal="center"/>
    </xf>
    <xf numFmtId="171" fontId="5" fillId="34" borderId="10" xfId="0" applyNumberFormat="1" applyFont="1" applyFill="1" applyBorder="1" applyAlignment="1">
      <alignment/>
    </xf>
    <xf numFmtId="2" fontId="26" fillId="34" borderId="10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2" fontId="74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49" fontId="28" fillId="34" borderId="10" xfId="0" applyNumberFormat="1" applyFont="1" applyFill="1" applyBorder="1" applyAlignment="1">
      <alignment horizontal="right"/>
    </xf>
    <xf numFmtId="49" fontId="28" fillId="0" borderId="10" xfId="0" applyNumberFormat="1" applyFont="1" applyFill="1" applyBorder="1" applyAlignment="1">
      <alignment horizontal="right"/>
    </xf>
    <xf numFmtId="49" fontId="28" fillId="34" borderId="10" xfId="0" applyNumberFormat="1" applyFont="1" applyFill="1" applyBorder="1" applyAlignment="1">
      <alignment horizontal="right"/>
    </xf>
    <xf numFmtId="49" fontId="45" fillId="34" borderId="10" xfId="0" applyNumberFormat="1" applyFont="1" applyFill="1" applyBorder="1" applyAlignment="1">
      <alignment horizontal="right"/>
    </xf>
    <xf numFmtId="49" fontId="45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right"/>
    </xf>
    <xf numFmtId="166" fontId="11" fillId="0" borderId="10" xfId="0" applyNumberFormat="1" applyFont="1" applyFill="1" applyBorder="1" applyAlignment="1">
      <alignment horizontal="right"/>
    </xf>
    <xf numFmtId="49" fontId="28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left" vertical="justify"/>
    </xf>
    <xf numFmtId="49" fontId="28" fillId="35" borderId="10" xfId="57" applyNumberFormat="1" applyFont="1" applyFill="1" applyBorder="1" applyAlignment="1">
      <alignment horizontal="center"/>
    </xf>
    <xf numFmtId="49" fontId="28" fillId="35" borderId="10" xfId="0" applyNumberFormat="1" applyFont="1" applyFill="1" applyBorder="1" applyAlignment="1">
      <alignment horizontal="center"/>
    </xf>
    <xf numFmtId="166" fontId="5" fillId="35" borderId="10" xfId="0" applyNumberFormat="1" applyFont="1" applyFill="1" applyBorder="1" applyAlignment="1">
      <alignment horizontal="center"/>
    </xf>
    <xf numFmtId="0" fontId="23" fillId="35" borderId="10" xfId="0" applyFont="1" applyFill="1" applyBorder="1" applyAlignment="1">
      <alignment horizontal="left" wrapText="1"/>
    </xf>
    <xf numFmtId="166" fontId="8" fillId="35" borderId="10" xfId="0" applyNumberFormat="1" applyFont="1" applyFill="1" applyBorder="1" applyAlignment="1">
      <alignment horizontal="center"/>
    </xf>
    <xf numFmtId="49" fontId="28" fillId="21" borderId="10" xfId="0" applyNumberFormat="1" applyFont="1" applyFill="1" applyBorder="1" applyAlignment="1">
      <alignment horizontal="center"/>
    </xf>
    <xf numFmtId="166" fontId="5" fillId="21" borderId="10" xfId="0" applyNumberFormat="1" applyFont="1" applyFill="1" applyBorder="1" applyAlignment="1">
      <alignment horizontal="center"/>
    </xf>
    <xf numFmtId="49" fontId="1" fillId="40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vertical="justify"/>
    </xf>
    <xf numFmtId="49" fontId="0" fillId="35" borderId="10" xfId="0" applyNumberForma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166" fontId="5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 vertical="justify"/>
    </xf>
    <xf numFmtId="166" fontId="0" fillId="35" borderId="10" xfId="0" applyNumberFormat="1" applyFont="1" applyFill="1" applyBorder="1" applyAlignment="1">
      <alignment horizontal="center"/>
    </xf>
    <xf numFmtId="49" fontId="0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166" fontId="0" fillId="35" borderId="10" xfId="0" applyNumberFormat="1" applyFont="1" applyFill="1" applyBorder="1" applyAlignment="1">
      <alignment horizontal="center"/>
    </xf>
    <xf numFmtId="0" fontId="20" fillId="35" borderId="10" xfId="0" applyFont="1" applyFill="1" applyBorder="1" applyAlignment="1">
      <alignment wrapText="1"/>
    </xf>
    <xf numFmtId="166" fontId="1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wrapText="1"/>
    </xf>
    <xf numFmtId="166" fontId="1" fillId="35" borderId="10" xfId="0" applyNumberFormat="1" applyFont="1" applyFill="1" applyBorder="1" applyAlignment="1">
      <alignment horizontal="center"/>
    </xf>
    <xf numFmtId="0" fontId="5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/>
    </xf>
    <xf numFmtId="0" fontId="42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 wrapText="1"/>
    </xf>
    <xf numFmtId="0" fontId="55" fillId="35" borderId="10" xfId="0" applyFont="1" applyFill="1" applyBorder="1" applyAlignment="1">
      <alignment wrapText="1"/>
    </xf>
    <xf numFmtId="166" fontId="38" fillId="35" borderId="10" xfId="0" applyNumberFormat="1" applyFont="1" applyFill="1" applyBorder="1" applyAlignment="1">
      <alignment horizontal="right"/>
    </xf>
    <xf numFmtId="0" fontId="52" fillId="35" borderId="10" xfId="0" applyFont="1" applyFill="1" applyBorder="1" applyAlignment="1">
      <alignment wrapText="1"/>
    </xf>
    <xf numFmtId="166" fontId="26" fillId="35" borderId="10" xfId="0" applyNumberFormat="1" applyFont="1" applyFill="1" applyBorder="1" applyAlignment="1">
      <alignment horizontal="right"/>
    </xf>
    <xf numFmtId="0" fontId="30" fillId="35" borderId="10" xfId="0" applyFont="1" applyFill="1" applyBorder="1" applyAlignment="1">
      <alignment wrapText="1"/>
    </xf>
    <xf numFmtId="49" fontId="32" fillId="35" borderId="10" xfId="0" applyNumberFormat="1" applyFont="1" applyFill="1" applyBorder="1" applyAlignment="1">
      <alignment horizontal="center"/>
    </xf>
    <xf numFmtId="166" fontId="32" fillId="35" borderId="10" xfId="0" applyNumberFormat="1" applyFont="1" applyFill="1" applyBorder="1" applyAlignment="1">
      <alignment horizontal="center"/>
    </xf>
    <xf numFmtId="0" fontId="29" fillId="35" borderId="10" xfId="0" applyFont="1" applyFill="1" applyBorder="1" applyAlignment="1">
      <alignment wrapText="1"/>
    </xf>
    <xf numFmtId="0" fontId="35" fillId="35" borderId="10" xfId="0" applyFont="1" applyFill="1" applyBorder="1" applyAlignment="1">
      <alignment wrapText="1"/>
    </xf>
    <xf numFmtId="0" fontId="28" fillId="35" borderId="10" xfId="0" applyFont="1" applyFill="1" applyBorder="1" applyAlignment="1">
      <alignment horizontal="left" wrapText="1"/>
    </xf>
    <xf numFmtId="49" fontId="28" fillId="35" borderId="10" xfId="0" applyNumberFormat="1" applyFont="1" applyFill="1" applyBorder="1" applyAlignment="1">
      <alignment horizontal="center"/>
    </xf>
    <xf numFmtId="166" fontId="28" fillId="35" borderId="10" xfId="0" applyNumberFormat="1" applyFont="1" applyFill="1" applyBorder="1" applyAlignment="1">
      <alignment horizontal="center"/>
    </xf>
    <xf numFmtId="0" fontId="28" fillId="35" borderId="10" xfId="0" applyFont="1" applyFill="1" applyBorder="1" applyAlignment="1">
      <alignment vertical="center" wrapText="1"/>
    </xf>
    <xf numFmtId="49" fontId="2" fillId="35" borderId="10" xfId="0" applyNumberFormat="1" applyFont="1" applyFill="1" applyBorder="1" applyAlignment="1">
      <alignment horizontal="center"/>
    </xf>
    <xf numFmtId="166" fontId="2" fillId="35" borderId="10" xfId="0" applyNumberFormat="1" applyFont="1" applyFill="1" applyBorder="1" applyAlignment="1">
      <alignment horizontal="center"/>
    </xf>
    <xf numFmtId="49" fontId="28" fillId="35" borderId="10" xfId="57" applyNumberFormat="1" applyFont="1" applyFill="1" applyBorder="1" applyAlignment="1">
      <alignment horizontal="center"/>
    </xf>
    <xf numFmtId="0" fontId="24" fillId="0" borderId="10" xfId="0" applyFont="1" applyBorder="1" applyAlignment="1">
      <alignment/>
    </xf>
    <xf numFmtId="49" fontId="1" fillId="33" borderId="13" xfId="0" applyNumberFormat="1" applyFont="1" applyFill="1" applyBorder="1" applyAlignment="1">
      <alignment horizontal="right"/>
    </xf>
    <xf numFmtId="49" fontId="1" fillId="34" borderId="13" xfId="0" applyNumberFormat="1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 wrapText="1"/>
    </xf>
    <xf numFmtId="49" fontId="1" fillId="34" borderId="13" xfId="0" applyNumberFormat="1" applyFont="1" applyFill="1" applyBorder="1" applyAlignment="1">
      <alignment horizontal="right"/>
    </xf>
    <xf numFmtId="49" fontId="0" fillId="34" borderId="13" xfId="0" applyNumberFormat="1" applyFont="1" applyFill="1" applyBorder="1" applyAlignment="1">
      <alignment horizontal="right"/>
    </xf>
    <xf numFmtId="49" fontId="6" fillId="34" borderId="13" xfId="0" applyNumberFormat="1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 wrapText="1"/>
    </xf>
    <xf numFmtId="49" fontId="0" fillId="0" borderId="13" xfId="0" applyNumberFormat="1" applyFont="1" applyBorder="1" applyAlignment="1">
      <alignment horizontal="right"/>
    </xf>
    <xf numFmtId="49" fontId="68" fillId="34" borderId="13" xfId="0" applyNumberFormat="1" applyFont="1" applyFill="1" applyBorder="1" applyAlignment="1">
      <alignment horizontal="right"/>
    </xf>
    <xf numFmtId="49" fontId="32" fillId="34" borderId="13" xfId="0" applyNumberFormat="1" applyFont="1" applyFill="1" applyBorder="1" applyAlignment="1">
      <alignment horizontal="right"/>
    </xf>
    <xf numFmtId="49" fontId="1" fillId="33" borderId="13" xfId="0" applyNumberFormat="1" applyFont="1" applyFill="1" applyBorder="1" applyAlignment="1">
      <alignment horizontal="right"/>
    </xf>
    <xf numFmtId="49" fontId="13" fillId="0" borderId="13" xfId="0" applyNumberFormat="1" applyFont="1" applyBorder="1" applyAlignment="1">
      <alignment horizontal="right"/>
    </xf>
    <xf numFmtId="49" fontId="32" fillId="0" borderId="13" xfId="0" applyNumberFormat="1" applyFont="1" applyBorder="1" applyAlignment="1">
      <alignment horizontal="right"/>
    </xf>
    <xf numFmtId="49" fontId="3" fillId="35" borderId="13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49" fontId="0" fillId="0" borderId="13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right"/>
    </xf>
    <xf numFmtId="49" fontId="27" fillId="0" borderId="13" xfId="57" applyNumberFormat="1" applyFont="1" applyFill="1" applyBorder="1" applyAlignment="1">
      <alignment horizontal="right"/>
    </xf>
    <xf numFmtId="49" fontId="46" fillId="0" borderId="13" xfId="57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49" fontId="32" fillId="0" borderId="13" xfId="0" applyNumberFormat="1" applyFont="1" applyBorder="1" applyAlignment="1">
      <alignment horizontal="right"/>
    </xf>
    <xf numFmtId="49" fontId="6" fillId="0" borderId="13" xfId="0" applyNumberFormat="1" applyFont="1" applyFill="1" applyBorder="1" applyAlignment="1">
      <alignment horizontal="right"/>
    </xf>
    <xf numFmtId="49" fontId="0" fillId="0" borderId="13" xfId="57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right"/>
    </xf>
    <xf numFmtId="0" fontId="32" fillId="0" borderId="13" xfId="0" applyFont="1" applyBorder="1" applyAlignment="1">
      <alignment horizontal="right" wrapText="1"/>
    </xf>
    <xf numFmtId="0" fontId="32" fillId="34" borderId="13" xfId="0" applyFont="1" applyFill="1" applyBorder="1" applyAlignment="1">
      <alignment horizontal="right" wrapText="1"/>
    </xf>
    <xf numFmtId="49" fontId="27" fillId="0" borderId="13" xfId="57" applyNumberFormat="1" applyFont="1" applyFill="1" applyBorder="1" applyAlignment="1">
      <alignment horizontal="right"/>
    </xf>
    <xf numFmtId="49" fontId="27" fillId="34" borderId="13" xfId="57" applyNumberFormat="1" applyFont="1" applyFill="1" applyBorder="1" applyAlignment="1">
      <alignment horizontal="right"/>
    </xf>
    <xf numFmtId="49" fontId="28" fillId="0" borderId="13" xfId="57" applyNumberFormat="1" applyFont="1" applyFill="1" applyBorder="1" applyAlignment="1">
      <alignment horizontal="right"/>
    </xf>
    <xf numFmtId="49" fontId="28" fillId="0" borderId="13" xfId="57" applyNumberFormat="1" applyFont="1" applyFill="1" applyBorder="1" applyAlignment="1">
      <alignment horizontal="right"/>
    </xf>
    <xf numFmtId="49" fontId="8" fillId="34" borderId="13" xfId="0" applyNumberFormat="1" applyFont="1" applyFill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49" fontId="11" fillId="0" borderId="13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 horizontal="right"/>
    </xf>
    <xf numFmtId="49" fontId="0" fillId="0" borderId="13" xfId="0" applyNumberFormat="1" applyFont="1" applyFill="1" applyBorder="1" applyAlignment="1">
      <alignment horizontal="right"/>
    </xf>
    <xf numFmtId="0" fontId="32" fillId="0" borderId="13" xfId="0" applyFont="1" applyBorder="1" applyAlignment="1">
      <alignment horizontal="right"/>
    </xf>
    <xf numFmtId="49" fontId="1" fillId="38" borderId="13" xfId="0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left" vertical="justify"/>
    </xf>
    <xf numFmtId="0" fontId="64" fillId="0" borderId="10" xfId="0" applyFont="1" applyBorder="1" applyAlignment="1">
      <alignment/>
    </xf>
    <xf numFmtId="0" fontId="67" fillId="0" borderId="10" xfId="0" applyFont="1" applyBorder="1" applyAlignment="1">
      <alignment horizontal="left" vertical="justify"/>
    </xf>
    <xf numFmtId="0" fontId="0" fillId="35" borderId="10" xfId="0" applyFill="1" applyBorder="1" applyAlignment="1">
      <alignment/>
    </xf>
    <xf numFmtId="0" fontId="10" fillId="0" borderId="10" xfId="0" applyFont="1" applyBorder="1" applyAlignment="1">
      <alignment/>
    </xf>
    <xf numFmtId="0" fontId="20" fillId="0" borderId="10" xfId="0" applyFont="1" applyFill="1" applyBorder="1" applyAlignment="1">
      <alignment wrapText="1"/>
    </xf>
    <xf numFmtId="0" fontId="69" fillId="34" borderId="10" xfId="0" applyFont="1" applyFill="1" applyBorder="1" applyAlignment="1">
      <alignment horizontal="left" vertical="justify"/>
    </xf>
    <xf numFmtId="0" fontId="22" fillId="0" borderId="10" xfId="0" applyFont="1" applyBorder="1" applyAlignment="1">
      <alignment horizontal="left" vertical="justify"/>
    </xf>
    <xf numFmtId="0" fontId="28" fillId="0" borderId="10" xfId="0" applyFont="1" applyBorder="1" applyAlignment="1">
      <alignment horizontal="left" vertical="justify"/>
    </xf>
    <xf numFmtId="0" fontId="140" fillId="0" borderId="10" xfId="0" applyFont="1" applyBorder="1" applyAlignment="1">
      <alignment wrapText="1"/>
    </xf>
    <xf numFmtId="0" fontId="140" fillId="0" borderId="10" xfId="0" applyFont="1" applyBorder="1" applyAlignment="1">
      <alignment horizontal="left" vertical="justify"/>
    </xf>
    <xf numFmtId="0" fontId="140" fillId="0" borderId="10" xfId="0" applyFont="1" applyBorder="1" applyAlignment="1">
      <alignment horizontal="justify"/>
    </xf>
    <xf numFmtId="0" fontId="141" fillId="0" borderId="10" xfId="0" applyFont="1" applyBorder="1" applyAlignment="1">
      <alignment horizontal="left" vertical="justify"/>
    </xf>
    <xf numFmtId="49" fontId="0" fillId="0" borderId="10" xfId="0" applyNumberFormat="1" applyFill="1" applyBorder="1" applyAlignment="1">
      <alignment horizontal="right"/>
    </xf>
    <xf numFmtId="0" fontId="142" fillId="0" borderId="10" xfId="0" applyFont="1" applyBorder="1" applyAlignment="1">
      <alignment horizontal="left" vertical="justify"/>
    </xf>
    <xf numFmtId="49" fontId="143" fillId="34" borderId="11" xfId="0" applyNumberFormat="1" applyFont="1" applyFill="1" applyBorder="1" applyAlignment="1">
      <alignment horizontal="right"/>
    </xf>
    <xf numFmtId="0" fontId="142" fillId="34" borderId="10" xfId="0" applyFont="1" applyFill="1" applyBorder="1" applyAlignment="1">
      <alignment horizontal="left" vertical="justify"/>
    </xf>
    <xf numFmtId="0" fontId="37" fillId="34" borderId="10" xfId="0" applyFont="1" applyFill="1" applyBorder="1" applyAlignment="1">
      <alignment horizontal="left" wrapText="1"/>
    </xf>
    <xf numFmtId="0" fontId="144" fillId="0" borderId="10" xfId="0" applyFont="1" applyBorder="1" applyAlignment="1">
      <alignment wrapText="1"/>
    </xf>
    <xf numFmtId="49" fontId="0" fillId="34" borderId="13" xfId="0" applyNumberFormat="1" applyFill="1" applyBorder="1" applyAlignment="1">
      <alignment horizontal="right"/>
    </xf>
    <xf numFmtId="0" fontId="28" fillId="41" borderId="10" xfId="0" applyFont="1" applyFill="1" applyBorder="1" applyAlignment="1">
      <alignment horizontal="left" vertical="justify" wrapText="1"/>
    </xf>
    <xf numFmtId="0" fontId="28" fillId="41" borderId="10" xfId="0" applyFont="1" applyFill="1" applyBorder="1" applyAlignment="1">
      <alignment horizontal="center"/>
    </xf>
    <xf numFmtId="49" fontId="28" fillId="0" borderId="13" xfId="57" applyNumberFormat="1" applyFont="1" applyFill="1" applyBorder="1" applyAlignment="1">
      <alignment horizontal="center"/>
    </xf>
    <xf numFmtId="49" fontId="145" fillId="34" borderId="10" xfId="0" applyNumberFormat="1" applyFont="1" applyFill="1" applyBorder="1" applyAlignment="1">
      <alignment horizontal="center"/>
    </xf>
    <xf numFmtId="49" fontId="145" fillId="34" borderId="12" xfId="0" applyNumberFormat="1" applyFont="1" applyFill="1" applyBorder="1" applyAlignment="1">
      <alignment horizontal="right"/>
    </xf>
    <xf numFmtId="49" fontId="143" fillId="34" borderId="10" xfId="0" applyNumberFormat="1" applyFont="1" applyFill="1" applyBorder="1" applyAlignment="1">
      <alignment horizontal="right"/>
    </xf>
    <xf numFmtId="0" fontId="146" fillId="0" borderId="10" xfId="0" applyFont="1" applyBorder="1" applyAlignment="1">
      <alignment horizontal="left" vertical="justify"/>
    </xf>
    <xf numFmtId="0" fontId="80" fillId="34" borderId="10" xfId="0" applyFont="1" applyFill="1" applyBorder="1" applyAlignment="1">
      <alignment wrapText="1"/>
    </xf>
    <xf numFmtId="49" fontId="0" fillId="0" borderId="13" xfId="0" applyNumberFormat="1" applyBorder="1" applyAlignment="1">
      <alignment horizontal="right"/>
    </xf>
    <xf numFmtId="0" fontId="3" fillId="34" borderId="10" xfId="0" applyFont="1" applyFill="1" applyBorder="1" applyAlignment="1">
      <alignment wrapText="1"/>
    </xf>
    <xf numFmtId="166" fontId="4" fillId="0" borderId="10" xfId="0" applyNumberFormat="1" applyFont="1" applyFill="1" applyBorder="1" applyAlignment="1">
      <alignment horizontal="right"/>
    </xf>
    <xf numFmtId="49" fontId="0" fillId="0" borderId="11" xfId="0" applyNumberFormat="1" applyFill="1" applyBorder="1" applyAlignment="1">
      <alignment horizontal="right"/>
    </xf>
    <xf numFmtId="0" fontId="42" fillId="0" borderId="10" xfId="0" applyFont="1" applyFill="1" applyBorder="1" applyAlignment="1">
      <alignment wrapText="1"/>
    </xf>
    <xf numFmtId="49" fontId="0" fillId="0" borderId="13" xfId="0" applyNumberFormat="1" applyFill="1" applyBorder="1" applyAlignment="1">
      <alignment horizontal="right"/>
    </xf>
    <xf numFmtId="0" fontId="5" fillId="34" borderId="13" xfId="0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166" fontId="5" fillId="34" borderId="13" xfId="0" applyNumberFormat="1" applyFont="1" applyFill="1" applyBorder="1" applyAlignment="1">
      <alignment horizontal="right"/>
    </xf>
    <xf numFmtId="166" fontId="11" fillId="0" borderId="2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49" fontId="63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66" fontId="11" fillId="0" borderId="20" xfId="0" applyNumberFormat="1" applyFont="1" applyBorder="1" applyAlignment="1">
      <alignment horizontal="right"/>
    </xf>
    <xf numFmtId="166" fontId="63" fillId="0" borderId="20" xfId="0" applyNumberFormat="1" applyFont="1" applyBorder="1" applyAlignment="1">
      <alignment horizontal="right"/>
    </xf>
    <xf numFmtId="166" fontId="63" fillId="0" borderId="20" xfId="0" applyNumberFormat="1" applyFont="1" applyFill="1" applyBorder="1" applyAlignment="1">
      <alignment horizontal="right"/>
    </xf>
    <xf numFmtId="2" fontId="63" fillId="34" borderId="21" xfId="0" applyNumberFormat="1" applyFont="1" applyFill="1" applyBorder="1" applyAlignment="1">
      <alignment horizontal="right"/>
    </xf>
    <xf numFmtId="166" fontId="11" fillId="34" borderId="21" xfId="0" applyNumberFormat="1" applyFont="1" applyFill="1" applyBorder="1" applyAlignment="1">
      <alignment horizontal="right"/>
    </xf>
    <xf numFmtId="166" fontId="63" fillId="34" borderId="21" xfId="0" applyNumberFormat="1" applyFont="1" applyFill="1" applyBorder="1" applyAlignment="1">
      <alignment horizontal="right"/>
    </xf>
    <xf numFmtId="166" fontId="11" fillId="0" borderId="21" xfId="0" applyNumberFormat="1" applyFont="1" applyBorder="1" applyAlignment="1">
      <alignment horizontal="right"/>
    </xf>
    <xf numFmtId="166" fontId="63" fillId="0" borderId="21" xfId="0" applyNumberFormat="1" applyFont="1" applyBorder="1" applyAlignment="1">
      <alignment horizontal="right"/>
    </xf>
    <xf numFmtId="166" fontId="63" fillId="34" borderId="21" xfId="0" applyNumberFormat="1" applyFont="1" applyFill="1" applyBorder="1" applyAlignment="1">
      <alignment horizontal="right"/>
    </xf>
    <xf numFmtId="2" fontId="63" fillId="0" borderId="20" xfId="0" applyNumberFormat="1" applyFont="1" applyFill="1" applyBorder="1" applyAlignment="1">
      <alignment horizontal="right"/>
    </xf>
    <xf numFmtId="2" fontId="11" fillId="34" borderId="20" xfId="0" applyNumberFormat="1" applyFont="1" applyFill="1" applyBorder="1" applyAlignment="1">
      <alignment horizontal="right"/>
    </xf>
    <xf numFmtId="166" fontId="44" fillId="0" borderId="20" xfId="0" applyNumberFormat="1" applyFont="1" applyBorder="1" applyAlignment="1">
      <alignment horizontal="right"/>
    </xf>
    <xf numFmtId="166" fontId="63" fillId="0" borderId="20" xfId="0" applyNumberFormat="1" applyFont="1" applyBorder="1" applyAlignment="1">
      <alignment horizontal="right"/>
    </xf>
    <xf numFmtId="49" fontId="63" fillId="0" borderId="20" xfId="0" applyNumberFormat="1" applyFont="1" applyFill="1" applyBorder="1" applyAlignment="1">
      <alignment horizontal="right"/>
    </xf>
    <xf numFmtId="2" fontId="44" fillId="0" borderId="20" xfId="0" applyNumberFormat="1" applyFont="1" applyBorder="1" applyAlignment="1">
      <alignment horizontal="right"/>
    </xf>
    <xf numFmtId="2" fontId="11" fillId="0" borderId="20" xfId="0" applyNumberFormat="1" applyFont="1" applyBorder="1" applyAlignment="1">
      <alignment horizontal="right"/>
    </xf>
    <xf numFmtId="2" fontId="63" fillId="0" borderId="20" xfId="0" applyNumberFormat="1" applyFont="1" applyBorder="1" applyAlignment="1">
      <alignment horizontal="right"/>
    </xf>
    <xf numFmtId="2" fontId="11" fillId="34" borderId="20" xfId="0" applyNumberFormat="1" applyFont="1" applyFill="1" applyBorder="1" applyAlignment="1">
      <alignment horizontal="right"/>
    </xf>
    <xf numFmtId="2" fontId="63" fillId="34" borderId="20" xfId="0" applyNumberFormat="1" applyFont="1" applyFill="1" applyBorder="1" applyAlignment="1">
      <alignment horizontal="right"/>
    </xf>
    <xf numFmtId="171" fontId="11" fillId="0" borderId="20" xfId="0" applyNumberFormat="1" applyFont="1" applyBorder="1" applyAlignment="1">
      <alignment horizontal="right"/>
    </xf>
    <xf numFmtId="171" fontId="11" fillId="34" borderId="20" xfId="0" applyNumberFormat="1" applyFont="1" applyFill="1" applyBorder="1" applyAlignment="1">
      <alignment horizontal="right"/>
    </xf>
    <xf numFmtId="166" fontId="63" fillId="34" borderId="20" xfId="0" applyNumberFormat="1" applyFont="1" applyFill="1" applyBorder="1" applyAlignment="1">
      <alignment horizontal="right"/>
    </xf>
    <xf numFmtId="171" fontId="63" fillId="34" borderId="20" xfId="0" applyNumberFormat="1" applyFont="1" applyFill="1" applyBorder="1" applyAlignment="1">
      <alignment horizontal="right"/>
    </xf>
    <xf numFmtId="166" fontId="147" fillId="35" borderId="20" xfId="0" applyNumberFormat="1" applyFont="1" applyFill="1" applyBorder="1" applyAlignment="1">
      <alignment horizontal="right"/>
    </xf>
    <xf numFmtId="2" fontId="63" fillId="35" borderId="19" xfId="0" applyNumberFormat="1" applyFont="1" applyFill="1" applyBorder="1" applyAlignment="1">
      <alignment horizontal="right"/>
    </xf>
    <xf numFmtId="166" fontId="63" fillId="35" borderId="20" xfId="0" applyNumberFormat="1" applyFont="1" applyFill="1" applyBorder="1" applyAlignment="1">
      <alignment horizontal="right"/>
    </xf>
    <xf numFmtId="166" fontId="63" fillId="37" borderId="20" xfId="0" applyNumberFormat="1" applyFont="1" applyFill="1" applyBorder="1" applyAlignment="1">
      <alignment horizontal="right"/>
    </xf>
    <xf numFmtId="166" fontId="82" fillId="0" borderId="20" xfId="0" applyNumberFormat="1" applyFont="1" applyBorder="1" applyAlignment="1">
      <alignment horizontal="right"/>
    </xf>
    <xf numFmtId="166" fontId="43" fillId="0" borderId="20" xfId="0" applyNumberFormat="1" applyFont="1" applyBorder="1" applyAlignment="1">
      <alignment horizontal="right" wrapText="1"/>
    </xf>
    <xf numFmtId="166" fontId="63" fillId="0" borderId="20" xfId="0" applyNumberFormat="1" applyFont="1" applyFill="1" applyBorder="1" applyAlignment="1">
      <alignment horizontal="right"/>
    </xf>
    <xf numFmtId="166" fontId="83" fillId="35" borderId="20" xfId="0" applyNumberFormat="1" applyFont="1" applyFill="1" applyBorder="1" applyAlignment="1">
      <alignment horizontal="right"/>
    </xf>
    <xf numFmtId="166" fontId="83" fillId="0" borderId="20" xfId="0" applyNumberFormat="1" applyFont="1" applyFill="1" applyBorder="1" applyAlignment="1">
      <alignment horizontal="right"/>
    </xf>
    <xf numFmtId="166" fontId="24" fillId="0" borderId="20" xfId="0" applyNumberFormat="1" applyFont="1" applyFill="1" applyBorder="1" applyAlignment="1">
      <alignment horizontal="right"/>
    </xf>
    <xf numFmtId="166" fontId="23" fillId="34" borderId="20" xfId="0" applyNumberFormat="1" applyFont="1" applyFill="1" applyBorder="1" applyAlignment="1">
      <alignment horizontal="right"/>
    </xf>
    <xf numFmtId="166" fontId="23" fillId="35" borderId="20" xfId="0" applyNumberFormat="1" applyFont="1" applyFill="1" applyBorder="1" applyAlignment="1">
      <alignment horizontal="right"/>
    </xf>
    <xf numFmtId="166" fontId="44" fillId="34" borderId="20" xfId="0" applyNumberFormat="1" applyFont="1" applyFill="1" applyBorder="1" applyAlignment="1">
      <alignment horizontal="right"/>
    </xf>
    <xf numFmtId="166" fontId="23" fillId="13" borderId="21" xfId="0" applyNumberFormat="1" applyFont="1" applyFill="1" applyBorder="1" applyAlignment="1">
      <alignment horizontal="right"/>
    </xf>
    <xf numFmtId="166" fontId="23" fillId="13" borderId="20" xfId="0" applyNumberFormat="1" applyFont="1" applyFill="1" applyBorder="1" applyAlignment="1">
      <alignment horizontal="right"/>
    </xf>
    <xf numFmtId="166" fontId="23" fillId="0" borderId="20" xfId="0" applyNumberFormat="1" applyFont="1" applyFill="1" applyBorder="1" applyAlignment="1">
      <alignment horizontal="right"/>
    </xf>
    <xf numFmtId="166" fontId="23" fillId="0" borderId="20" xfId="0" applyNumberFormat="1" applyFont="1" applyFill="1" applyBorder="1" applyAlignment="1">
      <alignment horizontal="right"/>
    </xf>
    <xf numFmtId="171" fontId="23" fillId="34" borderId="20" xfId="0" applyNumberFormat="1" applyFont="1" applyFill="1" applyBorder="1" applyAlignment="1">
      <alignment horizontal="right"/>
    </xf>
    <xf numFmtId="166" fontId="23" fillId="34" borderId="20" xfId="0" applyNumberFormat="1" applyFont="1" applyFill="1" applyBorder="1" applyAlignment="1">
      <alignment horizontal="right"/>
    </xf>
    <xf numFmtId="2" fontId="11" fillId="0" borderId="20" xfId="0" applyNumberFormat="1" applyFont="1" applyFill="1" applyBorder="1" applyAlignment="1">
      <alignment horizontal="right"/>
    </xf>
    <xf numFmtId="2" fontId="23" fillId="34" borderId="2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0" fillId="42" borderId="10" xfId="0" applyFont="1" applyFill="1" applyBorder="1" applyAlignment="1">
      <alignment wrapText="1"/>
    </xf>
    <xf numFmtId="0" fontId="6" fillId="42" borderId="13" xfId="0" applyFont="1" applyFill="1" applyBorder="1" applyAlignment="1">
      <alignment horizontal="right" wrapText="1"/>
    </xf>
    <xf numFmtId="49" fontId="6" fillId="42" borderId="10" xfId="0" applyNumberFormat="1" applyFont="1" applyFill="1" applyBorder="1" applyAlignment="1">
      <alignment horizontal="right"/>
    </xf>
    <xf numFmtId="166" fontId="10" fillId="42" borderId="13" xfId="0" applyNumberFormat="1" applyFont="1" applyFill="1" applyBorder="1" applyAlignment="1">
      <alignment horizontal="right"/>
    </xf>
    <xf numFmtId="165" fontId="74" fillId="42" borderId="10" xfId="0" applyNumberFormat="1" applyFont="1" applyFill="1" applyBorder="1" applyAlignment="1">
      <alignment horizontal="right"/>
    </xf>
    <xf numFmtId="166" fontId="44" fillId="34" borderId="21" xfId="0" applyNumberFormat="1" applyFont="1" applyFill="1" applyBorder="1" applyAlignment="1">
      <alignment horizontal="right"/>
    </xf>
    <xf numFmtId="166" fontId="74" fillId="35" borderId="10" xfId="0" applyNumberFormat="1" applyFont="1" applyFill="1" applyBorder="1" applyAlignment="1">
      <alignment horizontal="right"/>
    </xf>
    <xf numFmtId="0" fontId="21" fillId="34" borderId="10" xfId="0" applyFont="1" applyFill="1" applyBorder="1" applyAlignment="1">
      <alignment horizontal="left" vertical="justify"/>
    </xf>
    <xf numFmtId="0" fontId="21" fillId="0" borderId="10" xfId="0" applyFont="1" applyBorder="1" applyAlignment="1">
      <alignment horizontal="left" vertical="justify" wrapText="1"/>
    </xf>
    <xf numFmtId="0" fontId="21" fillId="0" borderId="10" xfId="0" applyFont="1" applyBorder="1" applyAlignment="1">
      <alignment horizontal="left" vertical="justify"/>
    </xf>
    <xf numFmtId="0" fontId="21" fillId="0" borderId="10" xfId="0" applyFont="1" applyFill="1" applyBorder="1" applyAlignment="1">
      <alignment horizontal="left" wrapText="1"/>
    </xf>
    <xf numFmtId="0" fontId="84" fillId="0" borderId="10" xfId="0" applyFont="1" applyBorder="1" applyAlignment="1">
      <alignment horizontal="left" vertical="justify"/>
    </xf>
    <xf numFmtId="0" fontId="84" fillId="34" borderId="10" xfId="0" applyFont="1" applyFill="1" applyBorder="1" applyAlignment="1">
      <alignment wrapText="1"/>
    </xf>
    <xf numFmtId="49" fontId="145" fillId="34" borderId="11" xfId="0" applyNumberFormat="1" applyFont="1" applyFill="1" applyBorder="1" applyAlignment="1">
      <alignment horizontal="right"/>
    </xf>
    <xf numFmtId="165" fontId="148" fillId="34" borderId="10" xfId="0" applyNumberFormat="1" applyFont="1" applyFill="1" applyBorder="1" applyAlignment="1">
      <alignment horizontal="right"/>
    </xf>
    <xf numFmtId="0" fontId="149" fillId="0" borderId="10" xfId="0" applyFont="1" applyBorder="1" applyAlignment="1">
      <alignment wrapText="1"/>
    </xf>
    <xf numFmtId="0" fontId="149" fillId="0" borderId="10" xfId="0" applyFont="1" applyBorder="1" applyAlignment="1">
      <alignment horizontal="left" vertical="justify"/>
    </xf>
    <xf numFmtId="0" fontId="22" fillId="0" borderId="0" xfId="0" applyFont="1" applyAlignment="1">
      <alignment horizontal="left" vertical="justify"/>
    </xf>
    <xf numFmtId="0" fontId="21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vertical="justify"/>
    </xf>
    <xf numFmtId="0" fontId="144" fillId="0" borderId="10" xfId="0" applyFont="1" applyBorder="1" applyAlignment="1">
      <alignment horizontal="left" vertical="justify"/>
    </xf>
    <xf numFmtId="0" fontId="20" fillId="0" borderId="10" xfId="0" applyFont="1" applyFill="1" applyBorder="1" applyAlignment="1">
      <alignment horizontal="left" wrapText="1"/>
    </xf>
    <xf numFmtId="49" fontId="37" fillId="0" borderId="13" xfId="57" applyNumberFormat="1" applyFont="1" applyFill="1" applyBorder="1" applyAlignment="1">
      <alignment horizontal="right"/>
    </xf>
    <xf numFmtId="49" fontId="37" fillId="0" borderId="10" xfId="0" applyNumberFormat="1" applyFont="1" applyFill="1" applyBorder="1" applyAlignment="1">
      <alignment horizontal="right"/>
    </xf>
    <xf numFmtId="49" fontId="37" fillId="0" borderId="13" xfId="0" applyNumberFormat="1" applyFont="1" applyFill="1" applyBorder="1" applyAlignment="1">
      <alignment horizontal="right"/>
    </xf>
    <xf numFmtId="49" fontId="22" fillId="0" borderId="13" xfId="0" applyNumberFormat="1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horizontal="right"/>
    </xf>
    <xf numFmtId="49" fontId="37" fillId="34" borderId="13" xfId="57" applyNumberFormat="1" applyFont="1" applyFill="1" applyBorder="1" applyAlignment="1">
      <alignment horizontal="right"/>
    </xf>
    <xf numFmtId="49" fontId="37" fillId="34" borderId="10" xfId="0" applyNumberFormat="1" applyFont="1" applyFill="1" applyBorder="1" applyAlignment="1">
      <alignment horizontal="right"/>
    </xf>
    <xf numFmtId="0" fontId="21" fillId="34" borderId="10" xfId="0" applyFont="1" applyFill="1" applyBorder="1" applyAlignment="1">
      <alignment horizontal="left" wrapText="1"/>
    </xf>
    <xf numFmtId="0" fontId="150" fillId="34" borderId="10" xfId="0" applyFont="1" applyFill="1" applyBorder="1" applyAlignment="1">
      <alignment horizontal="left" vertical="justify"/>
    </xf>
    <xf numFmtId="0" fontId="149" fillId="34" borderId="10" xfId="0" applyFont="1" applyFill="1" applyBorder="1" applyAlignment="1">
      <alignment horizontal="left" vertical="justify"/>
    </xf>
    <xf numFmtId="166" fontId="63" fillId="34" borderId="20" xfId="0" applyNumberFormat="1" applyFont="1" applyFill="1" applyBorder="1" applyAlignment="1">
      <alignment horizontal="right"/>
    </xf>
    <xf numFmtId="166" fontId="37" fillId="34" borderId="10" xfId="0" applyNumberFormat="1" applyFont="1" applyFill="1" applyBorder="1" applyAlignment="1">
      <alignment horizontal="right"/>
    </xf>
    <xf numFmtId="49" fontId="145" fillId="34" borderId="10" xfId="0" applyNumberFormat="1" applyFont="1" applyFill="1" applyBorder="1" applyAlignment="1">
      <alignment horizontal="right"/>
    </xf>
    <xf numFmtId="0" fontId="151" fillId="0" borderId="10" xfId="0" applyFont="1" applyFill="1" applyBorder="1" applyAlignment="1">
      <alignment horizontal="left" wrapText="1"/>
    </xf>
    <xf numFmtId="0" fontId="140" fillId="34" borderId="10" xfId="0" applyFont="1" applyFill="1" applyBorder="1" applyAlignment="1">
      <alignment horizontal="left" vertical="justify"/>
    </xf>
    <xf numFmtId="166" fontId="11" fillId="34" borderId="20" xfId="0" applyNumberFormat="1" applyFont="1" applyFill="1" applyBorder="1" applyAlignment="1">
      <alignment horizontal="right"/>
    </xf>
    <xf numFmtId="166" fontId="26" fillId="34" borderId="10" xfId="0" applyNumberFormat="1" applyFont="1" applyFill="1" applyBorder="1" applyAlignment="1">
      <alignment horizontal="right"/>
    </xf>
    <xf numFmtId="166" fontId="81" fillId="34" borderId="20" xfId="0" applyNumberFormat="1" applyFont="1" applyFill="1" applyBorder="1" applyAlignment="1">
      <alignment horizontal="right"/>
    </xf>
    <xf numFmtId="166" fontId="82" fillId="34" borderId="20" xfId="0" applyNumberFormat="1" applyFont="1" applyFill="1" applyBorder="1" applyAlignment="1">
      <alignment horizontal="right"/>
    </xf>
    <xf numFmtId="166" fontId="76" fillId="34" borderId="10" xfId="0" applyNumberFormat="1" applyFont="1" applyFill="1" applyBorder="1" applyAlignment="1">
      <alignment horizontal="right"/>
    </xf>
    <xf numFmtId="166" fontId="77" fillId="38" borderId="10" xfId="0" applyNumberFormat="1" applyFont="1" applyFill="1" applyBorder="1" applyAlignment="1">
      <alignment horizontal="right"/>
    </xf>
    <xf numFmtId="49" fontId="28" fillId="34" borderId="13" xfId="57" applyNumberFormat="1" applyFont="1" applyFill="1" applyBorder="1" applyAlignment="1">
      <alignment horizontal="right"/>
    </xf>
    <xf numFmtId="0" fontId="152" fillId="0" borderId="10" xfId="0" applyFont="1" applyBorder="1" applyAlignment="1">
      <alignment horizontal="left" vertical="justify"/>
    </xf>
    <xf numFmtId="0" fontId="26" fillId="0" borderId="0" xfId="0" applyFont="1" applyAlignment="1">
      <alignment horizontal="left" vertical="justify"/>
    </xf>
    <xf numFmtId="0" fontId="153" fillId="0" borderId="10" xfId="0" applyFont="1" applyBorder="1" applyAlignment="1">
      <alignment wrapText="1"/>
    </xf>
    <xf numFmtId="49" fontId="63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left"/>
    </xf>
    <xf numFmtId="0" fontId="27" fillId="0" borderId="0" xfId="0" applyFont="1" applyAlignment="1">
      <alignment horizontal="left"/>
    </xf>
    <xf numFmtId="49" fontId="0" fillId="0" borderId="22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59" fillId="0" borderId="15" xfId="0" applyNumberFormat="1" applyFont="1" applyFill="1" applyBorder="1" applyAlignment="1">
      <alignment horizontal="left"/>
    </xf>
    <xf numFmtId="49" fontId="59" fillId="0" borderId="0" xfId="0" applyNumberFormat="1" applyFont="1" applyFill="1" applyBorder="1" applyAlignment="1">
      <alignment horizontal="left"/>
    </xf>
    <xf numFmtId="49" fontId="1" fillId="0" borderId="22" xfId="0" applyNumberFormat="1" applyFont="1" applyBorder="1" applyAlignment="1">
      <alignment horizontal="center" vertical="justify"/>
    </xf>
    <xf numFmtId="49" fontId="1" fillId="0" borderId="12" xfId="0" applyNumberFormat="1" applyFont="1" applyBorder="1" applyAlignment="1">
      <alignment horizontal="center" vertical="justify"/>
    </xf>
    <xf numFmtId="49" fontId="72" fillId="0" borderId="22" xfId="0" applyNumberFormat="1" applyFont="1" applyBorder="1" applyAlignment="1">
      <alignment horizontal="center" vertical="justify"/>
    </xf>
    <xf numFmtId="49" fontId="72" fillId="0" borderId="16" xfId="0" applyNumberFormat="1" applyFont="1" applyBorder="1" applyAlignment="1">
      <alignment horizontal="center" vertical="justify"/>
    </xf>
    <xf numFmtId="49" fontId="72" fillId="0" borderId="12" xfId="0" applyNumberFormat="1" applyFont="1" applyBorder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1" fillId="0" borderId="23" xfId="0" applyFont="1" applyBorder="1" applyAlignment="1">
      <alignment horizontal="center" vertical="justify"/>
    </xf>
    <xf numFmtId="49" fontId="71" fillId="0" borderId="22" xfId="0" applyNumberFormat="1" applyFont="1" applyBorder="1" applyAlignment="1">
      <alignment horizontal="center" vertical="center"/>
    </xf>
    <xf numFmtId="49" fontId="71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top" wrapText="1"/>
    </xf>
    <xf numFmtId="0" fontId="78" fillId="0" borderId="0" xfId="0" applyFont="1" applyAlignment="1">
      <alignment horizontal="center" vertical="justify"/>
    </xf>
    <xf numFmtId="0" fontId="24" fillId="0" borderId="23" xfId="0" applyFont="1" applyBorder="1" applyAlignment="1">
      <alignment horizontal="center"/>
    </xf>
    <xf numFmtId="0" fontId="23" fillId="0" borderId="0" xfId="0" applyFont="1" applyAlignment="1">
      <alignment horizontal="center" vertical="justify"/>
    </xf>
    <xf numFmtId="166" fontId="139" fillId="0" borderId="20" xfId="0" applyNumberFormat="1" applyFont="1" applyBorder="1" applyAlignment="1">
      <alignment horizontal="center" wrapText="1"/>
    </xf>
    <xf numFmtId="166" fontId="139" fillId="0" borderId="21" xfId="0" applyNumberFormat="1" applyFont="1" applyBorder="1" applyAlignment="1">
      <alignment horizontal="center" wrapText="1"/>
    </xf>
    <xf numFmtId="166" fontId="139" fillId="0" borderId="13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vertical="justify"/>
    </xf>
    <xf numFmtId="166" fontId="23" fillId="0" borderId="10" xfId="0" applyNumberFormat="1" applyFont="1" applyBorder="1" applyAlignment="1">
      <alignment horizontal="center" wrapText="1"/>
    </xf>
    <xf numFmtId="2" fontId="23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 horizontal="right" vertical="justify"/>
    </xf>
    <xf numFmtId="0" fontId="154" fillId="0" borderId="20" xfId="0" applyFont="1" applyBorder="1" applyAlignment="1">
      <alignment horizontal="center" wrapText="1"/>
    </xf>
    <xf numFmtId="0" fontId="154" fillId="0" borderId="21" xfId="0" applyFont="1" applyBorder="1" applyAlignment="1">
      <alignment horizontal="center" wrapText="1"/>
    </xf>
    <xf numFmtId="0" fontId="154" fillId="0" borderId="13" xfId="0" applyFont="1" applyBorder="1" applyAlignment="1">
      <alignment horizontal="center" wrapText="1"/>
    </xf>
    <xf numFmtId="0" fontId="139" fillId="0" borderId="20" xfId="0" applyFont="1" applyBorder="1" applyAlignment="1">
      <alignment horizontal="center" vertical="top" wrapText="1"/>
    </xf>
    <xf numFmtId="0" fontId="139" fillId="0" borderId="21" xfId="0" applyFont="1" applyBorder="1" applyAlignment="1">
      <alignment horizontal="center" vertical="top" wrapText="1"/>
    </xf>
    <xf numFmtId="0" fontId="139" fillId="0" borderId="13" xfId="0" applyFont="1" applyBorder="1" applyAlignment="1">
      <alignment horizontal="center" vertical="top" wrapText="1"/>
    </xf>
    <xf numFmtId="0" fontId="79" fillId="0" borderId="10" xfId="0" applyFont="1" applyBorder="1" applyAlignment="1">
      <alignment horizontal="center" wrapText="1"/>
    </xf>
    <xf numFmtId="0" fontId="64" fillId="0" borderId="20" xfId="0" applyFont="1" applyBorder="1" applyAlignment="1">
      <alignment horizontal="center" vertical="justify" wrapText="1"/>
    </xf>
    <xf numFmtId="0" fontId="64" fillId="0" borderId="21" xfId="0" applyFont="1" applyBorder="1" applyAlignment="1">
      <alignment horizontal="center" vertical="justify" wrapText="1"/>
    </xf>
    <xf numFmtId="0" fontId="64" fillId="0" borderId="13" xfId="0" applyFont="1" applyBorder="1" applyAlignment="1">
      <alignment horizontal="center" vertical="justify" wrapText="1"/>
    </xf>
    <xf numFmtId="2" fontId="139" fillId="0" borderId="20" xfId="0" applyNumberFormat="1" applyFont="1" applyBorder="1" applyAlignment="1">
      <alignment horizontal="center" wrapText="1"/>
    </xf>
    <xf numFmtId="2" fontId="139" fillId="0" borderId="21" xfId="0" applyNumberFormat="1" applyFont="1" applyBorder="1" applyAlignment="1">
      <alignment horizontal="center" wrapText="1"/>
    </xf>
    <xf numFmtId="2" fontId="139" fillId="0" borderId="13" xfId="0" applyNumberFormat="1" applyFont="1" applyBorder="1" applyAlignment="1">
      <alignment horizontal="center" wrapText="1"/>
    </xf>
    <xf numFmtId="10" fontId="1" fillId="0" borderId="22" xfId="0" applyNumberFormat="1" applyFont="1" applyBorder="1" applyAlignment="1">
      <alignment horizontal="center" vertical="center"/>
    </xf>
    <xf numFmtId="10" fontId="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justify"/>
    </xf>
    <xf numFmtId="0" fontId="24" fillId="0" borderId="0" xfId="0" applyFont="1" applyAlignment="1">
      <alignment horizontal="left" vertical="justify"/>
    </xf>
    <xf numFmtId="0" fontId="2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2"/>
  <sheetViews>
    <sheetView view="pageBreakPreview" zoomScaleNormal="85" zoomScaleSheetLayoutView="100" zoomScalePageLayoutView="0" workbookViewId="0" topLeftCell="A228">
      <selection activeCell="A21" sqref="A21"/>
    </sheetView>
  </sheetViews>
  <sheetFormatPr defaultColWidth="9.00390625" defaultRowHeight="12.75"/>
  <cols>
    <col min="1" max="1" width="51.00390625" style="0" customWidth="1"/>
    <col min="2" max="2" width="6.375" style="7" customWidth="1"/>
    <col min="3" max="3" width="4.875" style="7" customWidth="1"/>
    <col min="4" max="4" width="4.625" style="7" customWidth="1"/>
    <col min="5" max="5" width="9.875" style="7" customWidth="1"/>
    <col min="6" max="6" width="6.25390625" style="7" customWidth="1"/>
    <col min="7" max="7" width="16.375" style="7" customWidth="1"/>
    <col min="8" max="8" width="65.25390625" style="0" customWidth="1"/>
  </cols>
  <sheetData>
    <row r="1" spans="1:7" ht="37.5" customHeight="1">
      <c r="A1" s="863" t="s">
        <v>0</v>
      </c>
      <c r="B1" s="860" t="s">
        <v>1</v>
      </c>
      <c r="C1" s="860" t="s">
        <v>2</v>
      </c>
      <c r="D1" s="860" t="s">
        <v>3</v>
      </c>
      <c r="E1" s="860" t="s">
        <v>4</v>
      </c>
      <c r="F1" s="860" t="s">
        <v>5</v>
      </c>
      <c r="G1" s="868" t="s">
        <v>224</v>
      </c>
    </row>
    <row r="2" spans="1:7" ht="24" customHeight="1">
      <c r="A2" s="864"/>
      <c r="B2" s="861"/>
      <c r="C2" s="861"/>
      <c r="D2" s="861"/>
      <c r="E2" s="861"/>
      <c r="F2" s="861"/>
      <c r="G2" s="869"/>
    </row>
    <row r="3" spans="1:7" ht="4.5" customHeight="1" hidden="1">
      <c r="A3" s="865"/>
      <c r="B3" s="862"/>
      <c r="C3" s="862"/>
      <c r="D3" s="862"/>
      <c r="E3" s="862"/>
      <c r="F3" s="862"/>
      <c r="G3" s="162"/>
    </row>
    <row r="4" spans="1:7" ht="30.75" customHeight="1">
      <c r="A4" s="13" t="s">
        <v>250</v>
      </c>
      <c r="B4" s="112" t="s">
        <v>76</v>
      </c>
      <c r="C4" s="112" t="s">
        <v>16</v>
      </c>
      <c r="D4" s="112" t="s">
        <v>16</v>
      </c>
      <c r="E4" s="112" t="s">
        <v>35</v>
      </c>
      <c r="F4" s="112" t="s">
        <v>6</v>
      </c>
      <c r="G4" s="180">
        <f>G5+G45+G97+G101+G62+G72+G90</f>
        <v>16745.152</v>
      </c>
    </row>
    <row r="5" spans="1:7" ht="15.75">
      <c r="A5" s="231" t="s">
        <v>17</v>
      </c>
      <c r="B5" s="293" t="s">
        <v>76</v>
      </c>
      <c r="C5" s="293" t="s">
        <v>7</v>
      </c>
      <c r="D5" s="293" t="s">
        <v>16</v>
      </c>
      <c r="E5" s="293" t="s">
        <v>35</v>
      </c>
      <c r="F5" s="293" t="s">
        <v>6</v>
      </c>
      <c r="G5" s="181">
        <f>G6+G10+G26+G37</f>
        <v>10967.1</v>
      </c>
    </row>
    <row r="6" spans="1:7" ht="50.25" customHeight="1">
      <c r="A6" s="294" t="s">
        <v>97</v>
      </c>
      <c r="B6" s="169">
        <v>503</v>
      </c>
      <c r="C6" s="98" t="s">
        <v>7</v>
      </c>
      <c r="D6" s="98" t="s">
        <v>28</v>
      </c>
      <c r="E6" s="98" t="s">
        <v>91</v>
      </c>
      <c r="F6" s="98" t="s">
        <v>6</v>
      </c>
      <c r="G6" s="105">
        <f>G7</f>
        <v>563</v>
      </c>
    </row>
    <row r="7" spans="1:7" ht="48.75" customHeight="1">
      <c r="A7" s="295" t="s">
        <v>98</v>
      </c>
      <c r="B7" s="169">
        <v>503</v>
      </c>
      <c r="C7" s="98" t="s">
        <v>7</v>
      </c>
      <c r="D7" s="98" t="s">
        <v>28</v>
      </c>
      <c r="E7" s="98" t="s">
        <v>99</v>
      </c>
      <c r="F7" s="98" t="s">
        <v>6</v>
      </c>
      <c r="G7" s="106">
        <f>G8</f>
        <v>563</v>
      </c>
    </row>
    <row r="8" spans="1:7" ht="12.75">
      <c r="A8" s="171" t="s">
        <v>18</v>
      </c>
      <c r="B8" s="169">
        <v>503</v>
      </c>
      <c r="C8" s="98" t="s">
        <v>7</v>
      </c>
      <c r="D8" s="98" t="s">
        <v>28</v>
      </c>
      <c r="E8" s="98" t="s">
        <v>100</v>
      </c>
      <c r="F8" s="98" t="s">
        <v>6</v>
      </c>
      <c r="G8" s="106">
        <f>G9</f>
        <v>563</v>
      </c>
    </row>
    <row r="9" spans="1:7" ht="18" customHeight="1">
      <c r="A9" s="117" t="s">
        <v>95</v>
      </c>
      <c r="B9" s="169">
        <v>503</v>
      </c>
      <c r="C9" s="98" t="s">
        <v>7</v>
      </c>
      <c r="D9" s="98" t="s">
        <v>28</v>
      </c>
      <c r="E9" s="98" t="s">
        <v>100</v>
      </c>
      <c r="F9" s="98" t="s">
        <v>96</v>
      </c>
      <c r="G9" s="182">
        <f>283+280</f>
        <v>563</v>
      </c>
    </row>
    <row r="10" spans="1:7" ht="53.25" customHeight="1">
      <c r="A10" s="294" t="s">
        <v>101</v>
      </c>
      <c r="B10" s="296">
        <v>503</v>
      </c>
      <c r="C10" s="293" t="s">
        <v>7</v>
      </c>
      <c r="D10" s="293" t="s">
        <v>14</v>
      </c>
      <c r="E10" s="293" t="s">
        <v>91</v>
      </c>
      <c r="F10" s="293" t="s">
        <v>6</v>
      </c>
      <c r="G10" s="78">
        <f>G11+G14+G20+G22+G24</f>
        <v>7365.900000000001</v>
      </c>
    </row>
    <row r="11" spans="1:7" ht="51" customHeight="1">
      <c r="A11" s="116" t="s">
        <v>98</v>
      </c>
      <c r="B11" s="169">
        <v>503</v>
      </c>
      <c r="C11" s="98" t="s">
        <v>7</v>
      </c>
      <c r="D11" s="98" t="s">
        <v>14</v>
      </c>
      <c r="E11" s="98" t="s">
        <v>99</v>
      </c>
      <c r="F11" s="98" t="s">
        <v>6</v>
      </c>
      <c r="G11" s="77">
        <f>G12</f>
        <v>6121</v>
      </c>
    </row>
    <row r="12" spans="1:7" ht="12.75">
      <c r="A12" s="171" t="s">
        <v>18</v>
      </c>
      <c r="B12" s="169">
        <v>503</v>
      </c>
      <c r="C12" s="98" t="s">
        <v>7</v>
      </c>
      <c r="D12" s="98" t="s">
        <v>14</v>
      </c>
      <c r="E12" s="98" t="s">
        <v>100</v>
      </c>
      <c r="F12" s="98" t="s">
        <v>6</v>
      </c>
      <c r="G12" s="77">
        <f>G13</f>
        <v>6121</v>
      </c>
    </row>
    <row r="13" spans="1:10" ht="16.5" customHeight="1">
      <c r="A13" s="117" t="s">
        <v>95</v>
      </c>
      <c r="B13" s="169">
        <v>503</v>
      </c>
      <c r="C13" s="98" t="s">
        <v>7</v>
      </c>
      <c r="D13" s="98" t="s">
        <v>14</v>
      </c>
      <c r="E13" s="98" t="s">
        <v>100</v>
      </c>
      <c r="F13" s="98" t="s">
        <v>96</v>
      </c>
      <c r="G13" s="325">
        <f>6980.9-280-362.5-95.6-25.8+1350+500+567-350-500+800-1300-63-1100</f>
        <v>6121</v>
      </c>
      <c r="H13" s="866"/>
      <c r="I13" s="867"/>
      <c r="J13" s="867"/>
    </row>
    <row r="14" spans="1:8" ht="44.25" customHeight="1">
      <c r="A14" s="170" t="s">
        <v>102</v>
      </c>
      <c r="B14" s="169">
        <v>503</v>
      </c>
      <c r="C14" s="98" t="s">
        <v>7</v>
      </c>
      <c r="D14" s="98" t="s">
        <v>14</v>
      </c>
      <c r="E14" s="98" t="s">
        <v>103</v>
      </c>
      <c r="F14" s="98" t="s">
        <v>6</v>
      </c>
      <c r="G14" s="77">
        <f>G15</f>
        <v>761</v>
      </c>
      <c r="H14" s="215"/>
    </row>
    <row r="15" spans="1:7" ht="19.5" customHeight="1">
      <c r="A15" s="117" t="s">
        <v>95</v>
      </c>
      <c r="B15" s="169">
        <v>503</v>
      </c>
      <c r="C15" s="98" t="s">
        <v>7</v>
      </c>
      <c r="D15" s="98" t="s">
        <v>14</v>
      </c>
      <c r="E15" s="98" t="s">
        <v>103</v>
      </c>
      <c r="F15" s="98" t="s">
        <v>96</v>
      </c>
      <c r="G15" s="77">
        <v>761</v>
      </c>
    </row>
    <row r="16" spans="1:7" ht="0.75" customHeight="1">
      <c r="A16" s="121" t="s">
        <v>62</v>
      </c>
      <c r="B16" s="297">
        <v>503</v>
      </c>
      <c r="C16" s="232" t="s">
        <v>7</v>
      </c>
      <c r="D16" s="232" t="s">
        <v>63</v>
      </c>
      <c r="E16" s="232" t="s">
        <v>91</v>
      </c>
      <c r="F16" s="232" t="s">
        <v>6</v>
      </c>
      <c r="G16" s="92">
        <f>G17</f>
        <v>0</v>
      </c>
    </row>
    <row r="17" spans="1:7" ht="18" customHeight="1" hidden="1">
      <c r="A17" s="117" t="s">
        <v>170</v>
      </c>
      <c r="B17" s="125">
        <v>503</v>
      </c>
      <c r="C17" s="98" t="s">
        <v>7</v>
      </c>
      <c r="D17" s="98" t="s">
        <v>63</v>
      </c>
      <c r="E17" s="98" t="s">
        <v>64</v>
      </c>
      <c r="F17" s="98" t="s">
        <v>6</v>
      </c>
      <c r="G17" s="93">
        <f>G18</f>
        <v>0</v>
      </c>
    </row>
    <row r="18" spans="1:7" ht="37.5" customHeight="1" hidden="1">
      <c r="A18" s="123" t="s">
        <v>171</v>
      </c>
      <c r="B18" s="125">
        <v>503</v>
      </c>
      <c r="C18" s="98" t="s">
        <v>7</v>
      </c>
      <c r="D18" s="98" t="s">
        <v>63</v>
      </c>
      <c r="E18" s="98" t="s">
        <v>172</v>
      </c>
      <c r="F18" s="98" t="s">
        <v>6</v>
      </c>
      <c r="G18" s="93">
        <f>G19</f>
        <v>0</v>
      </c>
    </row>
    <row r="19" spans="1:7" ht="18" customHeight="1" hidden="1">
      <c r="A19" s="117" t="s">
        <v>95</v>
      </c>
      <c r="B19" s="125">
        <v>503</v>
      </c>
      <c r="C19" s="98" t="s">
        <v>7</v>
      </c>
      <c r="D19" s="98" t="s">
        <v>63</v>
      </c>
      <c r="E19" s="98" t="s">
        <v>172</v>
      </c>
      <c r="F19" s="98" t="s">
        <v>96</v>
      </c>
      <c r="G19" s="93"/>
    </row>
    <row r="20" spans="1:7" ht="63" customHeight="1">
      <c r="A20" s="274" t="s">
        <v>260</v>
      </c>
      <c r="B20" s="125">
        <v>503</v>
      </c>
      <c r="C20" s="98" t="s">
        <v>7</v>
      </c>
      <c r="D20" s="98" t="s">
        <v>14</v>
      </c>
      <c r="E20" s="98" t="s">
        <v>261</v>
      </c>
      <c r="F20" s="98" t="s">
        <v>6</v>
      </c>
      <c r="G20" s="225">
        <v>362.5</v>
      </c>
    </row>
    <row r="21" spans="1:7" ht="18" customHeight="1">
      <c r="A21" s="117" t="s">
        <v>95</v>
      </c>
      <c r="B21" s="125">
        <v>503</v>
      </c>
      <c r="C21" s="98" t="s">
        <v>7</v>
      </c>
      <c r="D21" s="98" t="s">
        <v>14</v>
      </c>
      <c r="E21" s="98" t="s">
        <v>261</v>
      </c>
      <c r="F21" s="98" t="s">
        <v>96</v>
      </c>
      <c r="G21" s="225">
        <v>362.5</v>
      </c>
    </row>
    <row r="22" spans="1:7" ht="105.75" customHeight="1">
      <c r="A22" s="274" t="s">
        <v>262</v>
      </c>
      <c r="B22" s="125">
        <v>503</v>
      </c>
      <c r="C22" s="98" t="s">
        <v>7</v>
      </c>
      <c r="D22" s="98" t="s">
        <v>14</v>
      </c>
      <c r="E22" s="98" t="s">
        <v>263</v>
      </c>
      <c r="F22" s="98" t="s">
        <v>6</v>
      </c>
      <c r="G22" s="225">
        <v>95.6</v>
      </c>
    </row>
    <row r="23" spans="1:7" ht="18" customHeight="1">
      <c r="A23" s="117" t="s">
        <v>95</v>
      </c>
      <c r="B23" s="125">
        <v>503</v>
      </c>
      <c r="C23" s="98" t="s">
        <v>7</v>
      </c>
      <c r="D23" s="98" t="s">
        <v>14</v>
      </c>
      <c r="E23" s="98" t="s">
        <v>263</v>
      </c>
      <c r="F23" s="98" t="s">
        <v>96</v>
      </c>
      <c r="G23" s="225">
        <v>95.6</v>
      </c>
    </row>
    <row r="24" spans="1:7" ht="73.5" customHeight="1">
      <c r="A24" s="274" t="s">
        <v>264</v>
      </c>
      <c r="B24" s="125">
        <v>503</v>
      </c>
      <c r="C24" s="98" t="s">
        <v>7</v>
      </c>
      <c r="D24" s="98" t="s">
        <v>14</v>
      </c>
      <c r="E24" s="98" t="s">
        <v>265</v>
      </c>
      <c r="F24" s="98" t="s">
        <v>6</v>
      </c>
      <c r="G24" s="225">
        <v>25.8</v>
      </c>
    </row>
    <row r="25" spans="1:7" ht="18" customHeight="1">
      <c r="A25" s="117" t="s">
        <v>95</v>
      </c>
      <c r="B25" s="125">
        <v>503</v>
      </c>
      <c r="C25" s="98" t="s">
        <v>7</v>
      </c>
      <c r="D25" s="98" t="s">
        <v>14</v>
      </c>
      <c r="E25" s="98" t="s">
        <v>265</v>
      </c>
      <c r="F25" s="98" t="s">
        <v>96</v>
      </c>
      <c r="G25" s="225">
        <v>25.8</v>
      </c>
    </row>
    <row r="26" spans="1:7" ht="18" customHeight="1">
      <c r="A26" s="284" t="s">
        <v>33</v>
      </c>
      <c r="B26" s="99" t="s">
        <v>76</v>
      </c>
      <c r="C26" s="99" t="s">
        <v>7</v>
      </c>
      <c r="D26" s="298">
        <v>12</v>
      </c>
      <c r="E26" s="99" t="s">
        <v>35</v>
      </c>
      <c r="F26" s="99" t="s">
        <v>6</v>
      </c>
      <c r="G26" s="100">
        <f>G27</f>
        <v>250</v>
      </c>
    </row>
    <row r="27" spans="1:7" ht="18" customHeight="1">
      <c r="A27" s="238" t="s">
        <v>33</v>
      </c>
      <c r="B27" s="129" t="s">
        <v>76</v>
      </c>
      <c r="C27" s="128" t="s">
        <v>7</v>
      </c>
      <c r="D27" s="299">
        <v>12</v>
      </c>
      <c r="E27" s="128" t="s">
        <v>44</v>
      </c>
      <c r="F27" s="128" t="s">
        <v>6</v>
      </c>
      <c r="G27" s="111">
        <f>G28</f>
        <v>250</v>
      </c>
    </row>
    <row r="28" spans="1:7" ht="18" customHeight="1">
      <c r="A28" s="116" t="s">
        <v>152</v>
      </c>
      <c r="B28" s="166">
        <v>503</v>
      </c>
      <c r="C28" s="128" t="s">
        <v>7</v>
      </c>
      <c r="D28" s="299">
        <v>12</v>
      </c>
      <c r="E28" s="300" t="s">
        <v>244</v>
      </c>
      <c r="F28" s="128" t="s">
        <v>6</v>
      </c>
      <c r="G28" s="111">
        <f>G29</f>
        <v>250</v>
      </c>
    </row>
    <row r="29" spans="1:7" ht="18.75" customHeight="1" hidden="1">
      <c r="A29" s="116" t="s">
        <v>150</v>
      </c>
      <c r="B29" s="166">
        <v>503</v>
      </c>
      <c r="C29" s="128" t="s">
        <v>7</v>
      </c>
      <c r="D29" s="299">
        <v>12</v>
      </c>
      <c r="E29" s="300" t="s">
        <v>244</v>
      </c>
      <c r="F29" s="128" t="s">
        <v>151</v>
      </c>
      <c r="G29" s="111">
        <v>250</v>
      </c>
    </row>
    <row r="30" spans="1:7" ht="22.5" customHeight="1" hidden="1">
      <c r="A30" s="301" t="s">
        <v>19</v>
      </c>
      <c r="B30" s="297">
        <v>503</v>
      </c>
      <c r="C30" s="232" t="s">
        <v>7</v>
      </c>
      <c r="D30" s="232" t="s">
        <v>105</v>
      </c>
      <c r="E30" s="232" t="s">
        <v>91</v>
      </c>
      <c r="F30" s="232" t="s">
        <v>6</v>
      </c>
      <c r="G30" s="80">
        <f>G31+G33</f>
        <v>0</v>
      </c>
    </row>
    <row r="31" spans="1:7" ht="25.5" customHeight="1" hidden="1">
      <c r="A31" s="170" t="s">
        <v>106</v>
      </c>
      <c r="B31" s="277">
        <v>503</v>
      </c>
      <c r="C31" s="119" t="s">
        <v>7</v>
      </c>
      <c r="D31" s="119" t="s">
        <v>105</v>
      </c>
      <c r="E31" s="119" t="s">
        <v>107</v>
      </c>
      <c r="F31" s="119" t="s">
        <v>6</v>
      </c>
      <c r="G31" s="81">
        <f>G32</f>
        <v>0</v>
      </c>
    </row>
    <row r="32" spans="1:7" ht="20.25" customHeight="1" hidden="1">
      <c r="A32" s="117" t="s">
        <v>95</v>
      </c>
      <c r="B32" s="125">
        <v>503</v>
      </c>
      <c r="C32" s="98" t="s">
        <v>7</v>
      </c>
      <c r="D32" s="98" t="s">
        <v>105</v>
      </c>
      <c r="E32" s="98" t="s">
        <v>107</v>
      </c>
      <c r="F32" s="98" t="s">
        <v>96</v>
      </c>
      <c r="G32" s="79"/>
    </row>
    <row r="33" spans="1:7" ht="30.75" customHeight="1" hidden="1">
      <c r="A33" s="170" t="s">
        <v>241</v>
      </c>
      <c r="B33" s="164">
        <v>503</v>
      </c>
      <c r="C33" s="99" t="s">
        <v>7</v>
      </c>
      <c r="D33" s="99" t="s">
        <v>105</v>
      </c>
      <c r="E33" s="99" t="s">
        <v>242</v>
      </c>
      <c r="F33" s="99" t="s">
        <v>6</v>
      </c>
      <c r="G33" s="100">
        <f>G34</f>
        <v>0</v>
      </c>
    </row>
    <row r="34" spans="1:7" ht="30" customHeight="1" hidden="1">
      <c r="A34" s="171" t="s">
        <v>240</v>
      </c>
      <c r="B34" s="165">
        <v>503</v>
      </c>
      <c r="C34" s="96" t="s">
        <v>7</v>
      </c>
      <c r="D34" s="96" t="s">
        <v>105</v>
      </c>
      <c r="E34" s="96" t="s">
        <v>239</v>
      </c>
      <c r="F34" s="96" t="s">
        <v>6</v>
      </c>
      <c r="G34" s="97">
        <f>G35</f>
        <v>0</v>
      </c>
    </row>
    <row r="35" spans="1:7" ht="31.5" customHeight="1" hidden="1">
      <c r="A35" s="117" t="s">
        <v>95</v>
      </c>
      <c r="B35" s="125">
        <v>503</v>
      </c>
      <c r="C35" s="98" t="s">
        <v>7</v>
      </c>
      <c r="D35" s="98" t="s">
        <v>105</v>
      </c>
      <c r="E35" s="98" t="s">
        <v>239</v>
      </c>
      <c r="F35" s="98" t="s">
        <v>96</v>
      </c>
      <c r="G35" s="97">
        <f>25.74-25.74</f>
        <v>0</v>
      </c>
    </row>
    <row r="36" spans="1:7" ht="23.25" customHeight="1">
      <c r="A36" s="116" t="s">
        <v>150</v>
      </c>
      <c r="B36" s="275">
        <v>503</v>
      </c>
      <c r="C36" s="128" t="s">
        <v>7</v>
      </c>
      <c r="D36" s="128" t="s">
        <v>90</v>
      </c>
      <c r="E36" s="129" t="s">
        <v>244</v>
      </c>
      <c r="F36" s="128" t="s">
        <v>151</v>
      </c>
      <c r="G36" s="97">
        <v>250</v>
      </c>
    </row>
    <row r="37" spans="1:7" ht="23.25" customHeight="1">
      <c r="A37" s="170" t="s">
        <v>19</v>
      </c>
      <c r="B37" s="276">
        <v>503</v>
      </c>
      <c r="C37" s="99" t="s">
        <v>7</v>
      </c>
      <c r="D37" s="99" t="s">
        <v>105</v>
      </c>
      <c r="E37" s="99" t="s">
        <v>35</v>
      </c>
      <c r="F37" s="99" t="s">
        <v>6</v>
      </c>
      <c r="G37" s="255">
        <f>G38+G43+G41</f>
        <v>2788.2000000000003</v>
      </c>
    </row>
    <row r="38" spans="1:7" ht="29.25" customHeight="1">
      <c r="A38" s="170" t="s">
        <v>315</v>
      </c>
      <c r="B38" s="302">
        <v>503</v>
      </c>
      <c r="C38" s="96" t="s">
        <v>7</v>
      </c>
      <c r="D38" s="96" t="s">
        <v>105</v>
      </c>
      <c r="E38" s="96" t="s">
        <v>64</v>
      </c>
      <c r="F38" s="96" t="s">
        <v>6</v>
      </c>
      <c r="G38" s="185">
        <f>G39</f>
        <v>411.8</v>
      </c>
    </row>
    <row r="39" spans="1:7" ht="23.25" customHeight="1">
      <c r="A39" s="116" t="s">
        <v>106</v>
      </c>
      <c r="B39" s="275">
        <v>503</v>
      </c>
      <c r="C39" s="129" t="s">
        <v>7</v>
      </c>
      <c r="D39" s="129" t="s">
        <v>105</v>
      </c>
      <c r="E39" s="129" t="s">
        <v>278</v>
      </c>
      <c r="F39" s="129" t="s">
        <v>6</v>
      </c>
      <c r="G39" s="97">
        <f>G40</f>
        <v>411.8</v>
      </c>
    </row>
    <row r="40" spans="1:8" ht="23.25" customHeight="1">
      <c r="A40" s="116" t="s">
        <v>95</v>
      </c>
      <c r="B40" s="275">
        <v>503</v>
      </c>
      <c r="C40" s="129" t="s">
        <v>7</v>
      </c>
      <c r="D40" s="129" t="s">
        <v>105</v>
      </c>
      <c r="E40" s="129" t="s">
        <v>278</v>
      </c>
      <c r="F40" s="129" t="s">
        <v>96</v>
      </c>
      <c r="G40" s="97">
        <f>205.9+205.9</f>
        <v>411.8</v>
      </c>
      <c r="H40" s="223"/>
    </row>
    <row r="41" spans="1:8" ht="29.25" customHeight="1">
      <c r="A41" s="303" t="s">
        <v>329</v>
      </c>
      <c r="B41" s="276">
        <v>503</v>
      </c>
      <c r="C41" s="99" t="s">
        <v>7</v>
      </c>
      <c r="D41" s="99" t="s">
        <v>105</v>
      </c>
      <c r="E41" s="99" t="s">
        <v>327</v>
      </c>
      <c r="F41" s="99" t="s">
        <v>6</v>
      </c>
      <c r="G41" s="255">
        <f>G42</f>
        <v>76.4</v>
      </c>
      <c r="H41" s="254"/>
    </row>
    <row r="42" spans="1:8" ht="23.25" customHeight="1">
      <c r="A42" s="304" t="s">
        <v>122</v>
      </c>
      <c r="B42" s="275">
        <v>503</v>
      </c>
      <c r="C42" s="129" t="s">
        <v>7</v>
      </c>
      <c r="D42" s="129" t="s">
        <v>105</v>
      </c>
      <c r="E42" s="129" t="s">
        <v>327</v>
      </c>
      <c r="F42" s="129" t="s">
        <v>328</v>
      </c>
      <c r="G42" s="97">
        <v>76.4</v>
      </c>
      <c r="H42" s="254"/>
    </row>
    <row r="43" spans="1:8" ht="29.25" customHeight="1">
      <c r="A43" s="170" t="s">
        <v>312</v>
      </c>
      <c r="B43" s="302">
        <v>503</v>
      </c>
      <c r="C43" s="96" t="s">
        <v>7</v>
      </c>
      <c r="D43" s="96" t="s">
        <v>105</v>
      </c>
      <c r="E43" s="96" t="s">
        <v>313</v>
      </c>
      <c r="F43" s="96" t="s">
        <v>6</v>
      </c>
      <c r="G43" s="326">
        <f>G44</f>
        <v>2300</v>
      </c>
      <c r="H43" s="254"/>
    </row>
    <row r="44" spans="1:8" ht="23.25" customHeight="1">
      <c r="A44" s="117" t="s">
        <v>22</v>
      </c>
      <c r="B44" s="302">
        <v>503</v>
      </c>
      <c r="C44" s="96" t="s">
        <v>7</v>
      </c>
      <c r="D44" s="96" t="s">
        <v>105</v>
      </c>
      <c r="E44" s="96" t="s">
        <v>314</v>
      </c>
      <c r="F44" s="96" t="s">
        <v>6</v>
      </c>
      <c r="G44" s="326">
        <f>1300+1100-100</f>
        <v>2300</v>
      </c>
      <c r="H44" s="254"/>
    </row>
    <row r="45" spans="1:7" ht="39.75" customHeight="1">
      <c r="A45" s="305" t="s">
        <v>59</v>
      </c>
      <c r="B45" s="306">
        <v>503</v>
      </c>
      <c r="C45" s="307" t="s">
        <v>28</v>
      </c>
      <c r="D45" s="307" t="s">
        <v>16</v>
      </c>
      <c r="E45" s="307" t="s">
        <v>35</v>
      </c>
      <c r="F45" s="307" t="s">
        <v>6</v>
      </c>
      <c r="G45" s="327">
        <f>G46</f>
        <v>130</v>
      </c>
    </row>
    <row r="46" spans="1:7" ht="26.25" customHeight="1">
      <c r="A46" s="117" t="s">
        <v>165</v>
      </c>
      <c r="B46" s="308">
        <v>503</v>
      </c>
      <c r="C46" s="98" t="s">
        <v>28</v>
      </c>
      <c r="D46" s="98" t="s">
        <v>26</v>
      </c>
      <c r="E46" s="98" t="s">
        <v>35</v>
      </c>
      <c r="F46" s="98" t="s">
        <v>6</v>
      </c>
      <c r="G46" s="79">
        <f>G47</f>
        <v>130</v>
      </c>
    </row>
    <row r="47" spans="1:7" ht="27" customHeight="1">
      <c r="A47" s="117" t="s">
        <v>45</v>
      </c>
      <c r="B47" s="308">
        <v>503</v>
      </c>
      <c r="C47" s="98" t="s">
        <v>28</v>
      </c>
      <c r="D47" s="98" t="s">
        <v>26</v>
      </c>
      <c r="E47" s="98" t="s">
        <v>166</v>
      </c>
      <c r="F47" s="98" t="s">
        <v>6</v>
      </c>
      <c r="G47" s="79">
        <f>G48</f>
        <v>130</v>
      </c>
    </row>
    <row r="48" spans="1:7" ht="34.5" customHeight="1">
      <c r="A48" s="117" t="s">
        <v>46</v>
      </c>
      <c r="B48" s="308">
        <v>503</v>
      </c>
      <c r="C48" s="98" t="s">
        <v>28</v>
      </c>
      <c r="D48" s="98" t="s">
        <v>26</v>
      </c>
      <c r="E48" s="98" t="s">
        <v>167</v>
      </c>
      <c r="F48" s="98" t="s">
        <v>6</v>
      </c>
      <c r="G48" s="106">
        <f>G49</f>
        <v>130</v>
      </c>
    </row>
    <row r="49" spans="1:7" ht="23.25" customHeight="1">
      <c r="A49" s="117" t="s">
        <v>168</v>
      </c>
      <c r="B49" s="125">
        <v>503</v>
      </c>
      <c r="C49" s="98" t="s">
        <v>28</v>
      </c>
      <c r="D49" s="98" t="s">
        <v>26</v>
      </c>
      <c r="E49" s="98" t="s">
        <v>167</v>
      </c>
      <c r="F49" s="98" t="s">
        <v>169</v>
      </c>
      <c r="G49" s="106">
        <v>130</v>
      </c>
    </row>
    <row r="50" spans="1:7" ht="1.5" customHeight="1" hidden="1">
      <c r="A50" s="121" t="s">
        <v>78</v>
      </c>
      <c r="B50" s="307" t="s">
        <v>76</v>
      </c>
      <c r="C50" s="307" t="s">
        <v>14</v>
      </c>
      <c r="D50" s="307" t="s">
        <v>16</v>
      </c>
      <c r="E50" s="307" t="s">
        <v>91</v>
      </c>
      <c r="F50" s="307" t="s">
        <v>6</v>
      </c>
      <c r="G50" s="183">
        <f>G51+G54</f>
        <v>0</v>
      </c>
    </row>
    <row r="51" spans="1:7" ht="21.75" customHeight="1" hidden="1">
      <c r="A51" s="309" t="s">
        <v>215</v>
      </c>
      <c r="B51" s="96" t="s">
        <v>76</v>
      </c>
      <c r="C51" s="96" t="s">
        <v>14</v>
      </c>
      <c r="D51" s="96" t="s">
        <v>8</v>
      </c>
      <c r="E51" s="96" t="s">
        <v>91</v>
      </c>
      <c r="F51" s="310" t="s">
        <v>6</v>
      </c>
      <c r="G51" s="184">
        <f>G52</f>
        <v>0</v>
      </c>
    </row>
    <row r="52" spans="1:7" ht="44.25" customHeight="1" hidden="1">
      <c r="A52" s="89" t="s">
        <v>214</v>
      </c>
      <c r="B52" s="311">
        <v>503</v>
      </c>
      <c r="C52" s="96" t="s">
        <v>14</v>
      </c>
      <c r="D52" s="96" t="s">
        <v>8</v>
      </c>
      <c r="E52" s="172">
        <v>2800300</v>
      </c>
      <c r="F52" s="310" t="s">
        <v>6</v>
      </c>
      <c r="G52" s="158">
        <f>G53</f>
        <v>0</v>
      </c>
    </row>
    <row r="53" spans="1:7" ht="21.75" customHeight="1" hidden="1">
      <c r="A53" s="312" t="s">
        <v>108</v>
      </c>
      <c r="B53" s="311">
        <v>503</v>
      </c>
      <c r="C53" s="96" t="s">
        <v>14</v>
      </c>
      <c r="D53" s="96" t="s">
        <v>8</v>
      </c>
      <c r="E53" s="172">
        <v>2800300</v>
      </c>
      <c r="F53" s="310" t="s">
        <v>109</v>
      </c>
      <c r="G53" s="106"/>
    </row>
    <row r="54" spans="1:7" ht="25.5" customHeight="1" hidden="1">
      <c r="A54" s="309" t="s">
        <v>226</v>
      </c>
      <c r="B54" s="313" t="s">
        <v>76</v>
      </c>
      <c r="C54" s="313" t="s">
        <v>14</v>
      </c>
      <c r="D54" s="313" t="s">
        <v>90</v>
      </c>
      <c r="E54" s="122" t="s">
        <v>35</v>
      </c>
      <c r="F54" s="122" t="s">
        <v>6</v>
      </c>
      <c r="G54" s="105">
        <f>G55</f>
        <v>0</v>
      </c>
    </row>
    <row r="55" spans="1:7" ht="25.5" customHeight="1" hidden="1">
      <c r="A55" s="314" t="s">
        <v>227</v>
      </c>
      <c r="B55" s="96" t="s">
        <v>76</v>
      </c>
      <c r="C55" s="96" t="s">
        <v>14</v>
      </c>
      <c r="D55" s="96" t="s">
        <v>90</v>
      </c>
      <c r="E55" s="172">
        <v>3450000</v>
      </c>
      <c r="F55" s="315" t="s">
        <v>6</v>
      </c>
      <c r="G55" s="185">
        <f>G56</f>
        <v>0</v>
      </c>
    </row>
    <row r="56" spans="1:7" ht="35.25" customHeight="1" hidden="1">
      <c r="A56" s="171" t="s">
        <v>228</v>
      </c>
      <c r="B56" s="96" t="s">
        <v>76</v>
      </c>
      <c r="C56" s="96" t="s">
        <v>14</v>
      </c>
      <c r="D56" s="96" t="s">
        <v>90</v>
      </c>
      <c r="E56" s="172">
        <v>3450100</v>
      </c>
      <c r="F56" s="315" t="s">
        <v>6</v>
      </c>
      <c r="G56" s="185">
        <f>G57</f>
        <v>0</v>
      </c>
    </row>
    <row r="57" spans="1:7" ht="17.25" customHeight="1" hidden="1">
      <c r="A57" s="312" t="s">
        <v>148</v>
      </c>
      <c r="B57" s="96" t="s">
        <v>76</v>
      </c>
      <c r="C57" s="96" t="s">
        <v>14</v>
      </c>
      <c r="D57" s="96" t="s">
        <v>90</v>
      </c>
      <c r="E57" s="172">
        <v>3450100</v>
      </c>
      <c r="F57" s="315" t="s">
        <v>149</v>
      </c>
      <c r="G57" s="56"/>
    </row>
    <row r="58" spans="1:7" ht="0.75" customHeight="1" hidden="1">
      <c r="A58" s="121" t="s">
        <v>195</v>
      </c>
      <c r="B58" s="316">
        <v>503</v>
      </c>
      <c r="C58" s="307" t="s">
        <v>63</v>
      </c>
      <c r="D58" s="307" t="s">
        <v>16</v>
      </c>
      <c r="E58" s="307" t="s">
        <v>91</v>
      </c>
      <c r="F58" s="307" t="s">
        <v>6</v>
      </c>
      <c r="G58" s="186">
        <f>G59+G86</f>
        <v>4977.552</v>
      </c>
    </row>
    <row r="59" spans="1:7" ht="24" customHeight="1" hidden="1">
      <c r="A59" s="83" t="s">
        <v>229</v>
      </c>
      <c r="B59" s="125">
        <v>503</v>
      </c>
      <c r="C59" s="98" t="s">
        <v>63</v>
      </c>
      <c r="D59" s="98" t="s">
        <v>7</v>
      </c>
      <c r="E59" s="98" t="s">
        <v>91</v>
      </c>
      <c r="F59" s="98" t="s">
        <v>6</v>
      </c>
      <c r="G59" s="187">
        <f>G60</f>
        <v>4007.5519999999997</v>
      </c>
    </row>
    <row r="60" spans="1:7" ht="30" customHeight="1" hidden="1">
      <c r="A60" s="116" t="s">
        <v>230</v>
      </c>
      <c r="B60" s="125">
        <v>503</v>
      </c>
      <c r="C60" s="98" t="s">
        <v>63</v>
      </c>
      <c r="D60" s="98" t="s">
        <v>7</v>
      </c>
      <c r="E60" s="98" t="s">
        <v>231</v>
      </c>
      <c r="F60" s="98" t="s">
        <v>6</v>
      </c>
      <c r="G60" s="142">
        <f>G61+G73+G72+G74</f>
        <v>4007.5519999999997</v>
      </c>
    </row>
    <row r="61" spans="1:7" ht="43.5" customHeight="1" hidden="1">
      <c r="A61" s="116" t="s">
        <v>232</v>
      </c>
      <c r="B61" s="125">
        <v>503</v>
      </c>
      <c r="C61" s="98" t="s">
        <v>63</v>
      </c>
      <c r="D61" s="98" t="s">
        <v>7</v>
      </c>
      <c r="E61" s="98" t="s">
        <v>231</v>
      </c>
      <c r="F61" s="98" t="s">
        <v>233</v>
      </c>
      <c r="G61" s="188"/>
    </row>
    <row r="62" spans="1:7" ht="18" customHeight="1">
      <c r="A62" s="121" t="s">
        <v>78</v>
      </c>
      <c r="B62" s="124">
        <v>503</v>
      </c>
      <c r="C62" s="122" t="s">
        <v>14</v>
      </c>
      <c r="D62" s="122" t="s">
        <v>16</v>
      </c>
      <c r="E62" s="122" t="s">
        <v>91</v>
      </c>
      <c r="F62" s="122" t="s">
        <v>6</v>
      </c>
      <c r="G62" s="189">
        <f>G63</f>
        <v>620</v>
      </c>
    </row>
    <row r="63" spans="1:7" ht="30" customHeight="1">
      <c r="A63" s="168" t="s">
        <v>226</v>
      </c>
      <c r="B63" s="125">
        <v>503</v>
      </c>
      <c r="C63" s="98" t="s">
        <v>14</v>
      </c>
      <c r="D63" s="98" t="s">
        <v>90</v>
      </c>
      <c r="E63" s="98" t="s">
        <v>91</v>
      </c>
      <c r="F63" s="126" t="s">
        <v>6</v>
      </c>
      <c r="G63" s="190">
        <f>G64+G66+G68+G70</f>
        <v>620</v>
      </c>
    </row>
    <row r="64" spans="1:7" ht="26.25" customHeight="1">
      <c r="A64" s="88" t="s">
        <v>247</v>
      </c>
      <c r="B64" s="125">
        <v>503</v>
      </c>
      <c r="C64" s="98" t="s">
        <v>14</v>
      </c>
      <c r="D64" s="98" t="s">
        <v>90</v>
      </c>
      <c r="E64" s="169">
        <v>3380000</v>
      </c>
      <c r="F64" s="127" t="s">
        <v>6</v>
      </c>
      <c r="G64" s="189">
        <v>100</v>
      </c>
    </row>
    <row r="65" spans="1:7" ht="18.75" customHeight="1">
      <c r="A65" s="123" t="s">
        <v>95</v>
      </c>
      <c r="B65" s="125">
        <v>503</v>
      </c>
      <c r="C65" s="98" t="s">
        <v>14</v>
      </c>
      <c r="D65" s="98" t="s">
        <v>90</v>
      </c>
      <c r="E65" s="169">
        <v>3380000</v>
      </c>
      <c r="F65" s="127" t="s">
        <v>96</v>
      </c>
      <c r="G65" s="190">
        <v>100</v>
      </c>
    </row>
    <row r="66" spans="1:7" ht="26.25" customHeight="1">
      <c r="A66" s="170" t="s">
        <v>248</v>
      </c>
      <c r="B66" s="125">
        <v>503</v>
      </c>
      <c r="C66" s="98" t="s">
        <v>14</v>
      </c>
      <c r="D66" s="98" t="s">
        <v>90</v>
      </c>
      <c r="E66" s="169">
        <v>3400300</v>
      </c>
      <c r="F66" s="127" t="s">
        <v>6</v>
      </c>
      <c r="G66" s="189">
        <v>100</v>
      </c>
    </row>
    <row r="67" spans="1:7" ht="19.5" customHeight="1">
      <c r="A67" s="123" t="s">
        <v>95</v>
      </c>
      <c r="B67" s="125">
        <v>503</v>
      </c>
      <c r="C67" s="98" t="s">
        <v>14</v>
      </c>
      <c r="D67" s="98" t="s">
        <v>90</v>
      </c>
      <c r="E67" s="169">
        <v>3400300</v>
      </c>
      <c r="F67" s="127" t="s">
        <v>96</v>
      </c>
      <c r="G67" s="190">
        <v>100</v>
      </c>
    </row>
    <row r="68" spans="1:8" ht="36.75" customHeight="1">
      <c r="A68" s="171" t="s">
        <v>228</v>
      </c>
      <c r="B68" s="125">
        <v>503</v>
      </c>
      <c r="C68" s="98" t="s">
        <v>14</v>
      </c>
      <c r="D68" s="98" t="s">
        <v>90</v>
      </c>
      <c r="E68" s="169">
        <v>3450100</v>
      </c>
      <c r="F68" s="98" t="s">
        <v>6</v>
      </c>
      <c r="G68" s="189">
        <f>100</f>
        <v>100</v>
      </c>
      <c r="H68" s="216"/>
    </row>
    <row r="69" spans="1:8" ht="19.5" customHeight="1">
      <c r="A69" s="123" t="s">
        <v>95</v>
      </c>
      <c r="B69" s="125">
        <v>503</v>
      </c>
      <c r="C69" s="96" t="s">
        <v>14</v>
      </c>
      <c r="D69" s="96" t="s">
        <v>90</v>
      </c>
      <c r="E69" s="172">
        <v>3450100</v>
      </c>
      <c r="F69" s="98" t="s">
        <v>96</v>
      </c>
      <c r="G69" s="190">
        <f>100</f>
        <v>100</v>
      </c>
      <c r="H69" s="216"/>
    </row>
    <row r="70" spans="1:8" ht="19.5" customHeight="1">
      <c r="A70" s="171" t="s">
        <v>298</v>
      </c>
      <c r="B70" s="125">
        <v>503</v>
      </c>
      <c r="C70" s="96" t="s">
        <v>14</v>
      </c>
      <c r="D70" s="96" t="s">
        <v>90</v>
      </c>
      <c r="E70" s="172">
        <v>5220000</v>
      </c>
      <c r="F70" s="98" t="s">
        <v>6</v>
      </c>
      <c r="G70" s="189">
        <v>320</v>
      </c>
      <c r="H70" s="216"/>
    </row>
    <row r="71" spans="1:8" ht="41.25" customHeight="1">
      <c r="A71" s="123" t="s">
        <v>299</v>
      </c>
      <c r="B71" s="125">
        <v>503</v>
      </c>
      <c r="C71" s="96" t="s">
        <v>14</v>
      </c>
      <c r="D71" s="96" t="s">
        <v>90</v>
      </c>
      <c r="E71" s="172">
        <v>5222300</v>
      </c>
      <c r="F71" s="98" t="s">
        <v>300</v>
      </c>
      <c r="G71" s="190">
        <v>320</v>
      </c>
      <c r="H71" s="222"/>
    </row>
    <row r="72" spans="1:7" ht="20.25" customHeight="1">
      <c r="A72" s="121" t="s">
        <v>245</v>
      </c>
      <c r="B72" s="124">
        <v>503</v>
      </c>
      <c r="C72" s="122" t="s">
        <v>63</v>
      </c>
      <c r="D72" s="122" t="s">
        <v>16</v>
      </c>
      <c r="E72" s="122" t="s">
        <v>91</v>
      </c>
      <c r="F72" s="122" t="s">
        <v>6</v>
      </c>
      <c r="G72" s="251">
        <f>G75+G86</f>
        <v>4007.5519999999997</v>
      </c>
    </row>
    <row r="73" spans="1:7" ht="21.75" customHeight="1" hidden="1">
      <c r="A73" s="116" t="s">
        <v>234</v>
      </c>
      <c r="B73" s="125">
        <v>503</v>
      </c>
      <c r="C73" s="98" t="s">
        <v>63</v>
      </c>
      <c r="D73" s="98" t="s">
        <v>7</v>
      </c>
      <c r="E73" s="98" t="s">
        <v>231</v>
      </c>
      <c r="F73" s="98" t="s">
        <v>235</v>
      </c>
      <c r="G73" s="142"/>
    </row>
    <row r="74" spans="1:7" ht="18.75" customHeight="1" hidden="1">
      <c r="A74" s="173" t="s">
        <v>243</v>
      </c>
      <c r="B74" s="125">
        <v>503</v>
      </c>
      <c r="C74" s="98" t="s">
        <v>63</v>
      </c>
      <c r="D74" s="98" t="s">
        <v>7</v>
      </c>
      <c r="E74" s="98" t="s">
        <v>231</v>
      </c>
      <c r="F74" s="98" t="s">
        <v>235</v>
      </c>
      <c r="G74" s="142"/>
    </row>
    <row r="75" spans="1:7" ht="17.25" customHeight="1">
      <c r="A75" s="118" t="s">
        <v>229</v>
      </c>
      <c r="B75" s="277">
        <v>503</v>
      </c>
      <c r="C75" s="119" t="s">
        <v>63</v>
      </c>
      <c r="D75" s="119" t="s">
        <v>7</v>
      </c>
      <c r="E75" s="119" t="s">
        <v>91</v>
      </c>
      <c r="F75" s="119" t="s">
        <v>6</v>
      </c>
      <c r="G75" s="251">
        <f>G76</f>
        <v>3037.5519999999997</v>
      </c>
    </row>
    <row r="76" spans="1:7" ht="28.5" customHeight="1">
      <c r="A76" s="116" t="s">
        <v>230</v>
      </c>
      <c r="B76" s="125">
        <v>503</v>
      </c>
      <c r="C76" s="98" t="s">
        <v>63</v>
      </c>
      <c r="D76" s="98" t="s">
        <v>7</v>
      </c>
      <c r="E76" s="98" t="s">
        <v>231</v>
      </c>
      <c r="F76" s="98" t="s">
        <v>6</v>
      </c>
      <c r="G76" s="328">
        <f>G77+G81</f>
        <v>3037.5519999999997</v>
      </c>
    </row>
    <row r="77" spans="1:8" ht="45" customHeight="1">
      <c r="A77" s="171" t="s">
        <v>311</v>
      </c>
      <c r="B77" s="125">
        <v>503</v>
      </c>
      <c r="C77" s="98" t="s">
        <v>63</v>
      </c>
      <c r="D77" s="98" t="s">
        <v>7</v>
      </c>
      <c r="E77" s="98" t="s">
        <v>231</v>
      </c>
      <c r="F77" s="349" t="s">
        <v>233</v>
      </c>
      <c r="G77" s="328">
        <f>G78+G79</f>
        <v>1439.307</v>
      </c>
      <c r="H77" s="253"/>
    </row>
    <row r="78" spans="1:8" ht="45" customHeight="1">
      <c r="A78" s="117" t="s">
        <v>301</v>
      </c>
      <c r="B78" s="125">
        <v>503</v>
      </c>
      <c r="C78" s="98" t="s">
        <v>63</v>
      </c>
      <c r="D78" s="98" t="s">
        <v>7</v>
      </c>
      <c r="E78" s="98" t="s">
        <v>231</v>
      </c>
      <c r="F78" s="349" t="s">
        <v>233</v>
      </c>
      <c r="G78" s="236">
        <f>124+826.869+173.738</f>
        <v>1124.607</v>
      </c>
      <c r="H78" s="216"/>
    </row>
    <row r="79" spans="1:7" ht="45.75" customHeight="1">
      <c r="A79" s="117" t="s">
        <v>307</v>
      </c>
      <c r="B79" s="125">
        <v>503</v>
      </c>
      <c r="C79" s="98" t="s">
        <v>63</v>
      </c>
      <c r="D79" s="98" t="s">
        <v>7</v>
      </c>
      <c r="E79" s="98" t="s">
        <v>231</v>
      </c>
      <c r="F79" s="349" t="s">
        <v>233</v>
      </c>
      <c r="G79" s="236">
        <f>15+299.7</f>
        <v>314.7</v>
      </c>
    </row>
    <row r="80" spans="1:8" ht="24" customHeight="1">
      <c r="A80" s="117" t="s">
        <v>295</v>
      </c>
      <c r="B80" s="125">
        <v>503</v>
      </c>
      <c r="C80" s="98" t="s">
        <v>63</v>
      </c>
      <c r="D80" s="98" t="s">
        <v>7</v>
      </c>
      <c r="E80" s="98" t="s">
        <v>231</v>
      </c>
      <c r="F80" s="349" t="s">
        <v>233</v>
      </c>
      <c r="G80" s="236">
        <v>299.7</v>
      </c>
      <c r="H80" s="218"/>
    </row>
    <row r="81" spans="1:8" ht="42" customHeight="1">
      <c r="A81" s="252" t="s">
        <v>310</v>
      </c>
      <c r="B81" s="125">
        <v>503</v>
      </c>
      <c r="C81" s="98" t="s">
        <v>63</v>
      </c>
      <c r="D81" s="98" t="s">
        <v>7</v>
      </c>
      <c r="E81" s="98" t="s">
        <v>231</v>
      </c>
      <c r="F81" s="98" t="s">
        <v>235</v>
      </c>
      <c r="G81" s="328">
        <f>G82+G83+G84+G85</f>
        <v>1598.245</v>
      </c>
      <c r="H81" s="218"/>
    </row>
    <row r="82" spans="1:8" ht="36.75" customHeight="1">
      <c r="A82" s="173" t="s">
        <v>302</v>
      </c>
      <c r="B82" s="125">
        <v>503</v>
      </c>
      <c r="C82" s="98" t="s">
        <v>63</v>
      </c>
      <c r="D82" s="98" t="s">
        <v>7</v>
      </c>
      <c r="E82" s="98" t="s">
        <v>231</v>
      </c>
      <c r="F82" s="98" t="s">
        <v>235</v>
      </c>
      <c r="G82" s="329">
        <f>429+58.772</f>
        <v>487.772</v>
      </c>
      <c r="H82" s="218"/>
    </row>
    <row r="83" spans="1:8" ht="37.5" customHeight="1">
      <c r="A83" s="173" t="s">
        <v>338</v>
      </c>
      <c r="B83" s="125">
        <v>503</v>
      </c>
      <c r="C83" s="98" t="s">
        <v>63</v>
      </c>
      <c r="D83" s="98" t="s">
        <v>7</v>
      </c>
      <c r="E83" s="349" t="s">
        <v>308</v>
      </c>
      <c r="F83" s="98" t="s">
        <v>235</v>
      </c>
      <c r="G83" s="329">
        <v>669.814</v>
      </c>
      <c r="H83" s="218"/>
    </row>
    <row r="84" spans="1:8" ht="37.5" customHeight="1">
      <c r="A84" s="173" t="s">
        <v>339</v>
      </c>
      <c r="B84" s="125">
        <v>503</v>
      </c>
      <c r="C84" s="98" t="s">
        <v>63</v>
      </c>
      <c r="D84" s="98" t="s">
        <v>7</v>
      </c>
      <c r="E84" s="349" t="s">
        <v>309</v>
      </c>
      <c r="F84" s="98" t="s">
        <v>235</v>
      </c>
      <c r="G84" s="329">
        <v>395.659</v>
      </c>
      <c r="H84" s="218"/>
    </row>
    <row r="85" spans="1:7" ht="39" customHeight="1">
      <c r="A85" s="173" t="s">
        <v>246</v>
      </c>
      <c r="B85" s="125">
        <v>503</v>
      </c>
      <c r="C85" s="98" t="s">
        <v>63</v>
      </c>
      <c r="D85" s="98" t="s">
        <v>7</v>
      </c>
      <c r="E85" s="98" t="s">
        <v>231</v>
      </c>
      <c r="F85" s="98" t="s">
        <v>235</v>
      </c>
      <c r="G85" s="142">
        <v>45</v>
      </c>
    </row>
    <row r="86" spans="1:10" ht="17.25" customHeight="1">
      <c r="A86" s="118" t="s">
        <v>185</v>
      </c>
      <c r="B86" s="125">
        <v>503</v>
      </c>
      <c r="C86" s="98" t="s">
        <v>63</v>
      </c>
      <c r="D86" s="98" t="s">
        <v>9</v>
      </c>
      <c r="E86" s="98" t="s">
        <v>91</v>
      </c>
      <c r="F86" s="98" t="s">
        <v>6</v>
      </c>
      <c r="G86" s="212">
        <f>G87</f>
        <v>970</v>
      </c>
      <c r="H86" s="866"/>
      <c r="I86" s="867"/>
      <c r="J86" s="867"/>
    </row>
    <row r="87" spans="1:7" ht="18" customHeight="1">
      <c r="A87" s="116" t="s">
        <v>79</v>
      </c>
      <c r="B87" s="125">
        <v>503</v>
      </c>
      <c r="C87" s="98" t="s">
        <v>63</v>
      </c>
      <c r="D87" s="98" t="s">
        <v>9</v>
      </c>
      <c r="E87" s="98" t="s">
        <v>186</v>
      </c>
      <c r="F87" s="98" t="s">
        <v>6</v>
      </c>
      <c r="G87" s="106">
        <f>G88</f>
        <v>970</v>
      </c>
    </row>
    <row r="88" spans="1:7" ht="16.5" customHeight="1">
      <c r="A88" s="116" t="s">
        <v>80</v>
      </c>
      <c r="B88" s="125">
        <v>503</v>
      </c>
      <c r="C88" s="98" t="s">
        <v>63</v>
      </c>
      <c r="D88" s="98" t="s">
        <v>9</v>
      </c>
      <c r="E88" s="98" t="s">
        <v>187</v>
      </c>
      <c r="F88" s="98" t="s">
        <v>6</v>
      </c>
      <c r="G88" s="106">
        <f>G89</f>
        <v>970</v>
      </c>
    </row>
    <row r="89" spans="1:7" ht="24" customHeight="1">
      <c r="A89" s="116" t="s">
        <v>95</v>
      </c>
      <c r="B89" s="125">
        <v>503</v>
      </c>
      <c r="C89" s="98" t="s">
        <v>63</v>
      </c>
      <c r="D89" s="98" t="s">
        <v>9</v>
      </c>
      <c r="E89" s="98" t="s">
        <v>187</v>
      </c>
      <c r="F89" s="98" t="s">
        <v>96</v>
      </c>
      <c r="G89" s="106">
        <f>900+150-60-20</f>
        <v>970</v>
      </c>
    </row>
    <row r="90" spans="1:7" ht="24" customHeight="1">
      <c r="A90" s="261" t="s">
        <v>11</v>
      </c>
      <c r="B90" s="278" t="s">
        <v>76</v>
      </c>
      <c r="C90" s="262" t="s">
        <v>10</v>
      </c>
      <c r="D90" s="263" t="s">
        <v>16</v>
      </c>
      <c r="E90" s="263" t="s">
        <v>91</v>
      </c>
      <c r="F90" s="264" t="s">
        <v>6</v>
      </c>
      <c r="G90" s="212">
        <f>G94+G91</f>
        <v>68.2</v>
      </c>
    </row>
    <row r="91" spans="1:7" ht="28.5" customHeight="1">
      <c r="A91" s="243" t="s">
        <v>51</v>
      </c>
      <c r="B91" s="125">
        <v>503</v>
      </c>
      <c r="C91" s="129" t="s">
        <v>10</v>
      </c>
      <c r="D91" s="129" t="s">
        <v>9</v>
      </c>
      <c r="E91" s="129" t="s">
        <v>52</v>
      </c>
      <c r="F91" s="129" t="s">
        <v>6</v>
      </c>
      <c r="G91" s="272">
        <f>G92</f>
        <v>5.2</v>
      </c>
    </row>
    <row r="92" spans="1:7" ht="29.25" customHeight="1">
      <c r="A92" s="244" t="s">
        <v>22</v>
      </c>
      <c r="B92" s="125">
        <v>503</v>
      </c>
      <c r="C92" s="228" t="s">
        <v>10</v>
      </c>
      <c r="D92" s="228" t="s">
        <v>9</v>
      </c>
      <c r="E92" s="228" t="s">
        <v>132</v>
      </c>
      <c r="F92" s="228" t="s">
        <v>6</v>
      </c>
      <c r="G92" s="272">
        <f>G93</f>
        <v>5.2</v>
      </c>
    </row>
    <row r="93" spans="1:8" ht="24" customHeight="1">
      <c r="A93" s="244" t="s">
        <v>108</v>
      </c>
      <c r="B93" s="125">
        <v>503</v>
      </c>
      <c r="C93" s="228" t="s">
        <v>10</v>
      </c>
      <c r="D93" s="228" t="s">
        <v>9</v>
      </c>
      <c r="E93" s="228" t="s">
        <v>132</v>
      </c>
      <c r="F93" s="228" t="s">
        <v>109</v>
      </c>
      <c r="G93" s="272">
        <v>5.2</v>
      </c>
      <c r="H93" s="273"/>
    </row>
    <row r="94" spans="1:7" ht="24" customHeight="1">
      <c r="A94" s="237" t="s">
        <v>32</v>
      </c>
      <c r="B94" s="279" t="s">
        <v>76</v>
      </c>
      <c r="C94" s="265" t="s">
        <v>10</v>
      </c>
      <c r="D94" s="145" t="s">
        <v>10</v>
      </c>
      <c r="E94" s="84" t="s">
        <v>91</v>
      </c>
      <c r="F94" s="266" t="s">
        <v>6</v>
      </c>
      <c r="G94" s="106">
        <f>G95</f>
        <v>63</v>
      </c>
    </row>
    <row r="95" spans="1:7" ht="14.25" customHeight="1">
      <c r="A95" s="295" t="s">
        <v>331</v>
      </c>
      <c r="B95" s="317">
        <v>503</v>
      </c>
      <c r="C95" s="315" t="s">
        <v>10</v>
      </c>
      <c r="D95" s="315" t="s">
        <v>10</v>
      </c>
      <c r="E95" s="310" t="s">
        <v>332</v>
      </c>
      <c r="F95" s="310" t="s">
        <v>6</v>
      </c>
      <c r="G95" s="106">
        <f>G96</f>
        <v>63</v>
      </c>
    </row>
    <row r="96" spans="1:7" ht="24" customHeight="1">
      <c r="A96" s="116" t="s">
        <v>333</v>
      </c>
      <c r="B96" s="259" t="s">
        <v>76</v>
      </c>
      <c r="C96" s="259" t="s">
        <v>10</v>
      </c>
      <c r="D96" s="259" t="s">
        <v>10</v>
      </c>
      <c r="E96" s="260" t="s">
        <v>332</v>
      </c>
      <c r="F96" s="267" t="s">
        <v>96</v>
      </c>
      <c r="G96" s="106">
        <v>63</v>
      </c>
    </row>
    <row r="97" spans="1:7" ht="20.25" customHeight="1">
      <c r="A97" s="121" t="s">
        <v>220</v>
      </c>
      <c r="B97" s="318" t="s">
        <v>76</v>
      </c>
      <c r="C97" s="318" t="s">
        <v>66</v>
      </c>
      <c r="D97" s="318" t="s">
        <v>16</v>
      </c>
      <c r="E97" s="318" t="s">
        <v>221</v>
      </c>
      <c r="F97" s="319" t="s">
        <v>6</v>
      </c>
      <c r="G97" s="148">
        <f>G98</f>
        <v>400</v>
      </c>
    </row>
    <row r="98" spans="1:7" ht="20.25" customHeight="1">
      <c r="A98" s="294" t="s">
        <v>217</v>
      </c>
      <c r="B98" s="96" t="s">
        <v>76</v>
      </c>
      <c r="C98" s="96" t="s">
        <v>66</v>
      </c>
      <c r="D98" s="96" t="s">
        <v>14</v>
      </c>
      <c r="E98" s="96" t="s">
        <v>91</v>
      </c>
      <c r="F98" s="310" t="s">
        <v>6</v>
      </c>
      <c r="G98" s="191">
        <f>G99</f>
        <v>400</v>
      </c>
    </row>
    <row r="99" spans="1:7" ht="30" customHeight="1">
      <c r="A99" s="116" t="s">
        <v>218</v>
      </c>
      <c r="B99" s="96" t="s">
        <v>76</v>
      </c>
      <c r="C99" s="96" t="s">
        <v>66</v>
      </c>
      <c r="D99" s="96" t="s">
        <v>14</v>
      </c>
      <c r="E99" s="96" t="s">
        <v>219</v>
      </c>
      <c r="F99" s="310" t="s">
        <v>6</v>
      </c>
      <c r="G99" s="149">
        <f>G100</f>
        <v>400</v>
      </c>
    </row>
    <row r="100" spans="1:7" ht="20.25" customHeight="1">
      <c r="A100" s="171" t="s">
        <v>148</v>
      </c>
      <c r="B100" s="96" t="s">
        <v>76</v>
      </c>
      <c r="C100" s="96" t="s">
        <v>66</v>
      </c>
      <c r="D100" s="96" t="s">
        <v>14</v>
      </c>
      <c r="E100" s="96" t="s">
        <v>219</v>
      </c>
      <c r="F100" s="310" t="s">
        <v>149</v>
      </c>
      <c r="G100" s="149">
        <v>400</v>
      </c>
    </row>
    <row r="101" spans="1:7" ht="18" customHeight="1">
      <c r="A101" s="320" t="s">
        <v>55</v>
      </c>
      <c r="B101" s="318" t="s">
        <v>76</v>
      </c>
      <c r="C101" s="318" t="s">
        <v>27</v>
      </c>
      <c r="D101" s="318" t="s">
        <v>16</v>
      </c>
      <c r="E101" s="318" t="s">
        <v>35</v>
      </c>
      <c r="F101" s="319" t="s">
        <v>6</v>
      </c>
      <c r="G101" s="192">
        <f>G102+G106</f>
        <v>552.3</v>
      </c>
    </row>
    <row r="102" spans="1:7" ht="20.25" customHeight="1">
      <c r="A102" s="321" t="s">
        <v>58</v>
      </c>
      <c r="B102" s="234" t="s">
        <v>76</v>
      </c>
      <c r="C102" s="234" t="s">
        <v>27</v>
      </c>
      <c r="D102" s="234" t="s">
        <v>7</v>
      </c>
      <c r="E102" s="234" t="s">
        <v>35</v>
      </c>
      <c r="F102" s="322" t="s">
        <v>6</v>
      </c>
      <c r="G102" s="213">
        <f>G103</f>
        <v>200</v>
      </c>
    </row>
    <row r="103" spans="1:7" ht="26.25" customHeight="1">
      <c r="A103" s="323" t="s">
        <v>125</v>
      </c>
      <c r="B103" s="156" t="s">
        <v>76</v>
      </c>
      <c r="C103" s="156" t="s">
        <v>27</v>
      </c>
      <c r="D103" s="156" t="s">
        <v>7</v>
      </c>
      <c r="E103" s="156" t="s">
        <v>126</v>
      </c>
      <c r="F103" s="267" t="s">
        <v>6</v>
      </c>
      <c r="G103" s="193">
        <f>G104</f>
        <v>200</v>
      </c>
    </row>
    <row r="104" spans="1:7" ht="20.25" customHeight="1">
      <c r="A104" s="323" t="s">
        <v>127</v>
      </c>
      <c r="B104" s="156" t="s">
        <v>76</v>
      </c>
      <c r="C104" s="156" t="s">
        <v>27</v>
      </c>
      <c r="D104" s="156" t="s">
        <v>7</v>
      </c>
      <c r="E104" s="156" t="s">
        <v>128</v>
      </c>
      <c r="F104" s="267" t="s">
        <v>6</v>
      </c>
      <c r="G104" s="193">
        <f>G105</f>
        <v>200</v>
      </c>
    </row>
    <row r="105" spans="1:7" ht="18.75" customHeight="1">
      <c r="A105" s="323" t="s">
        <v>129</v>
      </c>
      <c r="B105" s="156" t="s">
        <v>76</v>
      </c>
      <c r="C105" s="156" t="s">
        <v>27</v>
      </c>
      <c r="D105" s="156" t="s">
        <v>7</v>
      </c>
      <c r="E105" s="156" t="s">
        <v>128</v>
      </c>
      <c r="F105" s="267" t="s">
        <v>36</v>
      </c>
      <c r="G105" s="193">
        <v>200</v>
      </c>
    </row>
    <row r="106" spans="1:7" ht="15" customHeight="1">
      <c r="A106" s="324" t="s">
        <v>56</v>
      </c>
      <c r="B106" s="156" t="s">
        <v>76</v>
      </c>
      <c r="C106" s="156" t="s">
        <v>27</v>
      </c>
      <c r="D106" s="156" t="s">
        <v>28</v>
      </c>
      <c r="E106" s="156" t="s">
        <v>35</v>
      </c>
      <c r="F106" s="267" t="s">
        <v>6</v>
      </c>
      <c r="G106" s="195">
        <f>G107</f>
        <v>352.29999999999995</v>
      </c>
    </row>
    <row r="107" spans="1:7" ht="18" customHeight="1">
      <c r="A107" s="323" t="s">
        <v>136</v>
      </c>
      <c r="B107" s="156" t="s">
        <v>76</v>
      </c>
      <c r="C107" s="156" t="s">
        <v>27</v>
      </c>
      <c r="D107" s="156" t="s">
        <v>28</v>
      </c>
      <c r="E107" s="156" t="s">
        <v>140</v>
      </c>
      <c r="F107" s="267" t="s">
        <v>6</v>
      </c>
      <c r="G107" s="193">
        <f>G108</f>
        <v>352.29999999999995</v>
      </c>
    </row>
    <row r="108" spans="1:7" ht="15.75" customHeight="1">
      <c r="A108" s="323" t="s">
        <v>30</v>
      </c>
      <c r="B108" s="156" t="s">
        <v>76</v>
      </c>
      <c r="C108" s="156" t="s">
        <v>27</v>
      </c>
      <c r="D108" s="156" t="s">
        <v>28</v>
      </c>
      <c r="E108" s="156" t="s">
        <v>181</v>
      </c>
      <c r="F108" s="267" t="s">
        <v>6</v>
      </c>
      <c r="G108" s="193">
        <f>G109+G110</f>
        <v>352.29999999999995</v>
      </c>
    </row>
    <row r="109" spans="1:7" ht="18" customHeight="1">
      <c r="A109" s="323" t="s">
        <v>129</v>
      </c>
      <c r="B109" s="156" t="s">
        <v>76</v>
      </c>
      <c r="C109" s="156" t="s">
        <v>27</v>
      </c>
      <c r="D109" s="156" t="s">
        <v>28</v>
      </c>
      <c r="E109" s="156" t="s">
        <v>181</v>
      </c>
      <c r="F109" s="267" t="s">
        <v>36</v>
      </c>
      <c r="G109" s="193">
        <v>30</v>
      </c>
    </row>
    <row r="110" spans="1:8" ht="17.25" customHeight="1">
      <c r="A110" s="323" t="s">
        <v>184</v>
      </c>
      <c r="B110" s="156" t="s">
        <v>76</v>
      </c>
      <c r="C110" s="156" t="s">
        <v>27</v>
      </c>
      <c r="D110" s="156" t="s">
        <v>28</v>
      </c>
      <c r="E110" s="156" t="s">
        <v>181</v>
      </c>
      <c r="F110" s="267" t="s">
        <v>151</v>
      </c>
      <c r="G110" s="193">
        <f>100+22.3+500-300</f>
        <v>322.29999999999995</v>
      </c>
      <c r="H110" s="221"/>
    </row>
    <row r="111" spans="1:7" ht="51" customHeight="1">
      <c r="A111" s="17" t="s">
        <v>213</v>
      </c>
      <c r="B111" s="73" t="s">
        <v>173</v>
      </c>
      <c r="C111" s="73" t="s">
        <v>16</v>
      </c>
      <c r="D111" s="73" t="s">
        <v>16</v>
      </c>
      <c r="E111" s="73" t="s">
        <v>91</v>
      </c>
      <c r="F111" s="73" t="s">
        <v>6</v>
      </c>
      <c r="G111" s="194">
        <f>G112+G119+G116</f>
        <v>29937.7</v>
      </c>
    </row>
    <row r="112" spans="1:8" ht="42" customHeight="1">
      <c r="A112" s="207" t="s">
        <v>249</v>
      </c>
      <c r="B112" s="99" t="s">
        <v>173</v>
      </c>
      <c r="C112" s="99" t="s">
        <v>7</v>
      </c>
      <c r="D112" s="99" t="s">
        <v>8</v>
      </c>
      <c r="E112" s="99" t="s">
        <v>91</v>
      </c>
      <c r="F112" s="99" t="s">
        <v>6</v>
      </c>
      <c r="G112" s="189">
        <f>G113</f>
        <v>2494.65</v>
      </c>
      <c r="H112" s="206"/>
    </row>
    <row r="113" spans="1:7" ht="51.75" customHeight="1">
      <c r="A113" s="38" t="s">
        <v>98</v>
      </c>
      <c r="B113" s="163">
        <v>528</v>
      </c>
      <c r="C113" s="68" t="s">
        <v>7</v>
      </c>
      <c r="D113" s="68" t="s">
        <v>8</v>
      </c>
      <c r="E113" s="68" t="s">
        <v>99</v>
      </c>
      <c r="F113" s="68" t="s">
        <v>6</v>
      </c>
      <c r="G113" s="188">
        <f>G114</f>
        <v>2494.65</v>
      </c>
    </row>
    <row r="114" spans="1:7" ht="13.5" customHeight="1">
      <c r="A114" s="32" t="s">
        <v>18</v>
      </c>
      <c r="B114" s="163">
        <v>528</v>
      </c>
      <c r="C114" s="68" t="s">
        <v>7</v>
      </c>
      <c r="D114" s="68" t="s">
        <v>8</v>
      </c>
      <c r="E114" s="68" t="s">
        <v>100</v>
      </c>
      <c r="F114" s="68" t="s">
        <v>6</v>
      </c>
      <c r="G114" s="188">
        <f>G115</f>
        <v>2494.65</v>
      </c>
    </row>
    <row r="115" spans="1:8" ht="19.5" customHeight="1">
      <c r="A115" s="27" t="s">
        <v>95</v>
      </c>
      <c r="B115" s="163">
        <v>528</v>
      </c>
      <c r="C115" s="68" t="s">
        <v>7</v>
      </c>
      <c r="D115" s="68" t="s">
        <v>8</v>
      </c>
      <c r="E115" s="68" t="s">
        <v>100</v>
      </c>
      <c r="F115" s="68" t="s">
        <v>96</v>
      </c>
      <c r="G115" s="188">
        <f>1832.65+650+1200-1188</f>
        <v>2494.65</v>
      </c>
      <c r="H115" s="220"/>
    </row>
    <row r="116" spans="1:8" ht="28.5" customHeight="1">
      <c r="A116" s="170" t="s">
        <v>303</v>
      </c>
      <c r="B116" s="330">
        <v>528</v>
      </c>
      <c r="C116" s="293" t="s">
        <v>7</v>
      </c>
      <c r="D116" s="293" t="s">
        <v>105</v>
      </c>
      <c r="E116" s="293" t="s">
        <v>304</v>
      </c>
      <c r="F116" s="293" t="s">
        <v>6</v>
      </c>
      <c r="G116" s="189">
        <f>G117</f>
        <v>888</v>
      </c>
      <c r="H116" s="250"/>
    </row>
    <row r="117" spans="1:8" ht="19.5" customHeight="1">
      <c r="A117" s="116" t="s">
        <v>305</v>
      </c>
      <c r="B117" s="331">
        <v>528</v>
      </c>
      <c r="C117" s="84" t="s">
        <v>7</v>
      </c>
      <c r="D117" s="84" t="s">
        <v>105</v>
      </c>
      <c r="E117" s="84" t="s">
        <v>306</v>
      </c>
      <c r="F117" s="84" t="s">
        <v>6</v>
      </c>
      <c r="G117" s="190">
        <f>G118</f>
        <v>888</v>
      </c>
      <c r="H117" s="250"/>
    </row>
    <row r="118" spans="1:8" ht="28.5" customHeight="1">
      <c r="A118" s="116" t="s">
        <v>95</v>
      </c>
      <c r="B118" s="331">
        <v>528</v>
      </c>
      <c r="C118" s="84" t="s">
        <v>7</v>
      </c>
      <c r="D118" s="84" t="s">
        <v>105</v>
      </c>
      <c r="E118" s="84" t="s">
        <v>306</v>
      </c>
      <c r="F118" s="84" t="s">
        <v>96</v>
      </c>
      <c r="G118" s="190">
        <f>1188+200-500</f>
        <v>888</v>
      </c>
      <c r="H118" s="280"/>
    </row>
    <row r="119" spans="1:7" ht="18" customHeight="1">
      <c r="A119" s="284" t="s">
        <v>61</v>
      </c>
      <c r="B119" s="293" t="s">
        <v>173</v>
      </c>
      <c r="C119" s="293" t="s">
        <v>57</v>
      </c>
      <c r="D119" s="293" t="s">
        <v>16</v>
      </c>
      <c r="E119" s="293" t="s">
        <v>35</v>
      </c>
      <c r="F119" s="293" t="s">
        <v>6</v>
      </c>
      <c r="G119" s="189">
        <f>G120+G127+G130</f>
        <v>26555.05</v>
      </c>
    </row>
    <row r="120" spans="1:7" ht="27" customHeight="1">
      <c r="A120" s="332" t="s">
        <v>153</v>
      </c>
      <c r="B120" s="156" t="s">
        <v>173</v>
      </c>
      <c r="C120" s="156" t="s">
        <v>57</v>
      </c>
      <c r="D120" s="156" t="s">
        <v>7</v>
      </c>
      <c r="E120" s="156" t="s">
        <v>91</v>
      </c>
      <c r="F120" s="333" t="s">
        <v>6</v>
      </c>
      <c r="G120" s="334">
        <f>G121</f>
        <v>10236.75</v>
      </c>
    </row>
    <row r="121" spans="1:7" ht="19.5" customHeight="1">
      <c r="A121" s="335" t="s">
        <v>154</v>
      </c>
      <c r="B121" s="156" t="s">
        <v>173</v>
      </c>
      <c r="C121" s="156" t="s">
        <v>57</v>
      </c>
      <c r="D121" s="156" t="s">
        <v>7</v>
      </c>
      <c r="E121" s="156" t="s">
        <v>155</v>
      </c>
      <c r="F121" s="333" t="s">
        <v>6</v>
      </c>
      <c r="G121" s="336">
        <f>G122</f>
        <v>10236.75</v>
      </c>
    </row>
    <row r="122" spans="1:7" ht="24" customHeight="1">
      <c r="A122" s="48" t="s">
        <v>156</v>
      </c>
      <c r="B122" s="146" t="s">
        <v>173</v>
      </c>
      <c r="C122" s="146" t="s">
        <v>57</v>
      </c>
      <c r="D122" s="146" t="s">
        <v>7</v>
      </c>
      <c r="E122" s="146" t="s">
        <v>157</v>
      </c>
      <c r="F122" s="71" t="s">
        <v>6</v>
      </c>
      <c r="G122" s="193">
        <f>G123</f>
        <v>10236.75</v>
      </c>
    </row>
    <row r="123" spans="1:7" ht="16.5" customHeight="1">
      <c r="A123" s="33" t="s">
        <v>158</v>
      </c>
      <c r="B123" s="146" t="s">
        <v>173</v>
      </c>
      <c r="C123" s="146" t="s">
        <v>57</v>
      </c>
      <c r="D123" s="146" t="s">
        <v>7</v>
      </c>
      <c r="E123" s="146" t="s">
        <v>157</v>
      </c>
      <c r="F123" s="71" t="s">
        <v>159</v>
      </c>
      <c r="G123" s="193">
        <f>10238.4-1.65</f>
        <v>10236.75</v>
      </c>
    </row>
    <row r="124" spans="1:7" ht="0.75" customHeight="1">
      <c r="A124" s="37" t="s">
        <v>182</v>
      </c>
      <c r="B124" s="174" t="s">
        <v>173</v>
      </c>
      <c r="C124" s="55">
        <v>11</v>
      </c>
      <c r="D124" s="174" t="s">
        <v>28</v>
      </c>
      <c r="E124" s="174" t="s">
        <v>91</v>
      </c>
      <c r="F124" s="49" t="s">
        <v>6</v>
      </c>
      <c r="G124" s="196">
        <f>G125</f>
        <v>0</v>
      </c>
    </row>
    <row r="125" spans="1:7" ht="36.75" customHeight="1" hidden="1">
      <c r="A125" s="36" t="s">
        <v>160</v>
      </c>
      <c r="B125" s="146" t="s">
        <v>173</v>
      </c>
      <c r="C125" s="146" t="s">
        <v>57</v>
      </c>
      <c r="D125" s="146" t="s">
        <v>28</v>
      </c>
      <c r="E125" s="146" t="s">
        <v>161</v>
      </c>
      <c r="F125" s="29" t="s">
        <v>6</v>
      </c>
      <c r="G125" s="149">
        <f>G126</f>
        <v>0</v>
      </c>
    </row>
    <row r="126" spans="1:7" ht="18.75" customHeight="1" hidden="1">
      <c r="A126" s="21" t="s">
        <v>108</v>
      </c>
      <c r="B126" s="68" t="s">
        <v>173</v>
      </c>
      <c r="C126" s="68" t="s">
        <v>57</v>
      </c>
      <c r="D126" s="68" t="s">
        <v>28</v>
      </c>
      <c r="E126" s="68" t="s">
        <v>161</v>
      </c>
      <c r="F126" s="72" t="s">
        <v>203</v>
      </c>
      <c r="G126" s="197"/>
    </row>
    <row r="127" spans="1:7" ht="32.25" customHeight="1">
      <c r="A127" s="21" t="s">
        <v>182</v>
      </c>
      <c r="B127" s="50" t="s">
        <v>173</v>
      </c>
      <c r="C127" s="50" t="s">
        <v>57</v>
      </c>
      <c r="D127" s="50" t="s">
        <v>28</v>
      </c>
      <c r="E127" s="50" t="s">
        <v>35</v>
      </c>
      <c r="F127" s="59" t="s">
        <v>203</v>
      </c>
      <c r="G127" s="197">
        <v>272.3</v>
      </c>
    </row>
    <row r="128" spans="1:7" ht="43.5" customHeight="1">
      <c r="A128" s="21" t="s">
        <v>160</v>
      </c>
      <c r="B128" s="50" t="s">
        <v>173</v>
      </c>
      <c r="C128" s="50" t="s">
        <v>57</v>
      </c>
      <c r="D128" s="50" t="s">
        <v>28</v>
      </c>
      <c r="E128" s="50" t="s">
        <v>282</v>
      </c>
      <c r="F128" s="59" t="s">
        <v>6</v>
      </c>
      <c r="G128" s="197">
        <v>272.3</v>
      </c>
    </row>
    <row r="129" spans="1:7" ht="18.75" customHeight="1">
      <c r="A129" s="21" t="s">
        <v>281</v>
      </c>
      <c r="B129" s="50" t="s">
        <v>173</v>
      </c>
      <c r="C129" s="50" t="s">
        <v>57</v>
      </c>
      <c r="D129" s="50" t="s">
        <v>28</v>
      </c>
      <c r="E129" s="50" t="s">
        <v>282</v>
      </c>
      <c r="F129" s="59" t="s">
        <v>203</v>
      </c>
      <c r="G129" s="197">
        <v>272.3</v>
      </c>
    </row>
    <row r="130" spans="1:7" ht="22.5" customHeight="1">
      <c r="A130" s="20" t="s">
        <v>188</v>
      </c>
      <c r="B130" s="67" t="s">
        <v>173</v>
      </c>
      <c r="C130" s="67" t="s">
        <v>57</v>
      </c>
      <c r="D130" s="67" t="s">
        <v>14</v>
      </c>
      <c r="E130" s="67" t="s">
        <v>91</v>
      </c>
      <c r="F130" s="113" t="s">
        <v>6</v>
      </c>
      <c r="G130" s="198">
        <f>G131+G138</f>
        <v>16046</v>
      </c>
    </row>
    <row r="131" spans="1:7" ht="18.75" customHeight="1">
      <c r="A131" s="108" t="s">
        <v>61</v>
      </c>
      <c r="B131" s="59" t="s">
        <v>173</v>
      </c>
      <c r="C131" s="72" t="s">
        <v>57</v>
      </c>
      <c r="D131" s="72" t="s">
        <v>14</v>
      </c>
      <c r="E131" s="59" t="s">
        <v>200</v>
      </c>
      <c r="F131" s="72" t="s">
        <v>6</v>
      </c>
      <c r="G131" s="197">
        <f>G132</f>
        <v>7424</v>
      </c>
    </row>
    <row r="132" spans="1:7" ht="22.5" customHeight="1">
      <c r="A132" s="167" t="s">
        <v>201</v>
      </c>
      <c r="B132" s="59" t="s">
        <v>173</v>
      </c>
      <c r="C132" s="72" t="s">
        <v>57</v>
      </c>
      <c r="D132" s="72" t="s">
        <v>14</v>
      </c>
      <c r="E132" s="72" t="s">
        <v>202</v>
      </c>
      <c r="F132" s="72" t="s">
        <v>6</v>
      </c>
      <c r="G132" s="197">
        <f>G133</f>
        <v>7424</v>
      </c>
    </row>
    <row r="133" spans="1:7" ht="22.5" customHeight="1">
      <c r="A133" s="109" t="s">
        <v>237</v>
      </c>
      <c r="B133" s="113" t="s">
        <v>173</v>
      </c>
      <c r="C133" s="113" t="s">
        <v>57</v>
      </c>
      <c r="D133" s="113" t="s">
        <v>14</v>
      </c>
      <c r="E133" s="113" t="s">
        <v>202</v>
      </c>
      <c r="F133" s="94" t="s">
        <v>189</v>
      </c>
      <c r="G133" s="198">
        <f>G135+G136</f>
        <v>7424</v>
      </c>
    </row>
    <row r="134" spans="1:7" ht="14.25" customHeight="1">
      <c r="A134" s="109" t="s">
        <v>236</v>
      </c>
      <c r="B134" s="113"/>
      <c r="C134" s="113"/>
      <c r="D134" s="113"/>
      <c r="E134" s="113"/>
      <c r="F134" s="94"/>
      <c r="G134" s="198"/>
    </row>
    <row r="135" spans="1:7" ht="22.5" customHeight="1">
      <c r="A135" s="175" t="s">
        <v>238</v>
      </c>
      <c r="B135" s="176" t="s">
        <v>173</v>
      </c>
      <c r="C135" s="176" t="s">
        <v>57</v>
      </c>
      <c r="D135" s="176" t="s">
        <v>14</v>
      </c>
      <c r="E135" s="176" t="s">
        <v>202</v>
      </c>
      <c r="F135" s="95" t="s">
        <v>189</v>
      </c>
      <c r="G135" s="199">
        <f>935+500</f>
        <v>1435</v>
      </c>
    </row>
    <row r="136" spans="1:7" ht="22.5" customHeight="1">
      <c r="A136" s="171" t="s">
        <v>341</v>
      </c>
      <c r="B136" s="345" t="s">
        <v>173</v>
      </c>
      <c r="C136" s="345" t="s">
        <v>57</v>
      </c>
      <c r="D136" s="345" t="s">
        <v>14</v>
      </c>
      <c r="E136" s="345" t="s">
        <v>231</v>
      </c>
      <c r="F136" s="346" t="s">
        <v>189</v>
      </c>
      <c r="G136" s="347">
        <v>5989</v>
      </c>
    </row>
    <row r="137" spans="1:7" ht="36.75" customHeight="1">
      <c r="A137" s="117" t="s">
        <v>343</v>
      </c>
      <c r="B137" s="345" t="s">
        <v>173</v>
      </c>
      <c r="C137" s="345" t="s">
        <v>57</v>
      </c>
      <c r="D137" s="345" t="s">
        <v>14</v>
      </c>
      <c r="E137" s="345" t="s">
        <v>326</v>
      </c>
      <c r="F137" s="346" t="s">
        <v>189</v>
      </c>
      <c r="G137" s="347">
        <v>5989</v>
      </c>
    </row>
    <row r="138" spans="1:7" ht="22.5" customHeight="1">
      <c r="A138" s="171" t="s">
        <v>298</v>
      </c>
      <c r="B138" s="345" t="s">
        <v>173</v>
      </c>
      <c r="C138" s="345" t="s">
        <v>57</v>
      </c>
      <c r="D138" s="345" t="s">
        <v>14</v>
      </c>
      <c r="E138" s="345" t="s">
        <v>342</v>
      </c>
      <c r="F138" s="346" t="s">
        <v>6</v>
      </c>
      <c r="G138" s="347">
        <f>G139</f>
        <v>8622</v>
      </c>
    </row>
    <row r="139" spans="1:7" ht="46.5" customHeight="1">
      <c r="A139" s="224" t="s">
        <v>344</v>
      </c>
      <c r="B139" s="176" t="s">
        <v>173</v>
      </c>
      <c r="C139" s="176" t="s">
        <v>57</v>
      </c>
      <c r="D139" s="176" t="s">
        <v>14</v>
      </c>
      <c r="E139" s="176" t="s">
        <v>296</v>
      </c>
      <c r="F139" s="95" t="s">
        <v>297</v>
      </c>
      <c r="G139" s="199">
        <f>4780+3842</f>
        <v>8622</v>
      </c>
    </row>
    <row r="140" spans="1:7" ht="63" customHeight="1">
      <c r="A140" s="34" t="s">
        <v>252</v>
      </c>
      <c r="B140" s="73" t="s">
        <v>104</v>
      </c>
      <c r="C140" s="73" t="s">
        <v>31</v>
      </c>
      <c r="D140" s="73" t="s">
        <v>31</v>
      </c>
      <c r="E140" s="73" t="s">
        <v>35</v>
      </c>
      <c r="F140" s="73" t="s">
        <v>6</v>
      </c>
      <c r="G140" s="194">
        <f>G141</f>
        <v>466</v>
      </c>
    </row>
    <row r="141" spans="1:7" ht="16.5" customHeight="1">
      <c r="A141" s="21" t="s">
        <v>17</v>
      </c>
      <c r="B141" s="133" t="s">
        <v>104</v>
      </c>
      <c r="C141" s="65" t="s">
        <v>7</v>
      </c>
      <c r="D141" s="65" t="s">
        <v>16</v>
      </c>
      <c r="E141" s="65" t="s">
        <v>35</v>
      </c>
      <c r="F141" s="65" t="s">
        <v>6</v>
      </c>
      <c r="G141" s="200">
        <f>G142</f>
        <v>466</v>
      </c>
    </row>
    <row r="142" spans="1:7" ht="21.75" customHeight="1">
      <c r="A142" s="21" t="s">
        <v>19</v>
      </c>
      <c r="B142" s="133" t="s">
        <v>104</v>
      </c>
      <c r="C142" s="65" t="s">
        <v>7</v>
      </c>
      <c r="D142" s="65" t="s">
        <v>105</v>
      </c>
      <c r="E142" s="65" t="s">
        <v>35</v>
      </c>
      <c r="F142" s="65" t="s">
        <v>6</v>
      </c>
      <c r="G142" s="200">
        <f>G143+G146</f>
        <v>466</v>
      </c>
    </row>
    <row r="143" spans="1:7" ht="54.75" customHeight="1">
      <c r="A143" s="62" t="s">
        <v>98</v>
      </c>
      <c r="B143" s="177" t="s">
        <v>104</v>
      </c>
      <c r="C143" s="74" t="s">
        <v>7</v>
      </c>
      <c r="D143" s="74" t="s">
        <v>105</v>
      </c>
      <c r="E143" s="74" t="s">
        <v>111</v>
      </c>
      <c r="F143" s="74" t="s">
        <v>6</v>
      </c>
      <c r="G143" s="201">
        <f>G144</f>
        <v>466</v>
      </c>
    </row>
    <row r="144" spans="1:7" ht="21" customHeight="1">
      <c r="A144" s="21" t="s">
        <v>18</v>
      </c>
      <c r="B144" s="133" t="s">
        <v>104</v>
      </c>
      <c r="C144" s="65" t="s">
        <v>7</v>
      </c>
      <c r="D144" s="65" t="s">
        <v>105</v>
      </c>
      <c r="E144" s="65" t="s">
        <v>112</v>
      </c>
      <c r="F144" s="65" t="s">
        <v>6</v>
      </c>
      <c r="G144" s="200">
        <f>G145</f>
        <v>466</v>
      </c>
    </row>
    <row r="145" spans="1:8" ht="33" customHeight="1">
      <c r="A145" s="38" t="s">
        <v>95</v>
      </c>
      <c r="B145" s="133" t="s">
        <v>104</v>
      </c>
      <c r="C145" s="65" t="s">
        <v>7</v>
      </c>
      <c r="D145" s="65" t="s">
        <v>105</v>
      </c>
      <c r="E145" s="65" t="s">
        <v>112</v>
      </c>
      <c r="F145" s="65" t="s">
        <v>96</v>
      </c>
      <c r="G145" s="200">
        <f>346+120</f>
        <v>466</v>
      </c>
      <c r="H145" s="217"/>
    </row>
    <row r="146" spans="1:8" ht="3" customHeight="1" hidden="1">
      <c r="A146" s="47" t="s">
        <v>174</v>
      </c>
      <c r="B146" s="177" t="s">
        <v>104</v>
      </c>
      <c r="C146" s="74" t="s">
        <v>7</v>
      </c>
      <c r="D146" s="74" t="s">
        <v>105</v>
      </c>
      <c r="E146" s="74" t="s">
        <v>110</v>
      </c>
      <c r="F146" s="74" t="s">
        <v>6</v>
      </c>
      <c r="G146" s="201">
        <f>G147</f>
        <v>0</v>
      </c>
      <c r="H146" s="218"/>
    </row>
    <row r="147" spans="1:8" ht="54.75" customHeight="1" hidden="1">
      <c r="A147" s="38" t="s">
        <v>175</v>
      </c>
      <c r="B147" s="133" t="s">
        <v>104</v>
      </c>
      <c r="C147" s="65" t="s">
        <v>7</v>
      </c>
      <c r="D147" s="65" t="s">
        <v>105</v>
      </c>
      <c r="E147" s="65" t="s">
        <v>113</v>
      </c>
      <c r="F147" s="65" t="s">
        <v>6</v>
      </c>
      <c r="G147" s="200">
        <f>G148</f>
        <v>0</v>
      </c>
      <c r="H147" s="218"/>
    </row>
    <row r="148" spans="1:8" ht="64.5" customHeight="1" hidden="1">
      <c r="A148" s="24" t="s">
        <v>176</v>
      </c>
      <c r="B148" s="133" t="s">
        <v>104</v>
      </c>
      <c r="C148" s="65" t="s">
        <v>7</v>
      </c>
      <c r="D148" s="65" t="s">
        <v>105</v>
      </c>
      <c r="E148" s="65" t="s">
        <v>113</v>
      </c>
      <c r="F148" s="65" t="s">
        <v>6</v>
      </c>
      <c r="G148" s="200">
        <f>G149</f>
        <v>0</v>
      </c>
      <c r="H148" s="218"/>
    </row>
    <row r="149" spans="1:8" ht="26.25" customHeight="1" hidden="1">
      <c r="A149" s="38" t="s">
        <v>95</v>
      </c>
      <c r="B149" s="133" t="s">
        <v>104</v>
      </c>
      <c r="C149" s="65" t="s">
        <v>7</v>
      </c>
      <c r="D149" s="65" t="s">
        <v>105</v>
      </c>
      <c r="E149" s="65" t="s">
        <v>113</v>
      </c>
      <c r="F149" s="65" t="s">
        <v>96</v>
      </c>
      <c r="G149" s="200">
        <v>0</v>
      </c>
      <c r="H149" s="218"/>
    </row>
    <row r="150" spans="1:8" ht="16.5" customHeight="1">
      <c r="A150" s="12" t="s">
        <v>20</v>
      </c>
      <c r="B150" s="112" t="s">
        <v>114</v>
      </c>
      <c r="C150" s="112" t="s">
        <v>16</v>
      </c>
      <c r="D150" s="112" t="s">
        <v>16</v>
      </c>
      <c r="E150" s="112" t="s">
        <v>35</v>
      </c>
      <c r="F150" s="112" t="s">
        <v>6</v>
      </c>
      <c r="G150" s="202">
        <f>G151+G157</f>
        <v>6564.3</v>
      </c>
      <c r="H150" s="218"/>
    </row>
    <row r="151" spans="1:8" ht="18" customHeight="1">
      <c r="A151" s="18" t="s">
        <v>93</v>
      </c>
      <c r="B151" s="114" t="s">
        <v>114</v>
      </c>
      <c r="C151" s="114" t="s">
        <v>10</v>
      </c>
      <c r="D151" s="114" t="s">
        <v>16</v>
      </c>
      <c r="E151" s="114" t="s">
        <v>35</v>
      </c>
      <c r="F151" s="114" t="s">
        <v>6</v>
      </c>
      <c r="G151" s="140">
        <f>G152</f>
        <v>1931</v>
      </c>
      <c r="H151" s="218"/>
    </row>
    <row r="152" spans="1:8" ht="22.5" customHeight="1">
      <c r="A152" s="9" t="s">
        <v>11</v>
      </c>
      <c r="B152" s="30" t="s">
        <v>114</v>
      </c>
      <c r="C152" s="30" t="s">
        <v>10</v>
      </c>
      <c r="D152" s="30" t="s">
        <v>16</v>
      </c>
      <c r="E152" s="30" t="s">
        <v>35</v>
      </c>
      <c r="F152" s="30" t="s">
        <v>6</v>
      </c>
      <c r="G152" s="152">
        <f>G153</f>
        <v>1931</v>
      </c>
      <c r="H152" s="218"/>
    </row>
    <row r="153" spans="1:8" ht="14.25" customHeight="1">
      <c r="A153" s="1" t="s">
        <v>12</v>
      </c>
      <c r="B153" s="68" t="s">
        <v>114</v>
      </c>
      <c r="C153" s="68" t="s">
        <v>10</v>
      </c>
      <c r="D153" s="68" t="s">
        <v>9</v>
      </c>
      <c r="E153" s="68" t="s">
        <v>35</v>
      </c>
      <c r="F153" s="68" t="s">
        <v>6</v>
      </c>
      <c r="G153" s="142">
        <f>G154</f>
        <v>1931</v>
      </c>
      <c r="H153" s="218"/>
    </row>
    <row r="154" spans="1:8" ht="22.5" customHeight="1">
      <c r="A154" s="63" t="s">
        <v>13</v>
      </c>
      <c r="B154" s="76" t="s">
        <v>114</v>
      </c>
      <c r="C154" s="76" t="s">
        <v>10</v>
      </c>
      <c r="D154" s="76" t="s">
        <v>9</v>
      </c>
      <c r="E154" s="178">
        <v>4230000</v>
      </c>
      <c r="F154" s="76" t="s">
        <v>6</v>
      </c>
      <c r="G154" s="191">
        <f>G155</f>
        <v>1931</v>
      </c>
      <c r="H154" s="218"/>
    </row>
    <row r="155" spans="1:8" ht="30" customHeight="1">
      <c r="A155" s="63" t="s">
        <v>22</v>
      </c>
      <c r="B155" s="76" t="s">
        <v>114</v>
      </c>
      <c r="C155" s="76" t="s">
        <v>10</v>
      </c>
      <c r="D155" s="76" t="s">
        <v>9</v>
      </c>
      <c r="E155" s="178">
        <v>4239900</v>
      </c>
      <c r="F155" s="76" t="s">
        <v>6</v>
      </c>
      <c r="G155" s="191">
        <f>G156</f>
        <v>1931</v>
      </c>
      <c r="H155" s="218"/>
    </row>
    <row r="156" spans="1:8" ht="28.5" customHeight="1">
      <c r="A156" s="63" t="s">
        <v>108</v>
      </c>
      <c r="B156" s="76" t="s">
        <v>114</v>
      </c>
      <c r="C156" s="76" t="s">
        <v>10</v>
      </c>
      <c r="D156" s="76" t="s">
        <v>9</v>
      </c>
      <c r="E156" s="178">
        <v>4239900</v>
      </c>
      <c r="F156" s="76" t="s">
        <v>109</v>
      </c>
      <c r="G156" s="142">
        <f>1748+42+158-17</f>
        <v>1931</v>
      </c>
      <c r="H156" s="219"/>
    </row>
    <row r="157" spans="1:7" ht="33" customHeight="1">
      <c r="A157" s="5" t="s">
        <v>67</v>
      </c>
      <c r="B157" s="67" t="s">
        <v>114</v>
      </c>
      <c r="C157" s="67" t="s">
        <v>66</v>
      </c>
      <c r="D157" s="67" t="s">
        <v>16</v>
      </c>
      <c r="E157" s="67" t="s">
        <v>35</v>
      </c>
      <c r="F157" s="67" t="s">
        <v>6</v>
      </c>
      <c r="G157" s="136">
        <f>G158+G177</f>
        <v>4633.3</v>
      </c>
    </row>
    <row r="158" spans="1:7" ht="15.75" customHeight="1">
      <c r="A158" s="62" t="s">
        <v>116</v>
      </c>
      <c r="B158" s="177" t="s">
        <v>114</v>
      </c>
      <c r="C158" s="74" t="s">
        <v>66</v>
      </c>
      <c r="D158" s="74" t="s">
        <v>7</v>
      </c>
      <c r="E158" s="74" t="s">
        <v>35</v>
      </c>
      <c r="F158" s="74" t="s">
        <v>6</v>
      </c>
      <c r="G158" s="82">
        <f>G159+G163+G166</f>
        <v>4206.6</v>
      </c>
    </row>
    <row r="159" spans="1:7" ht="29.25" customHeight="1">
      <c r="A159" s="64" t="s">
        <v>117</v>
      </c>
      <c r="B159" s="133" t="s">
        <v>114</v>
      </c>
      <c r="C159" s="65" t="s">
        <v>66</v>
      </c>
      <c r="D159" s="65" t="s">
        <v>7</v>
      </c>
      <c r="E159" s="65" t="s">
        <v>68</v>
      </c>
      <c r="F159" s="65" t="s">
        <v>6</v>
      </c>
      <c r="G159" s="86">
        <f>G160</f>
        <v>2687.9</v>
      </c>
    </row>
    <row r="160" spans="1:7" ht="32.25" customHeight="1">
      <c r="A160" s="21" t="s">
        <v>118</v>
      </c>
      <c r="B160" s="133" t="s">
        <v>114</v>
      </c>
      <c r="C160" s="65" t="s">
        <v>66</v>
      </c>
      <c r="D160" s="65" t="s">
        <v>7</v>
      </c>
      <c r="E160" s="65" t="s">
        <v>119</v>
      </c>
      <c r="F160" s="65" t="s">
        <v>6</v>
      </c>
      <c r="G160" s="86">
        <f>G161</f>
        <v>2687.9</v>
      </c>
    </row>
    <row r="161" spans="1:8" ht="15" customHeight="1">
      <c r="A161" s="21" t="s">
        <v>108</v>
      </c>
      <c r="B161" s="133" t="s">
        <v>114</v>
      </c>
      <c r="C161" s="65" t="s">
        <v>66</v>
      </c>
      <c r="D161" s="65" t="s">
        <v>7</v>
      </c>
      <c r="E161" s="65" t="s">
        <v>119</v>
      </c>
      <c r="F161" s="65" t="s">
        <v>109</v>
      </c>
      <c r="G161" s="86">
        <f>2330.9+300+57</f>
        <v>2687.9</v>
      </c>
      <c r="H161" s="217"/>
    </row>
    <row r="162" spans="1:7" ht="25.5" customHeight="1" hidden="1">
      <c r="A162" s="87" t="s">
        <v>216</v>
      </c>
      <c r="B162" s="133" t="s">
        <v>114</v>
      </c>
      <c r="C162" s="65" t="s">
        <v>66</v>
      </c>
      <c r="D162" s="65" t="s">
        <v>7</v>
      </c>
      <c r="E162" s="65" t="s">
        <v>119</v>
      </c>
      <c r="F162" s="65" t="s">
        <v>109</v>
      </c>
      <c r="G162" s="107">
        <v>10</v>
      </c>
    </row>
    <row r="163" spans="1:7" ht="18" customHeight="1">
      <c r="A163" s="64" t="s">
        <v>196</v>
      </c>
      <c r="B163" s="133" t="s">
        <v>114</v>
      </c>
      <c r="C163" s="65" t="s">
        <v>66</v>
      </c>
      <c r="D163" s="65" t="s">
        <v>7</v>
      </c>
      <c r="E163" s="65" t="s">
        <v>198</v>
      </c>
      <c r="F163" s="65" t="s">
        <v>6</v>
      </c>
      <c r="G163" s="86">
        <f>G164</f>
        <v>225.7</v>
      </c>
    </row>
    <row r="164" spans="1:7" ht="27" customHeight="1">
      <c r="A164" s="21" t="s">
        <v>22</v>
      </c>
      <c r="B164" s="133" t="s">
        <v>114</v>
      </c>
      <c r="C164" s="65" t="s">
        <v>66</v>
      </c>
      <c r="D164" s="65" t="s">
        <v>7</v>
      </c>
      <c r="E164" s="65" t="s">
        <v>197</v>
      </c>
      <c r="F164" s="65" t="s">
        <v>6</v>
      </c>
      <c r="G164" s="86">
        <f>G165</f>
        <v>225.7</v>
      </c>
    </row>
    <row r="165" spans="1:7" ht="24" customHeight="1">
      <c r="A165" s="21" t="s">
        <v>108</v>
      </c>
      <c r="B165" s="133" t="s">
        <v>114</v>
      </c>
      <c r="C165" s="65" t="s">
        <v>66</v>
      </c>
      <c r="D165" s="65" t="s">
        <v>7</v>
      </c>
      <c r="E165" s="65" t="s">
        <v>197</v>
      </c>
      <c r="F165" s="65" t="s">
        <v>109</v>
      </c>
      <c r="G165" s="86">
        <f>182.7+43</f>
        <v>225.7</v>
      </c>
    </row>
    <row r="166" spans="1:7" ht="13.5" customHeight="1">
      <c r="A166" s="64" t="s">
        <v>69</v>
      </c>
      <c r="B166" s="133" t="s">
        <v>114</v>
      </c>
      <c r="C166" s="65" t="s">
        <v>66</v>
      </c>
      <c r="D166" s="65" t="s">
        <v>7</v>
      </c>
      <c r="E166" s="65" t="s">
        <v>70</v>
      </c>
      <c r="F166" s="65" t="s">
        <v>60</v>
      </c>
      <c r="G166" s="86">
        <f>G173+G175</f>
        <v>1293</v>
      </c>
    </row>
    <row r="167" spans="1:7" ht="26.25" customHeight="1" hidden="1">
      <c r="A167" s="21" t="s">
        <v>118</v>
      </c>
      <c r="B167" s="133" t="s">
        <v>120</v>
      </c>
      <c r="C167" s="65" t="s">
        <v>66</v>
      </c>
      <c r="D167" s="65" t="s">
        <v>7</v>
      </c>
      <c r="E167" s="65" t="s">
        <v>121</v>
      </c>
      <c r="F167" s="65"/>
      <c r="G167" s="86"/>
    </row>
    <row r="168" spans="1:7" ht="41.25" customHeight="1" hidden="1">
      <c r="A168" s="21" t="s">
        <v>108</v>
      </c>
      <c r="B168" s="133" t="s">
        <v>120</v>
      </c>
      <c r="C168" s="65" t="s">
        <v>66</v>
      </c>
      <c r="D168" s="65" t="s">
        <v>7</v>
      </c>
      <c r="E168" s="65" t="s">
        <v>121</v>
      </c>
      <c r="F168" s="65" t="s">
        <v>109</v>
      </c>
      <c r="G168" s="86"/>
    </row>
    <row r="169" spans="1:7" ht="35.25" customHeight="1" hidden="1">
      <c r="A169" s="16" t="s">
        <v>74</v>
      </c>
      <c r="B169" s="75" t="s">
        <v>21</v>
      </c>
      <c r="C169" s="75" t="s">
        <v>66</v>
      </c>
      <c r="D169" s="75" t="s">
        <v>9</v>
      </c>
      <c r="E169" s="75" t="s">
        <v>73</v>
      </c>
      <c r="F169" s="75" t="s">
        <v>75</v>
      </c>
      <c r="G169" s="203"/>
    </row>
    <row r="170" spans="1:7" ht="27" customHeight="1" hidden="1">
      <c r="A170" s="15" t="s">
        <v>71</v>
      </c>
      <c r="B170" s="115" t="s">
        <v>21</v>
      </c>
      <c r="C170" s="115" t="s">
        <v>66</v>
      </c>
      <c r="D170" s="115" t="s">
        <v>9</v>
      </c>
      <c r="E170" s="115" t="s">
        <v>35</v>
      </c>
      <c r="F170" s="115" t="s">
        <v>6</v>
      </c>
      <c r="G170" s="204"/>
    </row>
    <row r="171" spans="1:7" ht="40.5" customHeight="1" hidden="1">
      <c r="A171" s="16" t="s">
        <v>72</v>
      </c>
      <c r="B171" s="75" t="s">
        <v>21</v>
      </c>
      <c r="C171" s="75" t="s">
        <v>66</v>
      </c>
      <c r="D171" s="75" t="s">
        <v>9</v>
      </c>
      <c r="E171" s="75" t="s">
        <v>73</v>
      </c>
      <c r="F171" s="75" t="s">
        <v>6</v>
      </c>
      <c r="G171" s="203"/>
    </row>
    <row r="172" spans="1:7" ht="38.25" customHeight="1" hidden="1">
      <c r="A172" s="16" t="s">
        <v>74</v>
      </c>
      <c r="B172" s="75" t="s">
        <v>21</v>
      </c>
      <c r="C172" s="75" t="s">
        <v>66</v>
      </c>
      <c r="D172" s="75" t="s">
        <v>9</v>
      </c>
      <c r="E172" s="75" t="s">
        <v>73</v>
      </c>
      <c r="F172" s="75" t="s">
        <v>75</v>
      </c>
      <c r="G172" s="203"/>
    </row>
    <row r="173" spans="1:7" ht="31.5" customHeight="1">
      <c r="A173" s="21" t="s">
        <v>118</v>
      </c>
      <c r="B173" s="133" t="s">
        <v>114</v>
      </c>
      <c r="C173" s="65" t="s">
        <v>66</v>
      </c>
      <c r="D173" s="65" t="s">
        <v>7</v>
      </c>
      <c r="E173" s="65" t="s">
        <v>121</v>
      </c>
      <c r="F173" s="65" t="s">
        <v>6</v>
      </c>
      <c r="G173" s="86">
        <f>G174</f>
        <v>1277.7</v>
      </c>
    </row>
    <row r="174" spans="1:7" ht="18.75" customHeight="1">
      <c r="A174" s="21" t="s">
        <v>108</v>
      </c>
      <c r="B174" s="133" t="s">
        <v>114</v>
      </c>
      <c r="C174" s="65" t="s">
        <v>66</v>
      </c>
      <c r="D174" s="65" t="s">
        <v>7</v>
      </c>
      <c r="E174" s="65" t="s">
        <v>121</v>
      </c>
      <c r="F174" s="65" t="s">
        <v>109</v>
      </c>
      <c r="G174" s="86">
        <v>1277.7</v>
      </c>
    </row>
    <row r="175" spans="1:7" ht="30.75" customHeight="1">
      <c r="A175" s="226" t="s">
        <v>253</v>
      </c>
      <c r="B175" s="227" t="s">
        <v>114</v>
      </c>
      <c r="C175" s="228" t="s">
        <v>66</v>
      </c>
      <c r="D175" s="228" t="s">
        <v>7</v>
      </c>
      <c r="E175" s="228" t="s">
        <v>254</v>
      </c>
      <c r="F175" s="228" t="s">
        <v>6</v>
      </c>
      <c r="G175" s="229">
        <v>15.3</v>
      </c>
    </row>
    <row r="176" spans="1:7" ht="18.75" customHeight="1">
      <c r="A176" s="230" t="s">
        <v>108</v>
      </c>
      <c r="B176" s="227" t="s">
        <v>114</v>
      </c>
      <c r="C176" s="228" t="s">
        <v>66</v>
      </c>
      <c r="D176" s="228" t="s">
        <v>7</v>
      </c>
      <c r="E176" s="228" t="s">
        <v>254</v>
      </c>
      <c r="F176" s="228" t="s">
        <v>109</v>
      </c>
      <c r="G176" s="86">
        <v>15.3</v>
      </c>
    </row>
    <row r="177" spans="1:7" ht="27" customHeight="1">
      <c r="A177" s="231" t="s">
        <v>65</v>
      </c>
      <c r="B177" s="232" t="s">
        <v>114</v>
      </c>
      <c r="C177" s="232" t="s">
        <v>66</v>
      </c>
      <c r="D177" s="232" t="s">
        <v>8</v>
      </c>
      <c r="E177" s="232" t="s">
        <v>35</v>
      </c>
      <c r="F177" s="232" t="s">
        <v>6</v>
      </c>
      <c r="G177" s="141">
        <f>G178</f>
        <v>426.7</v>
      </c>
    </row>
    <row r="178" spans="1:7" ht="63" customHeight="1">
      <c r="A178" s="22" t="s">
        <v>98</v>
      </c>
      <c r="B178" s="133" t="s">
        <v>114</v>
      </c>
      <c r="C178" s="65" t="s">
        <v>66</v>
      </c>
      <c r="D178" s="65" t="s">
        <v>8</v>
      </c>
      <c r="E178" s="65" t="s">
        <v>111</v>
      </c>
      <c r="F178" s="65" t="s">
        <v>6</v>
      </c>
      <c r="G178" s="82">
        <f>G179</f>
        <v>426.7</v>
      </c>
    </row>
    <row r="179" spans="1:7" ht="21" customHeight="1">
      <c r="A179" s="22" t="s">
        <v>18</v>
      </c>
      <c r="B179" s="133" t="s">
        <v>114</v>
      </c>
      <c r="C179" s="65" t="s">
        <v>66</v>
      </c>
      <c r="D179" s="65" t="s">
        <v>8</v>
      </c>
      <c r="E179" s="65" t="s">
        <v>112</v>
      </c>
      <c r="F179" s="65" t="s">
        <v>6</v>
      </c>
      <c r="G179" s="82">
        <f>G182</f>
        <v>426.7</v>
      </c>
    </row>
    <row r="180" spans="1:7" ht="0.75" customHeight="1" hidden="1">
      <c r="A180" s="23" t="s">
        <v>122</v>
      </c>
      <c r="B180" s="133" t="s">
        <v>120</v>
      </c>
      <c r="C180" s="65" t="s">
        <v>66</v>
      </c>
      <c r="D180" s="65" t="s">
        <v>8</v>
      </c>
      <c r="E180" s="65" t="s">
        <v>112</v>
      </c>
      <c r="F180" s="65" t="s">
        <v>96</v>
      </c>
      <c r="G180" s="82"/>
    </row>
    <row r="181" spans="1:7" ht="0.75" customHeight="1" hidden="1">
      <c r="A181" s="8" t="s">
        <v>22</v>
      </c>
      <c r="B181" s="75" t="s">
        <v>21</v>
      </c>
      <c r="C181" s="75" t="s">
        <v>66</v>
      </c>
      <c r="D181" s="75" t="s">
        <v>7</v>
      </c>
      <c r="E181" s="75" t="s">
        <v>38</v>
      </c>
      <c r="F181" s="75" t="s">
        <v>37</v>
      </c>
      <c r="G181" s="205"/>
    </row>
    <row r="182" spans="1:8" ht="28.5" customHeight="1">
      <c r="A182" s="57" t="s">
        <v>95</v>
      </c>
      <c r="B182" s="133" t="s">
        <v>114</v>
      </c>
      <c r="C182" s="65" t="s">
        <v>66</v>
      </c>
      <c r="D182" s="65" t="s">
        <v>8</v>
      </c>
      <c r="E182" s="65" t="s">
        <v>112</v>
      </c>
      <c r="F182" s="65" t="s">
        <v>96</v>
      </c>
      <c r="G182" s="82">
        <f>333.7+93</f>
        <v>426.7</v>
      </c>
      <c r="H182" s="288"/>
    </row>
    <row r="183" spans="1:7" ht="32.25" customHeight="1">
      <c r="A183" s="179" t="s">
        <v>199</v>
      </c>
      <c r="B183" s="60" t="s">
        <v>124</v>
      </c>
      <c r="C183" s="60" t="s">
        <v>16</v>
      </c>
      <c r="D183" s="60" t="s">
        <v>16</v>
      </c>
      <c r="E183" s="60" t="s">
        <v>35</v>
      </c>
      <c r="F183" s="60" t="s">
        <v>6</v>
      </c>
      <c r="G183" s="270">
        <f>G184</f>
        <v>27562.090000000004</v>
      </c>
    </row>
    <row r="184" spans="1:7" ht="16.5" customHeight="1">
      <c r="A184" s="14" t="s">
        <v>25</v>
      </c>
      <c r="B184" s="41" t="s">
        <v>124</v>
      </c>
      <c r="C184" s="41" t="s">
        <v>26</v>
      </c>
      <c r="D184" s="41" t="s">
        <v>16</v>
      </c>
      <c r="E184" s="41" t="s">
        <v>35</v>
      </c>
      <c r="F184" s="41" t="s">
        <v>6</v>
      </c>
      <c r="G184" s="269">
        <f>G185+G193+G201+G205+G211</f>
        <v>27562.090000000004</v>
      </c>
    </row>
    <row r="185" spans="1:7" ht="17.25" customHeight="1">
      <c r="A185" s="35" t="s">
        <v>177</v>
      </c>
      <c r="B185" s="50" t="s">
        <v>124</v>
      </c>
      <c r="C185" s="50" t="s">
        <v>26</v>
      </c>
      <c r="D185" s="50" t="s">
        <v>7</v>
      </c>
      <c r="E185" s="50" t="s">
        <v>35</v>
      </c>
      <c r="F185" s="50" t="s">
        <v>6</v>
      </c>
      <c r="G185" s="271">
        <f>G186</f>
        <v>2775</v>
      </c>
    </row>
    <row r="186" spans="1:7" ht="25.5">
      <c r="A186" s="6" t="s">
        <v>40</v>
      </c>
      <c r="B186" s="50" t="s">
        <v>124</v>
      </c>
      <c r="C186" s="50" t="s">
        <v>26</v>
      </c>
      <c r="D186" s="50" t="s">
        <v>7</v>
      </c>
      <c r="E186" s="50" t="s">
        <v>39</v>
      </c>
      <c r="F186" s="50" t="s">
        <v>6</v>
      </c>
      <c r="G186" s="131">
        <f>G187</f>
        <v>2775</v>
      </c>
    </row>
    <row r="187" spans="1:7" ht="33.75" customHeight="1">
      <c r="A187" s="1" t="s">
        <v>22</v>
      </c>
      <c r="B187" s="50" t="s">
        <v>124</v>
      </c>
      <c r="C187" s="50" t="s">
        <v>26</v>
      </c>
      <c r="D187" s="50" t="s">
        <v>7</v>
      </c>
      <c r="E187" s="59" t="s">
        <v>123</v>
      </c>
      <c r="F187" s="50" t="s">
        <v>6</v>
      </c>
      <c r="G187" s="131">
        <f>G192</f>
        <v>2775</v>
      </c>
    </row>
    <row r="188" spans="1:7" ht="26.25" customHeight="1" hidden="1">
      <c r="A188" s="6" t="s">
        <v>41</v>
      </c>
      <c r="B188" s="50" t="s">
        <v>24</v>
      </c>
      <c r="C188" s="50" t="s">
        <v>26</v>
      </c>
      <c r="D188" s="50" t="s">
        <v>7</v>
      </c>
      <c r="E188" s="59" t="s">
        <v>42</v>
      </c>
      <c r="F188" s="50" t="s">
        <v>6</v>
      </c>
      <c r="G188" s="132"/>
    </row>
    <row r="189" spans="1:7" ht="36.75" customHeight="1" hidden="1">
      <c r="A189" s="1" t="s">
        <v>22</v>
      </c>
      <c r="B189" s="50" t="s">
        <v>24</v>
      </c>
      <c r="C189" s="50" t="s">
        <v>26</v>
      </c>
      <c r="D189" s="50" t="s">
        <v>7</v>
      </c>
      <c r="E189" s="59" t="s">
        <v>42</v>
      </c>
      <c r="F189" s="50" t="s">
        <v>37</v>
      </c>
      <c r="G189" s="132"/>
    </row>
    <row r="190" spans="1:7" ht="28.5" customHeight="1" hidden="1">
      <c r="A190" s="6" t="s">
        <v>41</v>
      </c>
      <c r="B190" s="50" t="s">
        <v>24</v>
      </c>
      <c r="C190" s="50" t="s">
        <v>26</v>
      </c>
      <c r="D190" s="50" t="s">
        <v>7</v>
      </c>
      <c r="E190" s="59" t="s">
        <v>42</v>
      </c>
      <c r="F190" s="50" t="s">
        <v>6</v>
      </c>
      <c r="G190" s="132"/>
    </row>
    <row r="191" spans="1:7" ht="37.5" customHeight="1" hidden="1">
      <c r="A191" s="1" t="s">
        <v>22</v>
      </c>
      <c r="B191" s="50" t="s">
        <v>24</v>
      </c>
      <c r="C191" s="50" t="s">
        <v>26</v>
      </c>
      <c r="D191" s="50" t="s">
        <v>7</v>
      </c>
      <c r="E191" s="59" t="s">
        <v>42</v>
      </c>
      <c r="F191" s="50" t="s">
        <v>37</v>
      </c>
      <c r="G191" s="132"/>
    </row>
    <row r="192" spans="1:7" ht="18.75" customHeight="1">
      <c r="A192" s="21" t="s">
        <v>108</v>
      </c>
      <c r="B192" s="133" t="s">
        <v>124</v>
      </c>
      <c r="C192" s="65" t="s">
        <v>26</v>
      </c>
      <c r="D192" s="65" t="s">
        <v>7</v>
      </c>
      <c r="E192" s="65" t="s">
        <v>123</v>
      </c>
      <c r="F192" s="65" t="s">
        <v>109</v>
      </c>
      <c r="G192" s="82">
        <v>2775</v>
      </c>
    </row>
    <row r="193" spans="1:7" ht="18" customHeight="1">
      <c r="A193" s="35" t="s">
        <v>178</v>
      </c>
      <c r="B193" s="134">
        <v>561</v>
      </c>
      <c r="C193" s="51" t="s">
        <v>26</v>
      </c>
      <c r="D193" s="51" t="s">
        <v>9</v>
      </c>
      <c r="E193" s="65" t="s">
        <v>35</v>
      </c>
      <c r="F193" s="65" t="s">
        <v>6</v>
      </c>
      <c r="G193" s="201">
        <f>G194+G197+G199</f>
        <v>19305.300000000003</v>
      </c>
    </row>
    <row r="194" spans="1:7" ht="24.75" customHeight="1">
      <c r="A194" s="6" t="s">
        <v>40</v>
      </c>
      <c r="B194" s="134">
        <v>561</v>
      </c>
      <c r="C194" s="51" t="s">
        <v>26</v>
      </c>
      <c r="D194" s="51" t="s">
        <v>9</v>
      </c>
      <c r="E194" s="70" t="s">
        <v>39</v>
      </c>
      <c r="F194" s="65" t="s">
        <v>6</v>
      </c>
      <c r="G194" s="135">
        <f>G195</f>
        <v>16324.800000000003</v>
      </c>
    </row>
    <row r="195" spans="1:7" ht="33" customHeight="1">
      <c r="A195" s="1" t="s">
        <v>22</v>
      </c>
      <c r="B195" s="134">
        <v>561</v>
      </c>
      <c r="C195" s="51" t="s">
        <v>26</v>
      </c>
      <c r="D195" s="51" t="s">
        <v>9</v>
      </c>
      <c r="E195" s="75" t="s">
        <v>123</v>
      </c>
      <c r="F195" s="65" t="s">
        <v>6</v>
      </c>
      <c r="G195" s="82">
        <f>G196</f>
        <v>16324.800000000003</v>
      </c>
    </row>
    <row r="196" spans="1:7" ht="20.25" customHeight="1">
      <c r="A196" s="21" t="s">
        <v>108</v>
      </c>
      <c r="B196" s="134">
        <v>561</v>
      </c>
      <c r="C196" s="51" t="s">
        <v>26</v>
      </c>
      <c r="D196" s="51" t="s">
        <v>9</v>
      </c>
      <c r="E196" s="75" t="s">
        <v>123</v>
      </c>
      <c r="F196" s="65" t="s">
        <v>109</v>
      </c>
      <c r="G196" s="82">
        <f>15525.7+516+245-761.9+600+1000+11.09-100-200-200-400+88.91</f>
        <v>16324.800000000003</v>
      </c>
    </row>
    <row r="197" spans="1:7" ht="32.25" customHeight="1">
      <c r="A197" s="21" t="s">
        <v>89</v>
      </c>
      <c r="B197" s="134">
        <v>561</v>
      </c>
      <c r="C197" s="51" t="s">
        <v>26</v>
      </c>
      <c r="D197" s="51" t="s">
        <v>9</v>
      </c>
      <c r="E197" s="75" t="s">
        <v>81</v>
      </c>
      <c r="F197" s="65" t="s">
        <v>6</v>
      </c>
      <c r="G197" s="82">
        <f>G198</f>
        <v>2218.6</v>
      </c>
    </row>
    <row r="198" spans="1:7" ht="68.25" customHeight="1">
      <c r="A198" s="21" t="s">
        <v>279</v>
      </c>
      <c r="B198" s="134">
        <v>561</v>
      </c>
      <c r="C198" s="51" t="s">
        <v>26</v>
      </c>
      <c r="D198" s="51" t="s">
        <v>9</v>
      </c>
      <c r="E198" s="75" t="s">
        <v>280</v>
      </c>
      <c r="F198" s="65" t="s">
        <v>109</v>
      </c>
      <c r="G198" s="82">
        <v>2218.6</v>
      </c>
    </row>
    <row r="199" spans="1:7" ht="79.5" customHeight="1">
      <c r="A199" s="274" t="s">
        <v>268</v>
      </c>
      <c r="B199" s="233">
        <v>561</v>
      </c>
      <c r="C199" s="234" t="s">
        <v>26</v>
      </c>
      <c r="D199" s="234" t="s">
        <v>9</v>
      </c>
      <c r="E199" s="129" t="s">
        <v>269</v>
      </c>
      <c r="F199" s="129" t="s">
        <v>6</v>
      </c>
      <c r="G199" s="211">
        <v>761.9</v>
      </c>
    </row>
    <row r="200" spans="1:7" ht="23.25" customHeight="1">
      <c r="A200" s="230" t="s">
        <v>108</v>
      </c>
      <c r="B200" s="233">
        <v>561</v>
      </c>
      <c r="C200" s="234" t="s">
        <v>26</v>
      </c>
      <c r="D200" s="234" t="s">
        <v>9</v>
      </c>
      <c r="E200" s="235" t="s">
        <v>269</v>
      </c>
      <c r="F200" s="228" t="s">
        <v>109</v>
      </c>
      <c r="G200" s="236">
        <v>761.9</v>
      </c>
    </row>
    <row r="201" spans="1:7" ht="26.25" customHeight="1">
      <c r="A201" s="237" t="s">
        <v>204</v>
      </c>
      <c r="B201" s="129" t="s">
        <v>124</v>
      </c>
      <c r="C201" s="129" t="s">
        <v>26</v>
      </c>
      <c r="D201" s="129" t="s">
        <v>28</v>
      </c>
      <c r="E201" s="129" t="s">
        <v>91</v>
      </c>
      <c r="F201" s="129" t="s">
        <v>6</v>
      </c>
      <c r="G201" s="189">
        <f>G202</f>
        <v>340</v>
      </c>
    </row>
    <row r="202" spans="1:7" ht="18.75" customHeight="1">
      <c r="A202" s="238" t="s">
        <v>205</v>
      </c>
      <c r="B202" s="129" t="s">
        <v>124</v>
      </c>
      <c r="C202" s="129" t="s">
        <v>26</v>
      </c>
      <c r="D202" s="129" t="s">
        <v>28</v>
      </c>
      <c r="E202" s="129" t="s">
        <v>206</v>
      </c>
      <c r="F202" s="129" t="s">
        <v>6</v>
      </c>
      <c r="G202" s="239">
        <f>G203</f>
        <v>340</v>
      </c>
    </row>
    <row r="203" spans="1:7" ht="27.75" customHeight="1">
      <c r="A203" s="240" t="s">
        <v>22</v>
      </c>
      <c r="B203" s="129" t="s">
        <v>124</v>
      </c>
      <c r="C203" s="129" t="s">
        <v>26</v>
      </c>
      <c r="D203" s="129" t="s">
        <v>28</v>
      </c>
      <c r="E203" s="129" t="s">
        <v>207</v>
      </c>
      <c r="F203" s="129" t="s">
        <v>6</v>
      </c>
      <c r="G203" s="239">
        <f>G204</f>
        <v>340</v>
      </c>
    </row>
    <row r="204" spans="1:7" ht="18" customHeight="1">
      <c r="A204" s="240" t="s">
        <v>108</v>
      </c>
      <c r="B204" s="129" t="s">
        <v>124</v>
      </c>
      <c r="C204" s="129" t="s">
        <v>26</v>
      </c>
      <c r="D204" s="129" t="s">
        <v>28</v>
      </c>
      <c r="E204" s="129" t="s">
        <v>207</v>
      </c>
      <c r="F204" s="129" t="s">
        <v>109</v>
      </c>
      <c r="G204" s="239">
        <v>340</v>
      </c>
    </row>
    <row r="205" spans="1:7" ht="18.75" customHeight="1">
      <c r="A205" s="237" t="s">
        <v>208</v>
      </c>
      <c r="B205" s="129" t="s">
        <v>124</v>
      </c>
      <c r="C205" s="129" t="s">
        <v>26</v>
      </c>
      <c r="D205" s="129" t="s">
        <v>14</v>
      </c>
      <c r="E205" s="129" t="s">
        <v>91</v>
      </c>
      <c r="F205" s="129" t="s">
        <v>6</v>
      </c>
      <c r="G205" s="189">
        <f>G206+G209</f>
        <v>4074.5</v>
      </c>
    </row>
    <row r="206" spans="1:7" ht="19.5" customHeight="1">
      <c r="A206" s="240" t="s">
        <v>205</v>
      </c>
      <c r="B206" s="129" t="s">
        <v>124</v>
      </c>
      <c r="C206" s="129" t="s">
        <v>26</v>
      </c>
      <c r="D206" s="129" t="s">
        <v>14</v>
      </c>
      <c r="E206" s="129" t="s">
        <v>206</v>
      </c>
      <c r="F206" s="129" t="s">
        <v>6</v>
      </c>
      <c r="G206" s="239">
        <f>G207</f>
        <v>3698</v>
      </c>
    </row>
    <row r="207" spans="1:7" ht="27.75" customHeight="1">
      <c r="A207" s="240" t="s">
        <v>22</v>
      </c>
      <c r="B207" s="129" t="s">
        <v>124</v>
      </c>
      <c r="C207" s="129" t="s">
        <v>26</v>
      </c>
      <c r="D207" s="129" t="s">
        <v>14</v>
      </c>
      <c r="E207" s="129" t="s">
        <v>207</v>
      </c>
      <c r="F207" s="129" t="s">
        <v>6</v>
      </c>
      <c r="G207" s="239">
        <f>G208</f>
        <v>3698</v>
      </c>
    </row>
    <row r="208" spans="1:8" ht="20.25" customHeight="1">
      <c r="A208" s="240" t="s">
        <v>108</v>
      </c>
      <c r="B208" s="129" t="s">
        <v>124</v>
      </c>
      <c r="C208" s="129" t="s">
        <v>26</v>
      </c>
      <c r="D208" s="129" t="s">
        <v>14</v>
      </c>
      <c r="E208" s="129" t="s">
        <v>207</v>
      </c>
      <c r="F208" s="129" t="s">
        <v>109</v>
      </c>
      <c r="G208" s="236">
        <f>4074.5-376.5+600-300-200-100</f>
        <v>3698</v>
      </c>
      <c r="H208" s="289"/>
    </row>
    <row r="209" spans="1:7" ht="31.5" customHeight="1">
      <c r="A209" s="274" t="s">
        <v>266</v>
      </c>
      <c r="B209" s="129" t="s">
        <v>124</v>
      </c>
      <c r="C209" s="129" t="s">
        <v>26</v>
      </c>
      <c r="D209" s="129" t="s">
        <v>14</v>
      </c>
      <c r="E209" s="129" t="s">
        <v>267</v>
      </c>
      <c r="F209" s="129" t="s">
        <v>6</v>
      </c>
      <c r="G209" s="239">
        <v>376.5</v>
      </c>
    </row>
    <row r="210" spans="1:7" ht="21.75" customHeight="1">
      <c r="A210" s="240" t="s">
        <v>108</v>
      </c>
      <c r="B210" s="129" t="s">
        <v>124</v>
      </c>
      <c r="C210" s="129" t="s">
        <v>26</v>
      </c>
      <c r="D210" s="129" t="s">
        <v>14</v>
      </c>
      <c r="E210" s="129" t="s">
        <v>267</v>
      </c>
      <c r="F210" s="129" t="s">
        <v>109</v>
      </c>
      <c r="G210" s="239">
        <v>376.5</v>
      </c>
    </row>
    <row r="211" spans="1:7" ht="29.25" customHeight="1">
      <c r="A211" s="237" t="s">
        <v>209</v>
      </c>
      <c r="B211" s="129" t="s">
        <v>124</v>
      </c>
      <c r="C211" s="129" t="s">
        <v>26</v>
      </c>
      <c r="D211" s="129" t="s">
        <v>27</v>
      </c>
      <c r="E211" s="129" t="s">
        <v>91</v>
      </c>
      <c r="F211" s="129" t="s">
        <v>6</v>
      </c>
      <c r="G211" s="189">
        <f>G212+G215</f>
        <v>1067.29</v>
      </c>
    </row>
    <row r="212" spans="1:7" ht="30" customHeight="1">
      <c r="A212" s="237" t="s">
        <v>210</v>
      </c>
      <c r="B212" s="129" t="s">
        <v>124</v>
      </c>
      <c r="C212" s="129" t="s">
        <v>26</v>
      </c>
      <c r="D212" s="129" t="s">
        <v>27</v>
      </c>
      <c r="E212" s="129" t="s">
        <v>211</v>
      </c>
      <c r="F212" s="129" t="s">
        <v>6</v>
      </c>
      <c r="G212" s="239">
        <f>G213</f>
        <v>1056.2</v>
      </c>
    </row>
    <row r="213" spans="1:7" ht="29.25" customHeight="1">
      <c r="A213" s="238" t="s">
        <v>22</v>
      </c>
      <c r="B213" s="129" t="s">
        <v>124</v>
      </c>
      <c r="C213" s="129" t="s">
        <v>26</v>
      </c>
      <c r="D213" s="129" t="s">
        <v>27</v>
      </c>
      <c r="E213" s="129" t="s">
        <v>212</v>
      </c>
      <c r="F213" s="129" t="s">
        <v>6</v>
      </c>
      <c r="G213" s="239">
        <f>G214</f>
        <v>1056.2</v>
      </c>
    </row>
    <row r="214" spans="1:7" ht="19.5" customHeight="1">
      <c r="A214" s="281" t="s">
        <v>108</v>
      </c>
      <c r="B214" s="50" t="s">
        <v>124</v>
      </c>
      <c r="C214" s="50" t="s">
        <v>26</v>
      </c>
      <c r="D214" s="50" t="s">
        <v>27</v>
      </c>
      <c r="E214" s="50" t="s">
        <v>212</v>
      </c>
      <c r="F214" s="50" t="s">
        <v>109</v>
      </c>
      <c r="G214" s="131">
        <v>1056.2</v>
      </c>
    </row>
    <row r="215" spans="1:7" ht="53.25" customHeight="1">
      <c r="A215" s="282" t="s">
        <v>337</v>
      </c>
      <c r="B215" s="50" t="s">
        <v>124</v>
      </c>
      <c r="C215" s="50" t="s">
        <v>26</v>
      </c>
      <c r="D215" s="50" t="s">
        <v>27</v>
      </c>
      <c r="E215" s="50" t="s">
        <v>334</v>
      </c>
      <c r="F215" s="50" t="s">
        <v>6</v>
      </c>
      <c r="G215" s="271">
        <v>11.09</v>
      </c>
    </row>
    <row r="216" spans="1:7" ht="15.75" customHeight="1">
      <c r="A216" s="281" t="s">
        <v>108</v>
      </c>
      <c r="B216" s="50" t="s">
        <v>124</v>
      </c>
      <c r="C216" s="50" t="s">
        <v>26</v>
      </c>
      <c r="D216" s="50" t="s">
        <v>27</v>
      </c>
      <c r="E216" s="50" t="s">
        <v>334</v>
      </c>
      <c r="F216" s="50" t="s">
        <v>109</v>
      </c>
      <c r="G216" s="271">
        <v>11.09</v>
      </c>
    </row>
    <row r="217" spans="1:7" ht="48.75" customHeight="1">
      <c r="A217" s="17" t="s">
        <v>251</v>
      </c>
      <c r="B217" s="60" t="s">
        <v>130</v>
      </c>
      <c r="C217" s="60" t="s">
        <v>16</v>
      </c>
      <c r="D217" s="60" t="s">
        <v>16</v>
      </c>
      <c r="E217" s="60" t="s">
        <v>35</v>
      </c>
      <c r="F217" s="60" t="s">
        <v>6</v>
      </c>
      <c r="G217" s="139">
        <f>G218+G289+G271</f>
        <v>89257.322</v>
      </c>
    </row>
    <row r="218" spans="1:7" ht="15.75">
      <c r="A218" s="283" t="s">
        <v>11</v>
      </c>
      <c r="B218" s="42" t="s">
        <v>130</v>
      </c>
      <c r="C218" s="42" t="s">
        <v>10</v>
      </c>
      <c r="D218" s="42" t="s">
        <v>31</v>
      </c>
      <c r="E218" s="42" t="s">
        <v>35</v>
      </c>
      <c r="F218" s="42" t="s">
        <v>6</v>
      </c>
      <c r="G218" s="268">
        <f>G219+G225+G264+G253</f>
        <v>74904.022</v>
      </c>
    </row>
    <row r="219" spans="1:7" ht="14.25">
      <c r="A219" s="10" t="s">
        <v>48</v>
      </c>
      <c r="B219" s="30" t="s">
        <v>130</v>
      </c>
      <c r="C219" s="30" t="s">
        <v>10</v>
      </c>
      <c r="D219" s="30" t="s">
        <v>7</v>
      </c>
      <c r="E219" s="30" t="s">
        <v>35</v>
      </c>
      <c r="F219" s="30" t="s">
        <v>6</v>
      </c>
      <c r="G219" s="141">
        <f>G220</f>
        <v>13101.5</v>
      </c>
    </row>
    <row r="220" spans="1:7" ht="13.5" customHeight="1">
      <c r="A220" s="2" t="s">
        <v>49</v>
      </c>
      <c r="B220" s="30" t="s">
        <v>130</v>
      </c>
      <c r="C220" s="30" t="s">
        <v>10</v>
      </c>
      <c r="D220" s="30" t="s">
        <v>7</v>
      </c>
      <c r="E220" s="30" t="s">
        <v>50</v>
      </c>
      <c r="F220" s="30" t="s">
        <v>6</v>
      </c>
      <c r="G220" s="142">
        <f>G221+G223</f>
        <v>13101.5</v>
      </c>
    </row>
    <row r="221" spans="1:7" ht="25.5" customHeight="1">
      <c r="A221" s="241" t="s">
        <v>22</v>
      </c>
      <c r="B221" s="129" t="s">
        <v>130</v>
      </c>
      <c r="C221" s="129" t="s">
        <v>10</v>
      </c>
      <c r="D221" s="129" t="s">
        <v>7</v>
      </c>
      <c r="E221" s="129" t="s">
        <v>131</v>
      </c>
      <c r="F221" s="129" t="s">
        <v>6</v>
      </c>
      <c r="G221" s="236">
        <f>G222</f>
        <v>12779.9</v>
      </c>
    </row>
    <row r="222" spans="1:8" ht="16.5" customHeight="1">
      <c r="A222" s="242" t="s">
        <v>108</v>
      </c>
      <c r="B222" s="129" t="s">
        <v>130</v>
      </c>
      <c r="C222" s="129" t="s">
        <v>10</v>
      </c>
      <c r="D222" s="129" t="s">
        <v>7</v>
      </c>
      <c r="E222" s="129" t="s">
        <v>131</v>
      </c>
      <c r="F222" s="129" t="s">
        <v>109</v>
      </c>
      <c r="G222" s="236">
        <f>10743.2-10743.2+12756.5+25+323.2-245-323.2+843.4-290-300-140+130</f>
        <v>12779.9</v>
      </c>
      <c r="H222" s="289"/>
    </row>
    <row r="223" spans="1:7" ht="66" customHeight="1">
      <c r="A223" s="274" t="s">
        <v>256</v>
      </c>
      <c r="B223" s="129" t="s">
        <v>130</v>
      </c>
      <c r="C223" s="129" t="s">
        <v>10</v>
      </c>
      <c r="D223" s="129" t="s">
        <v>7</v>
      </c>
      <c r="E223" s="129" t="s">
        <v>257</v>
      </c>
      <c r="F223" s="129" t="s">
        <v>6</v>
      </c>
      <c r="G223" s="236">
        <v>321.6</v>
      </c>
    </row>
    <row r="224" spans="1:7" ht="16.5" customHeight="1">
      <c r="A224" s="242" t="s">
        <v>108</v>
      </c>
      <c r="B224" s="129" t="s">
        <v>130</v>
      </c>
      <c r="C224" s="129" t="s">
        <v>10</v>
      </c>
      <c r="D224" s="129" t="s">
        <v>7</v>
      </c>
      <c r="E224" s="129" t="s">
        <v>257</v>
      </c>
      <c r="F224" s="129" t="s">
        <v>109</v>
      </c>
      <c r="G224" s="236">
        <f>323.2-1.6</f>
        <v>321.59999999999997</v>
      </c>
    </row>
    <row r="225" spans="1:9" ht="14.25">
      <c r="A225" s="284" t="s">
        <v>12</v>
      </c>
      <c r="B225" s="129" t="s">
        <v>130</v>
      </c>
      <c r="C225" s="129" t="s">
        <v>10</v>
      </c>
      <c r="D225" s="129" t="s">
        <v>9</v>
      </c>
      <c r="E225" s="129" t="s">
        <v>35</v>
      </c>
      <c r="F225" s="129" t="s">
        <v>6</v>
      </c>
      <c r="G225" s="189">
        <f>G226+G229+G234+G240+G243+G237</f>
        <v>58855.022</v>
      </c>
      <c r="I225" s="208"/>
    </row>
    <row r="226" spans="1:7" ht="30" customHeight="1">
      <c r="A226" s="243" t="s">
        <v>51</v>
      </c>
      <c r="B226" s="129" t="s">
        <v>130</v>
      </c>
      <c r="C226" s="129" t="s">
        <v>10</v>
      </c>
      <c r="D226" s="129" t="s">
        <v>9</v>
      </c>
      <c r="E226" s="129" t="s">
        <v>52</v>
      </c>
      <c r="F226" s="129" t="s">
        <v>6</v>
      </c>
      <c r="G226" s="236">
        <f>G227</f>
        <v>15447.3</v>
      </c>
    </row>
    <row r="227" spans="1:7" ht="28.5" customHeight="1">
      <c r="A227" s="244" t="s">
        <v>22</v>
      </c>
      <c r="B227" s="245" t="s">
        <v>130</v>
      </c>
      <c r="C227" s="228" t="s">
        <v>10</v>
      </c>
      <c r="D227" s="228" t="s">
        <v>9</v>
      </c>
      <c r="E227" s="228" t="s">
        <v>132</v>
      </c>
      <c r="F227" s="228" t="s">
        <v>6</v>
      </c>
      <c r="G227" s="86">
        <f>G228</f>
        <v>15447.3</v>
      </c>
    </row>
    <row r="228" spans="1:8" ht="26.25" customHeight="1">
      <c r="A228" s="244" t="s">
        <v>108</v>
      </c>
      <c r="B228" s="245" t="s">
        <v>130</v>
      </c>
      <c r="C228" s="228" t="s">
        <v>10</v>
      </c>
      <c r="D228" s="228" t="s">
        <v>9</v>
      </c>
      <c r="E228" s="228" t="s">
        <v>132</v>
      </c>
      <c r="F228" s="228" t="s">
        <v>109</v>
      </c>
      <c r="G228" s="86">
        <f>56321.9+20-640-332.8-279-40371.6+1000-310-400+104.8+370-36</f>
        <v>15447.3</v>
      </c>
      <c r="H228" s="288"/>
    </row>
    <row r="229" spans="1:7" ht="17.25" customHeight="1">
      <c r="A229" s="6" t="s">
        <v>13</v>
      </c>
      <c r="B229" s="50" t="s">
        <v>130</v>
      </c>
      <c r="C229" s="50" t="s">
        <v>10</v>
      </c>
      <c r="D229" s="50" t="s">
        <v>9</v>
      </c>
      <c r="E229" s="50" t="s">
        <v>47</v>
      </c>
      <c r="F229" s="50" t="s">
        <v>6</v>
      </c>
      <c r="G229" s="136">
        <f>G230</f>
        <v>2864</v>
      </c>
    </row>
    <row r="230" spans="1:7" ht="26.25" customHeight="1">
      <c r="A230" s="1" t="s">
        <v>22</v>
      </c>
      <c r="B230" s="50" t="s">
        <v>130</v>
      </c>
      <c r="C230" s="50" t="s">
        <v>10</v>
      </c>
      <c r="D230" s="50" t="s">
        <v>9</v>
      </c>
      <c r="E230" s="50" t="s">
        <v>115</v>
      </c>
      <c r="F230" s="50" t="s">
        <v>6</v>
      </c>
      <c r="G230" s="131">
        <f>G231</f>
        <v>2864</v>
      </c>
    </row>
    <row r="231" spans="1:7" ht="18.75" customHeight="1">
      <c r="A231" s="26" t="s">
        <v>108</v>
      </c>
      <c r="B231" s="50" t="s">
        <v>130</v>
      </c>
      <c r="C231" s="50" t="s">
        <v>10</v>
      </c>
      <c r="D231" s="50" t="s">
        <v>9</v>
      </c>
      <c r="E231" s="50" t="s">
        <v>115</v>
      </c>
      <c r="F231" s="50" t="s">
        <v>109</v>
      </c>
      <c r="G231" s="131">
        <f>3002-138</f>
        <v>2864</v>
      </c>
    </row>
    <row r="232" spans="1:7" ht="1.5" customHeight="1" hidden="1">
      <c r="A232" s="87" t="s">
        <v>222</v>
      </c>
      <c r="B232" s="50"/>
      <c r="C232" s="50"/>
      <c r="D232" s="50"/>
      <c r="E232" s="50"/>
      <c r="F232" s="50"/>
      <c r="G232" s="131"/>
    </row>
    <row r="233" spans="1:7" ht="39" customHeight="1" hidden="1">
      <c r="A233" s="87" t="s">
        <v>223</v>
      </c>
      <c r="B233" s="50"/>
      <c r="C233" s="50"/>
      <c r="D233" s="50"/>
      <c r="E233" s="50"/>
      <c r="F233" s="50"/>
      <c r="G233" s="131"/>
    </row>
    <row r="234" spans="1:7" ht="3" customHeight="1" hidden="1">
      <c r="A234" s="20" t="s">
        <v>89</v>
      </c>
      <c r="B234" s="143" t="s">
        <v>130</v>
      </c>
      <c r="C234" s="66" t="s">
        <v>10</v>
      </c>
      <c r="D234" s="66" t="s">
        <v>9</v>
      </c>
      <c r="E234" s="66" t="s">
        <v>81</v>
      </c>
      <c r="F234" s="66" t="s">
        <v>6</v>
      </c>
      <c r="G234" s="135">
        <f>G235</f>
        <v>0</v>
      </c>
    </row>
    <row r="235" spans="1:7" ht="36" customHeight="1" hidden="1">
      <c r="A235" s="26" t="s">
        <v>133</v>
      </c>
      <c r="B235" s="143" t="s">
        <v>130</v>
      </c>
      <c r="C235" s="66" t="s">
        <v>10</v>
      </c>
      <c r="D235" s="66" t="s">
        <v>9</v>
      </c>
      <c r="E235" s="66" t="s">
        <v>134</v>
      </c>
      <c r="F235" s="66" t="s">
        <v>6</v>
      </c>
      <c r="G235" s="144">
        <f>G236</f>
        <v>0</v>
      </c>
    </row>
    <row r="236" spans="1:7" ht="18.75" customHeight="1" hidden="1">
      <c r="A236" s="26" t="s">
        <v>108</v>
      </c>
      <c r="B236" s="143" t="s">
        <v>130</v>
      </c>
      <c r="C236" s="66" t="s">
        <v>10</v>
      </c>
      <c r="D236" s="66" t="s">
        <v>9</v>
      </c>
      <c r="E236" s="66" t="s">
        <v>134</v>
      </c>
      <c r="F236" s="66" t="s">
        <v>109</v>
      </c>
      <c r="G236" s="144">
        <v>0</v>
      </c>
    </row>
    <row r="237" spans="1:7" ht="18.75" customHeight="1">
      <c r="A237" s="337" t="s">
        <v>316</v>
      </c>
      <c r="B237" s="338" t="s">
        <v>130</v>
      </c>
      <c r="C237" s="120" t="s">
        <v>10</v>
      </c>
      <c r="D237" s="120" t="s">
        <v>9</v>
      </c>
      <c r="E237" s="120" t="s">
        <v>317</v>
      </c>
      <c r="F237" s="120" t="s">
        <v>6</v>
      </c>
      <c r="G237" s="339">
        <f>G238</f>
        <v>741.822</v>
      </c>
    </row>
    <row r="238" spans="1:7" ht="45" customHeight="1">
      <c r="A238" s="242" t="s">
        <v>318</v>
      </c>
      <c r="B238" s="344" t="s">
        <v>130</v>
      </c>
      <c r="C238" s="120" t="s">
        <v>10</v>
      </c>
      <c r="D238" s="120" t="s">
        <v>9</v>
      </c>
      <c r="E238" s="120" t="s">
        <v>319</v>
      </c>
      <c r="F238" s="120" t="s">
        <v>6</v>
      </c>
      <c r="G238" s="339">
        <f>G239</f>
        <v>741.822</v>
      </c>
    </row>
    <row r="239" spans="1:7" ht="18" customHeight="1">
      <c r="A239" s="242" t="s">
        <v>108</v>
      </c>
      <c r="B239" s="344" t="s">
        <v>130</v>
      </c>
      <c r="C239" s="120" t="s">
        <v>10</v>
      </c>
      <c r="D239" s="120" t="s">
        <v>9</v>
      </c>
      <c r="E239" s="120" t="s">
        <v>319</v>
      </c>
      <c r="F239" s="120" t="s">
        <v>109</v>
      </c>
      <c r="G239" s="339">
        <v>741.822</v>
      </c>
    </row>
    <row r="240" spans="1:7" ht="18.75" customHeight="1">
      <c r="A240" s="214" t="s">
        <v>89</v>
      </c>
      <c r="B240" s="133" t="s">
        <v>130</v>
      </c>
      <c r="C240" s="65" t="s">
        <v>10</v>
      </c>
      <c r="D240" s="65" t="s">
        <v>9</v>
      </c>
      <c r="E240" s="65" t="s">
        <v>81</v>
      </c>
      <c r="F240" s="65" t="s">
        <v>6</v>
      </c>
      <c r="G240" s="82">
        <v>1259.5</v>
      </c>
    </row>
    <row r="241" spans="1:7" ht="33" customHeight="1">
      <c r="A241" s="26" t="s">
        <v>133</v>
      </c>
      <c r="B241" s="143" t="s">
        <v>130</v>
      </c>
      <c r="C241" s="66" t="s">
        <v>10</v>
      </c>
      <c r="D241" s="66" t="s">
        <v>9</v>
      </c>
      <c r="E241" s="66" t="s">
        <v>134</v>
      </c>
      <c r="F241" s="66" t="s">
        <v>6</v>
      </c>
      <c r="G241" s="144">
        <v>1259.5</v>
      </c>
    </row>
    <row r="242" spans="1:7" ht="18.75" customHeight="1">
      <c r="A242" s="26" t="s">
        <v>108</v>
      </c>
      <c r="B242" s="143" t="s">
        <v>130</v>
      </c>
      <c r="C242" s="66" t="s">
        <v>10</v>
      </c>
      <c r="D242" s="66" t="s">
        <v>9</v>
      </c>
      <c r="E242" s="66" t="s">
        <v>134</v>
      </c>
      <c r="F242" s="66" t="s">
        <v>109</v>
      </c>
      <c r="G242" s="144">
        <v>1259.5</v>
      </c>
    </row>
    <row r="243" spans="1:7" ht="18.75" customHeight="1">
      <c r="A243" s="40" t="s">
        <v>61</v>
      </c>
      <c r="B243" s="145" t="s">
        <v>130</v>
      </c>
      <c r="C243" s="120" t="s">
        <v>10</v>
      </c>
      <c r="D243" s="120" t="s">
        <v>9</v>
      </c>
      <c r="E243" s="120" t="s">
        <v>190</v>
      </c>
      <c r="F243" s="66" t="s">
        <v>6</v>
      </c>
      <c r="G243" s="144">
        <f>G244</f>
        <v>38542.399999999994</v>
      </c>
    </row>
    <row r="244" spans="1:7" ht="76.5" customHeight="1">
      <c r="A244" s="26" t="s">
        <v>191</v>
      </c>
      <c r="B244" s="145" t="s">
        <v>130</v>
      </c>
      <c r="C244" s="120" t="s">
        <v>10</v>
      </c>
      <c r="D244" s="120" t="s">
        <v>9</v>
      </c>
      <c r="E244" s="120" t="s">
        <v>192</v>
      </c>
      <c r="F244" s="66" t="s">
        <v>6</v>
      </c>
      <c r="G244" s="144">
        <f>G245+G249+G251+G247</f>
        <v>38542.399999999994</v>
      </c>
    </row>
    <row r="245" spans="1:7" ht="30" customHeight="1">
      <c r="A245" s="274" t="s">
        <v>255</v>
      </c>
      <c r="B245" s="245" t="s">
        <v>130</v>
      </c>
      <c r="C245" s="228" t="s">
        <v>10</v>
      </c>
      <c r="D245" s="228" t="s">
        <v>9</v>
      </c>
      <c r="E245" s="228" t="s">
        <v>146</v>
      </c>
      <c r="F245" s="228" t="s">
        <v>6</v>
      </c>
      <c r="G245" s="86">
        <v>331.1</v>
      </c>
    </row>
    <row r="246" spans="1:7" ht="34.5" customHeight="1">
      <c r="A246" s="244" t="s">
        <v>108</v>
      </c>
      <c r="B246" s="245" t="s">
        <v>130</v>
      </c>
      <c r="C246" s="228" t="s">
        <v>10</v>
      </c>
      <c r="D246" s="228" t="s">
        <v>9</v>
      </c>
      <c r="E246" s="228" t="s">
        <v>146</v>
      </c>
      <c r="F246" s="228" t="s">
        <v>109</v>
      </c>
      <c r="G246" s="86">
        <f>332.8-1.7</f>
        <v>331.1</v>
      </c>
    </row>
    <row r="247" spans="1:7" ht="45" customHeight="1">
      <c r="A247" s="274" t="s">
        <v>270</v>
      </c>
      <c r="B247" s="245" t="s">
        <v>130</v>
      </c>
      <c r="C247" s="228" t="s">
        <v>10</v>
      </c>
      <c r="D247" s="228" t="s">
        <v>9</v>
      </c>
      <c r="E247" s="228" t="s">
        <v>271</v>
      </c>
      <c r="F247" s="228" t="s">
        <v>6</v>
      </c>
      <c r="G247" s="86">
        <f>G248</f>
        <v>37870.399999999994</v>
      </c>
    </row>
    <row r="248" spans="1:8" ht="21" customHeight="1">
      <c r="A248" s="242" t="s">
        <v>108</v>
      </c>
      <c r="B248" s="245" t="s">
        <v>130</v>
      </c>
      <c r="C248" s="228" t="s">
        <v>10</v>
      </c>
      <c r="D248" s="228" t="s">
        <v>9</v>
      </c>
      <c r="E248" s="228" t="s">
        <v>271</v>
      </c>
      <c r="F248" s="228" t="s">
        <v>109</v>
      </c>
      <c r="G248" s="86">
        <f>40371.6-189.4-2311.8</f>
        <v>37870.399999999994</v>
      </c>
      <c r="H248" s="290"/>
    </row>
    <row r="249" spans="1:10" ht="44.25" customHeight="1">
      <c r="A249" s="242" t="s">
        <v>193</v>
      </c>
      <c r="B249" s="145" t="s">
        <v>130</v>
      </c>
      <c r="C249" s="120" t="s">
        <v>10</v>
      </c>
      <c r="D249" s="120" t="s">
        <v>9</v>
      </c>
      <c r="E249" s="120" t="s">
        <v>194</v>
      </c>
      <c r="F249" s="120" t="s">
        <v>6</v>
      </c>
      <c r="G249" s="246">
        <f>G250</f>
        <v>121.2</v>
      </c>
      <c r="I249" s="102"/>
      <c r="J249" s="102"/>
    </row>
    <row r="250" spans="1:10" ht="18" customHeight="1">
      <c r="A250" s="242" t="s">
        <v>108</v>
      </c>
      <c r="B250" s="145" t="s">
        <v>130</v>
      </c>
      <c r="C250" s="120" t="s">
        <v>10</v>
      </c>
      <c r="D250" s="120" t="s">
        <v>9</v>
      </c>
      <c r="E250" s="120" t="s">
        <v>194</v>
      </c>
      <c r="F250" s="120" t="s">
        <v>109</v>
      </c>
      <c r="G250" s="246">
        <f>121.8-0.6</f>
        <v>121.2</v>
      </c>
      <c r="I250" s="103"/>
      <c r="J250" s="103"/>
    </row>
    <row r="251" spans="1:10" ht="93.75" customHeight="1">
      <c r="A251" s="274" t="s">
        <v>258</v>
      </c>
      <c r="B251" s="145" t="s">
        <v>130</v>
      </c>
      <c r="C251" s="120" t="s">
        <v>10</v>
      </c>
      <c r="D251" s="120" t="s">
        <v>9</v>
      </c>
      <c r="E251" s="120" t="s">
        <v>259</v>
      </c>
      <c r="F251" s="120" t="s">
        <v>6</v>
      </c>
      <c r="G251" s="246">
        <f>G252</f>
        <v>219.70000000000002</v>
      </c>
      <c r="I251" s="103"/>
      <c r="J251" s="103"/>
    </row>
    <row r="252" spans="1:10" ht="18" customHeight="1">
      <c r="A252" s="242" t="s">
        <v>108</v>
      </c>
      <c r="B252" s="145" t="s">
        <v>130</v>
      </c>
      <c r="C252" s="120" t="s">
        <v>10</v>
      </c>
      <c r="D252" s="120" t="s">
        <v>9</v>
      </c>
      <c r="E252" s="120" t="s">
        <v>259</v>
      </c>
      <c r="F252" s="120" t="s">
        <v>109</v>
      </c>
      <c r="G252" s="246">
        <f>279-1.4-57.9</f>
        <v>219.70000000000002</v>
      </c>
      <c r="H252" s="291"/>
      <c r="I252" s="103"/>
      <c r="J252" s="103"/>
    </row>
    <row r="253" spans="1:10" ht="18" customHeight="1">
      <c r="A253" s="285" t="s">
        <v>32</v>
      </c>
      <c r="B253" s="256" t="s">
        <v>130</v>
      </c>
      <c r="C253" s="45" t="s">
        <v>10</v>
      </c>
      <c r="D253" s="42" t="s">
        <v>10</v>
      </c>
      <c r="E253" s="30" t="s">
        <v>91</v>
      </c>
      <c r="F253" s="30" t="s">
        <v>6</v>
      </c>
      <c r="G253" s="135">
        <f>G254+G257+G260</f>
        <v>1209.8500000000001</v>
      </c>
      <c r="H253" s="218"/>
      <c r="I253" s="103"/>
      <c r="J253" s="103"/>
    </row>
    <row r="254" spans="1:10" ht="51" customHeight="1" hidden="1">
      <c r="A254" s="44" t="s">
        <v>98</v>
      </c>
      <c r="B254" s="54" t="s">
        <v>130</v>
      </c>
      <c r="C254" s="19" t="s">
        <v>10</v>
      </c>
      <c r="D254" s="54" t="s">
        <v>10</v>
      </c>
      <c r="E254" s="28" t="s">
        <v>91</v>
      </c>
      <c r="F254" s="28" t="s">
        <v>6</v>
      </c>
      <c r="G254" s="135">
        <f>G255</f>
        <v>0</v>
      </c>
      <c r="I254" s="103"/>
      <c r="J254" s="103"/>
    </row>
    <row r="255" spans="1:10" ht="19.5" customHeight="1" hidden="1">
      <c r="A255" s="11" t="s">
        <v>18</v>
      </c>
      <c r="B255" s="54" t="s">
        <v>130</v>
      </c>
      <c r="C255" s="19" t="s">
        <v>10</v>
      </c>
      <c r="D255" s="54" t="s">
        <v>10</v>
      </c>
      <c r="E255" s="28" t="s">
        <v>99</v>
      </c>
      <c r="F255" s="28" t="s">
        <v>6</v>
      </c>
      <c r="G255" s="144">
        <f>G256</f>
        <v>0</v>
      </c>
      <c r="I255" s="103"/>
      <c r="J255" s="103"/>
    </row>
    <row r="256" spans="1:10" ht="25.5" customHeight="1" hidden="1">
      <c r="A256" s="36" t="s">
        <v>95</v>
      </c>
      <c r="B256" s="54" t="s">
        <v>130</v>
      </c>
      <c r="C256" s="146" t="s">
        <v>10</v>
      </c>
      <c r="D256" s="146" t="s">
        <v>10</v>
      </c>
      <c r="E256" s="146" t="s">
        <v>100</v>
      </c>
      <c r="F256" s="146" t="s">
        <v>96</v>
      </c>
      <c r="G256" s="144"/>
      <c r="I256" s="103"/>
      <c r="J256" s="103"/>
    </row>
    <row r="257" spans="1:10" ht="28.5" customHeight="1">
      <c r="A257" s="37" t="s">
        <v>43</v>
      </c>
      <c r="B257" s="54" t="s">
        <v>130</v>
      </c>
      <c r="C257" s="146" t="s">
        <v>10</v>
      </c>
      <c r="D257" s="146" t="s">
        <v>10</v>
      </c>
      <c r="E257" s="146" t="s">
        <v>179</v>
      </c>
      <c r="F257" s="146" t="s">
        <v>6</v>
      </c>
      <c r="G257" s="135">
        <f>G258</f>
        <v>50</v>
      </c>
      <c r="I257" s="103"/>
      <c r="J257" s="103"/>
    </row>
    <row r="258" spans="1:10" ht="17.25" customHeight="1">
      <c r="A258" s="31" t="s">
        <v>53</v>
      </c>
      <c r="B258" s="54" t="s">
        <v>130</v>
      </c>
      <c r="C258" s="146" t="s">
        <v>10</v>
      </c>
      <c r="D258" s="146" t="s">
        <v>10</v>
      </c>
      <c r="E258" s="146" t="s">
        <v>180</v>
      </c>
      <c r="F258" s="146" t="s">
        <v>6</v>
      </c>
      <c r="G258" s="144">
        <f>G259</f>
        <v>50</v>
      </c>
      <c r="I258" s="103"/>
      <c r="J258" s="103"/>
    </row>
    <row r="259" spans="1:10" ht="15" customHeight="1">
      <c r="A259" s="25" t="s">
        <v>108</v>
      </c>
      <c r="B259" s="54" t="s">
        <v>130</v>
      </c>
      <c r="C259" s="146" t="s">
        <v>10</v>
      </c>
      <c r="D259" s="146" t="s">
        <v>10</v>
      </c>
      <c r="E259" s="146" t="s">
        <v>180</v>
      </c>
      <c r="F259" s="146" t="s">
        <v>109</v>
      </c>
      <c r="G259" s="144">
        <v>50</v>
      </c>
      <c r="I259" s="103"/>
      <c r="J259" s="103"/>
    </row>
    <row r="260" spans="1:10" ht="33" customHeight="1">
      <c r="A260" s="40" t="s">
        <v>320</v>
      </c>
      <c r="B260" s="113" t="s">
        <v>130</v>
      </c>
      <c r="C260" s="113" t="s">
        <v>10</v>
      </c>
      <c r="D260" s="113" t="s">
        <v>10</v>
      </c>
      <c r="E260" s="113" t="s">
        <v>321</v>
      </c>
      <c r="F260" s="113" t="s">
        <v>6</v>
      </c>
      <c r="G260" s="292">
        <f>G261+G262+G263</f>
        <v>1159.8500000000001</v>
      </c>
      <c r="I260" s="103"/>
      <c r="J260" s="103"/>
    </row>
    <row r="261" spans="1:10" ht="71.25" customHeight="1">
      <c r="A261" s="340" t="s">
        <v>324</v>
      </c>
      <c r="B261" s="84" t="s">
        <v>130</v>
      </c>
      <c r="C261" s="84" t="s">
        <v>10</v>
      </c>
      <c r="D261" s="84" t="s">
        <v>10</v>
      </c>
      <c r="E261" s="156" t="s">
        <v>322</v>
      </c>
      <c r="F261" s="156" t="s">
        <v>109</v>
      </c>
      <c r="G261" s="341">
        <f>116.9-1.15</f>
        <v>115.75</v>
      </c>
      <c r="I261" s="103"/>
      <c r="J261" s="103"/>
    </row>
    <row r="262" spans="1:10" ht="67.5" customHeight="1">
      <c r="A262" s="340" t="s">
        <v>325</v>
      </c>
      <c r="B262" s="84" t="s">
        <v>130</v>
      </c>
      <c r="C262" s="84" t="s">
        <v>10</v>
      </c>
      <c r="D262" s="84" t="s">
        <v>10</v>
      </c>
      <c r="E262" s="156" t="s">
        <v>323</v>
      </c>
      <c r="F262" s="156" t="s">
        <v>109</v>
      </c>
      <c r="G262" s="342">
        <f>936.1-9.3</f>
        <v>926.8000000000001</v>
      </c>
      <c r="I262" s="103"/>
      <c r="J262" s="103"/>
    </row>
    <row r="263" spans="1:10" ht="42.75" customHeight="1">
      <c r="A263" s="340" t="s">
        <v>340</v>
      </c>
      <c r="B263" s="84" t="s">
        <v>130</v>
      </c>
      <c r="C263" s="84" t="s">
        <v>10</v>
      </c>
      <c r="D263" s="84" t="s">
        <v>10</v>
      </c>
      <c r="E263" s="156" t="s">
        <v>330</v>
      </c>
      <c r="F263" s="156" t="s">
        <v>109</v>
      </c>
      <c r="G263" s="342">
        <v>117.3</v>
      </c>
      <c r="H263" s="258"/>
      <c r="I263" s="103"/>
      <c r="J263" s="103"/>
    </row>
    <row r="264" spans="1:10" ht="21" customHeight="1">
      <c r="A264" s="10" t="s">
        <v>54</v>
      </c>
      <c r="B264" s="256" t="s">
        <v>130</v>
      </c>
      <c r="C264" s="256" t="s">
        <v>10</v>
      </c>
      <c r="D264" s="256" t="s">
        <v>26</v>
      </c>
      <c r="E264" s="256" t="s">
        <v>35</v>
      </c>
      <c r="F264" s="256" t="s">
        <v>6</v>
      </c>
      <c r="G264" s="348">
        <f>G265+G268+G277+G278+G279+G280+G281+G282+G283+G284+G285+G286+G287+G288</f>
        <v>1737.65</v>
      </c>
      <c r="I264" s="104"/>
      <c r="J264" s="104"/>
    </row>
    <row r="265" spans="1:10" ht="52.5" customHeight="1">
      <c r="A265" s="38" t="s">
        <v>98</v>
      </c>
      <c r="B265" s="50" t="s">
        <v>130</v>
      </c>
      <c r="C265" s="50" t="s">
        <v>10</v>
      </c>
      <c r="D265" s="50" t="s">
        <v>26</v>
      </c>
      <c r="E265" s="50" t="s">
        <v>111</v>
      </c>
      <c r="F265" s="50" t="s">
        <v>6</v>
      </c>
      <c r="G265" s="131">
        <f>G266</f>
        <v>523.2</v>
      </c>
      <c r="I265" s="101"/>
      <c r="J265" s="101"/>
    </row>
    <row r="266" spans="1:10" ht="12.75" customHeight="1">
      <c r="A266" s="11" t="s">
        <v>18</v>
      </c>
      <c r="B266" s="50" t="s">
        <v>130</v>
      </c>
      <c r="C266" s="50" t="s">
        <v>10</v>
      </c>
      <c r="D266" s="50" t="s">
        <v>26</v>
      </c>
      <c r="E266" s="50" t="s">
        <v>112</v>
      </c>
      <c r="F266" s="50" t="s">
        <v>6</v>
      </c>
      <c r="G266" s="131">
        <f>G267</f>
        <v>523.2</v>
      </c>
      <c r="I266" s="101"/>
      <c r="J266" s="101"/>
    </row>
    <row r="267" spans="1:10" ht="25.5" customHeight="1">
      <c r="A267" s="38" t="s">
        <v>95</v>
      </c>
      <c r="B267" s="50" t="s">
        <v>130</v>
      </c>
      <c r="C267" s="50" t="s">
        <v>10</v>
      </c>
      <c r="D267" s="50" t="s">
        <v>26</v>
      </c>
      <c r="E267" s="50" t="s">
        <v>112</v>
      </c>
      <c r="F267" s="59" t="s">
        <v>96</v>
      </c>
      <c r="G267" s="138">
        <v>523.2</v>
      </c>
      <c r="I267" s="101"/>
      <c r="J267" s="101"/>
    </row>
    <row r="268" spans="1:7" ht="45.75" customHeight="1">
      <c r="A268" s="130" t="s">
        <v>23</v>
      </c>
      <c r="B268" s="50" t="s">
        <v>130</v>
      </c>
      <c r="C268" s="50" t="s">
        <v>10</v>
      </c>
      <c r="D268" s="50" t="s">
        <v>26</v>
      </c>
      <c r="E268" s="50" t="s">
        <v>38</v>
      </c>
      <c r="F268" s="50" t="s">
        <v>6</v>
      </c>
      <c r="G268" s="131">
        <f>G269</f>
        <v>929.8</v>
      </c>
    </row>
    <row r="269" spans="1:7" ht="26.25" customHeight="1">
      <c r="A269" s="1" t="s">
        <v>22</v>
      </c>
      <c r="B269" s="50" t="s">
        <v>130</v>
      </c>
      <c r="C269" s="50" t="s">
        <v>10</v>
      </c>
      <c r="D269" s="50" t="s">
        <v>26</v>
      </c>
      <c r="E269" s="50" t="s">
        <v>135</v>
      </c>
      <c r="F269" s="50" t="s">
        <v>6</v>
      </c>
      <c r="G269" s="131">
        <f>G270</f>
        <v>929.8</v>
      </c>
    </row>
    <row r="270" spans="1:7" ht="19.5" customHeight="1">
      <c r="A270" s="25" t="s">
        <v>108</v>
      </c>
      <c r="B270" s="50" t="s">
        <v>130</v>
      </c>
      <c r="C270" s="50" t="s">
        <v>10</v>
      </c>
      <c r="D270" s="50" t="s">
        <v>26</v>
      </c>
      <c r="E270" s="50" t="s">
        <v>135</v>
      </c>
      <c r="F270" s="50" t="s">
        <v>109</v>
      </c>
      <c r="G270" s="131">
        <f>725.8+30+174</f>
        <v>929.8</v>
      </c>
    </row>
    <row r="271" spans="1:7" ht="30" customHeight="1" hidden="1">
      <c r="A271" s="46" t="s">
        <v>25</v>
      </c>
      <c r="B271" s="147" t="s">
        <v>130</v>
      </c>
      <c r="C271" s="147" t="s">
        <v>26</v>
      </c>
      <c r="D271" s="147" t="s">
        <v>16</v>
      </c>
      <c r="E271" s="147" t="s">
        <v>35</v>
      </c>
      <c r="F271" s="147" t="s">
        <v>6</v>
      </c>
      <c r="G271" s="148">
        <f>G272</f>
        <v>0</v>
      </c>
    </row>
    <row r="272" spans="1:7" ht="30" customHeight="1" hidden="1" thickBot="1">
      <c r="A272" s="37" t="s">
        <v>15</v>
      </c>
      <c r="B272" s="50" t="s">
        <v>130</v>
      </c>
      <c r="C272" s="146" t="s">
        <v>26</v>
      </c>
      <c r="D272" s="146" t="s">
        <v>66</v>
      </c>
      <c r="E272" s="146" t="s">
        <v>91</v>
      </c>
      <c r="F272" s="146" t="s">
        <v>6</v>
      </c>
      <c r="G272" s="149">
        <f>G273</f>
        <v>0</v>
      </c>
    </row>
    <row r="273" spans="1:7" ht="30" customHeight="1" hidden="1">
      <c r="A273" s="37" t="s">
        <v>34</v>
      </c>
      <c r="B273" s="50" t="s">
        <v>130</v>
      </c>
      <c r="C273" s="146" t="s">
        <v>26</v>
      </c>
      <c r="D273" s="146" t="s">
        <v>66</v>
      </c>
      <c r="E273" s="146" t="s">
        <v>162</v>
      </c>
      <c r="F273" s="146" t="s">
        <v>6</v>
      </c>
      <c r="G273" s="149">
        <f>G274</f>
        <v>0</v>
      </c>
    </row>
    <row r="274" spans="1:7" ht="30" customHeight="1" hidden="1">
      <c r="A274" s="31" t="s">
        <v>163</v>
      </c>
      <c r="B274" s="50" t="s">
        <v>130</v>
      </c>
      <c r="C274" s="146" t="s">
        <v>26</v>
      </c>
      <c r="D274" s="146" t="s">
        <v>66</v>
      </c>
      <c r="E274" s="146" t="s">
        <v>164</v>
      </c>
      <c r="F274" s="146" t="s">
        <v>6</v>
      </c>
      <c r="G274" s="149">
        <f>G275</f>
        <v>0</v>
      </c>
    </row>
    <row r="275" spans="1:7" ht="30" customHeight="1" hidden="1">
      <c r="A275" s="38" t="s">
        <v>95</v>
      </c>
      <c r="B275" s="50" t="s">
        <v>130</v>
      </c>
      <c r="C275" s="146" t="s">
        <v>26</v>
      </c>
      <c r="D275" s="146" t="s">
        <v>66</v>
      </c>
      <c r="E275" s="146" t="s">
        <v>164</v>
      </c>
      <c r="F275" s="146" t="s">
        <v>96</v>
      </c>
      <c r="G275" s="149"/>
    </row>
    <row r="276" spans="1:7" ht="43.5" customHeight="1" hidden="1" thickBot="1">
      <c r="A276" s="87" t="s">
        <v>216</v>
      </c>
      <c r="B276" s="50"/>
      <c r="C276" s="146"/>
      <c r="D276" s="146"/>
      <c r="E276" s="146"/>
      <c r="F276" s="146"/>
      <c r="G276" s="149"/>
    </row>
    <row r="277" spans="1:7" ht="60" customHeight="1">
      <c r="A277" s="27" t="s">
        <v>284</v>
      </c>
      <c r="B277" s="50" t="s">
        <v>130</v>
      </c>
      <c r="C277" s="146" t="s">
        <v>10</v>
      </c>
      <c r="D277" s="146" t="s">
        <v>26</v>
      </c>
      <c r="E277" s="146" t="s">
        <v>291</v>
      </c>
      <c r="F277" s="146" t="s">
        <v>109</v>
      </c>
      <c r="G277" s="149">
        <v>7.8</v>
      </c>
    </row>
    <row r="278" spans="1:7" ht="66" customHeight="1">
      <c r="A278" s="286" t="s">
        <v>287</v>
      </c>
      <c r="B278" s="50" t="s">
        <v>130</v>
      </c>
      <c r="C278" s="146" t="s">
        <v>10</v>
      </c>
      <c r="D278" s="146" t="s">
        <v>26</v>
      </c>
      <c r="E278" s="146" t="s">
        <v>292</v>
      </c>
      <c r="F278" s="146" t="s">
        <v>109</v>
      </c>
      <c r="G278" s="149">
        <v>2.4</v>
      </c>
    </row>
    <row r="279" spans="1:7" ht="43.5" customHeight="1">
      <c r="A279" s="286" t="s">
        <v>288</v>
      </c>
      <c r="B279" s="50" t="s">
        <v>130</v>
      </c>
      <c r="C279" s="146" t="s">
        <v>10</v>
      </c>
      <c r="D279" s="146" t="s">
        <v>26</v>
      </c>
      <c r="E279" s="146" t="s">
        <v>134</v>
      </c>
      <c r="F279" s="146" t="s">
        <v>109</v>
      </c>
      <c r="G279" s="149">
        <v>6.3</v>
      </c>
    </row>
    <row r="280" spans="1:7" ht="26.25" customHeight="1">
      <c r="A280" s="27" t="s">
        <v>294</v>
      </c>
      <c r="B280" s="50" t="s">
        <v>130</v>
      </c>
      <c r="C280" s="146" t="s">
        <v>10</v>
      </c>
      <c r="D280" s="146" t="s">
        <v>26</v>
      </c>
      <c r="E280" s="146" t="s">
        <v>276</v>
      </c>
      <c r="F280" s="146" t="s">
        <v>109</v>
      </c>
      <c r="G280" s="149">
        <v>32.7</v>
      </c>
    </row>
    <row r="281" spans="1:7" ht="26.25" customHeight="1">
      <c r="A281" s="27" t="s">
        <v>285</v>
      </c>
      <c r="B281" s="50" t="s">
        <v>130</v>
      </c>
      <c r="C281" s="146" t="s">
        <v>10</v>
      </c>
      <c r="D281" s="146" t="s">
        <v>26</v>
      </c>
      <c r="E281" s="146" t="s">
        <v>277</v>
      </c>
      <c r="F281" s="146" t="s">
        <v>109</v>
      </c>
      <c r="G281" s="149">
        <v>30.3</v>
      </c>
    </row>
    <row r="282" spans="1:7" ht="43.5" customHeight="1">
      <c r="A282" s="286" t="s">
        <v>286</v>
      </c>
      <c r="B282" s="50" t="s">
        <v>130</v>
      </c>
      <c r="C282" s="146" t="s">
        <v>10</v>
      </c>
      <c r="D282" s="146" t="s">
        <v>26</v>
      </c>
      <c r="E282" s="146" t="s">
        <v>257</v>
      </c>
      <c r="F282" s="146" t="s">
        <v>109</v>
      </c>
      <c r="G282" s="149">
        <v>1.6</v>
      </c>
    </row>
    <row r="283" spans="1:7" ht="103.5" customHeight="1">
      <c r="A283" s="110" t="s">
        <v>283</v>
      </c>
      <c r="B283" s="50" t="s">
        <v>130</v>
      </c>
      <c r="C283" s="146" t="s">
        <v>10</v>
      </c>
      <c r="D283" s="146" t="s">
        <v>26</v>
      </c>
      <c r="E283" s="146" t="s">
        <v>146</v>
      </c>
      <c r="F283" s="146" t="s">
        <v>109</v>
      </c>
      <c r="G283" s="149">
        <v>1.7</v>
      </c>
    </row>
    <row r="284" spans="1:7" ht="49.5" customHeight="1">
      <c r="A284" s="286" t="s">
        <v>290</v>
      </c>
      <c r="B284" s="50" t="s">
        <v>130</v>
      </c>
      <c r="C284" s="146" t="s">
        <v>10</v>
      </c>
      <c r="D284" s="146" t="s">
        <v>26</v>
      </c>
      <c r="E284" s="146" t="s">
        <v>271</v>
      </c>
      <c r="F284" s="146" t="s">
        <v>109</v>
      </c>
      <c r="G284" s="149">
        <v>189.4</v>
      </c>
    </row>
    <row r="285" spans="1:7" ht="39" customHeight="1">
      <c r="A285" s="286" t="s">
        <v>289</v>
      </c>
      <c r="B285" s="50" t="s">
        <v>130</v>
      </c>
      <c r="C285" s="146" t="s">
        <v>10</v>
      </c>
      <c r="D285" s="146" t="s">
        <v>26</v>
      </c>
      <c r="E285" s="146" t="s">
        <v>194</v>
      </c>
      <c r="F285" s="146" t="s">
        <v>109</v>
      </c>
      <c r="G285" s="149">
        <v>0.6</v>
      </c>
    </row>
    <row r="286" spans="1:7" ht="37.5" customHeight="1">
      <c r="A286" s="286" t="s">
        <v>293</v>
      </c>
      <c r="B286" s="50" t="s">
        <v>130</v>
      </c>
      <c r="C286" s="146" t="s">
        <v>10</v>
      </c>
      <c r="D286" s="146" t="s">
        <v>26</v>
      </c>
      <c r="E286" s="146" t="s">
        <v>259</v>
      </c>
      <c r="F286" s="146" t="s">
        <v>109</v>
      </c>
      <c r="G286" s="149">
        <v>1.4</v>
      </c>
    </row>
    <row r="287" spans="1:7" ht="79.5" customHeight="1">
      <c r="A287" s="343" t="s">
        <v>335</v>
      </c>
      <c r="B287" s="50" t="s">
        <v>130</v>
      </c>
      <c r="C287" s="146" t="s">
        <v>10</v>
      </c>
      <c r="D287" s="146" t="s">
        <v>26</v>
      </c>
      <c r="E287" s="156" t="s">
        <v>322</v>
      </c>
      <c r="F287" s="156" t="s">
        <v>109</v>
      </c>
      <c r="G287" s="193">
        <v>1.15</v>
      </c>
    </row>
    <row r="288" spans="1:7" ht="78.75" customHeight="1">
      <c r="A288" s="343" t="s">
        <v>336</v>
      </c>
      <c r="B288" s="50" t="s">
        <v>130</v>
      </c>
      <c r="C288" s="146" t="s">
        <v>10</v>
      </c>
      <c r="D288" s="146" t="s">
        <v>26</v>
      </c>
      <c r="E288" s="156" t="s">
        <v>323</v>
      </c>
      <c r="F288" s="156" t="s">
        <v>109</v>
      </c>
      <c r="G288" s="149">
        <v>9.3</v>
      </c>
    </row>
    <row r="289" spans="1:7" ht="15" customHeight="1">
      <c r="A289" s="5" t="s">
        <v>55</v>
      </c>
      <c r="B289" s="50" t="s">
        <v>130</v>
      </c>
      <c r="C289" s="30" t="s">
        <v>27</v>
      </c>
      <c r="D289" s="30" t="s">
        <v>16</v>
      </c>
      <c r="E289" s="30" t="s">
        <v>35</v>
      </c>
      <c r="F289" s="30" t="s">
        <v>6</v>
      </c>
      <c r="G289" s="150">
        <f>G290+G294+G309</f>
        <v>14353.300000000001</v>
      </c>
    </row>
    <row r="290" spans="1:7" ht="15.75" customHeight="1">
      <c r="A290" s="2" t="s">
        <v>56</v>
      </c>
      <c r="B290" s="50" t="s">
        <v>130</v>
      </c>
      <c r="C290" s="30" t="s">
        <v>27</v>
      </c>
      <c r="D290" s="30" t="s">
        <v>28</v>
      </c>
      <c r="E290" s="30" t="s">
        <v>35</v>
      </c>
      <c r="F290" s="30" t="s">
        <v>6</v>
      </c>
      <c r="G290" s="142">
        <f>G291</f>
        <v>777.6</v>
      </c>
    </row>
    <row r="291" spans="1:7" ht="15.75" customHeight="1">
      <c r="A291" s="2" t="s">
        <v>136</v>
      </c>
      <c r="B291" s="50" t="s">
        <v>130</v>
      </c>
      <c r="C291" s="30" t="s">
        <v>27</v>
      </c>
      <c r="D291" s="30" t="s">
        <v>28</v>
      </c>
      <c r="E291" s="30" t="s">
        <v>82</v>
      </c>
      <c r="F291" s="30" t="s">
        <v>6</v>
      </c>
      <c r="G291" s="142">
        <f>G292</f>
        <v>777.6</v>
      </c>
    </row>
    <row r="292" spans="1:7" ht="45" customHeight="1">
      <c r="A292" s="27" t="s">
        <v>137</v>
      </c>
      <c r="B292" s="30" t="s">
        <v>130</v>
      </c>
      <c r="C292" s="28" t="s">
        <v>27</v>
      </c>
      <c r="D292" s="28" t="s">
        <v>28</v>
      </c>
      <c r="E292" s="28" t="s">
        <v>138</v>
      </c>
      <c r="F292" s="28" t="s">
        <v>6</v>
      </c>
      <c r="G292" s="142">
        <f>G293</f>
        <v>777.6</v>
      </c>
    </row>
    <row r="293" spans="1:7" ht="15.75" customHeight="1">
      <c r="A293" s="58" t="s">
        <v>129</v>
      </c>
      <c r="B293" s="30" t="s">
        <v>130</v>
      </c>
      <c r="C293" s="28" t="s">
        <v>27</v>
      </c>
      <c r="D293" s="28" t="s">
        <v>28</v>
      </c>
      <c r="E293" s="28" t="s">
        <v>138</v>
      </c>
      <c r="F293" s="28" t="s">
        <v>36</v>
      </c>
      <c r="G293" s="151">
        <f>785.4-7.8</f>
        <v>777.6</v>
      </c>
    </row>
    <row r="294" spans="1:7" ht="20.25" customHeight="1">
      <c r="A294" s="39" t="s">
        <v>139</v>
      </c>
      <c r="B294" s="30" t="s">
        <v>130</v>
      </c>
      <c r="C294" s="30" t="s">
        <v>27</v>
      </c>
      <c r="D294" s="30" t="s">
        <v>14</v>
      </c>
      <c r="E294" s="30" t="s">
        <v>35</v>
      </c>
      <c r="F294" s="30" t="s">
        <v>6</v>
      </c>
      <c r="G294" s="136">
        <f>G295</f>
        <v>13091.400000000001</v>
      </c>
    </row>
    <row r="295" spans="1:7" ht="16.5" customHeight="1">
      <c r="A295" s="287" t="s">
        <v>89</v>
      </c>
      <c r="B295" s="28" t="s">
        <v>130</v>
      </c>
      <c r="C295" s="30" t="s">
        <v>27</v>
      </c>
      <c r="D295" s="30" t="s">
        <v>14</v>
      </c>
      <c r="E295" s="30" t="s">
        <v>81</v>
      </c>
      <c r="F295" s="30" t="s">
        <v>6</v>
      </c>
      <c r="G295" s="152">
        <f>G296+G298</f>
        <v>13091.400000000001</v>
      </c>
    </row>
    <row r="296" spans="1:7" ht="46.5" customHeight="1">
      <c r="A296" s="91" t="s">
        <v>141</v>
      </c>
      <c r="B296" s="28" t="s">
        <v>130</v>
      </c>
      <c r="C296" s="84" t="s">
        <v>27</v>
      </c>
      <c r="D296" s="84" t="s">
        <v>14</v>
      </c>
      <c r="E296" s="85" t="s">
        <v>272</v>
      </c>
      <c r="F296" s="84" t="s">
        <v>6</v>
      </c>
      <c r="G296" s="153">
        <f>G297</f>
        <v>488.20000000000005</v>
      </c>
    </row>
    <row r="297" spans="1:7" ht="19.5" customHeight="1">
      <c r="A297" s="53" t="s">
        <v>129</v>
      </c>
      <c r="B297" s="30" t="s">
        <v>130</v>
      </c>
      <c r="C297" s="28" t="s">
        <v>27</v>
      </c>
      <c r="D297" s="28" t="s">
        <v>14</v>
      </c>
      <c r="E297" s="85" t="s">
        <v>272</v>
      </c>
      <c r="F297" s="28" t="s">
        <v>36</v>
      </c>
      <c r="G297" s="151">
        <f>490.6-2.4</f>
        <v>488.20000000000005</v>
      </c>
    </row>
    <row r="298" spans="1:7" ht="27" customHeight="1">
      <c r="A298" s="88" t="s">
        <v>142</v>
      </c>
      <c r="B298" s="30" t="s">
        <v>130</v>
      </c>
      <c r="C298" s="84" t="s">
        <v>27</v>
      </c>
      <c r="D298" s="84" t="s">
        <v>14</v>
      </c>
      <c r="E298" s="85" t="s">
        <v>273</v>
      </c>
      <c r="F298" s="84" t="s">
        <v>6</v>
      </c>
      <c r="G298" s="153">
        <f>G299+G307</f>
        <v>12603.2</v>
      </c>
    </row>
    <row r="299" spans="1:7" ht="24.75" customHeight="1">
      <c r="A299" s="88" t="s">
        <v>143</v>
      </c>
      <c r="B299" s="154">
        <v>574</v>
      </c>
      <c r="C299" s="84" t="s">
        <v>27</v>
      </c>
      <c r="D299" s="84" t="s">
        <v>14</v>
      </c>
      <c r="E299" s="85" t="s">
        <v>274</v>
      </c>
      <c r="F299" s="84" t="s">
        <v>6</v>
      </c>
      <c r="G299" s="153">
        <f>G300+G302</f>
        <v>6087.3</v>
      </c>
    </row>
    <row r="300" spans="1:7" ht="24.75" customHeight="1">
      <c r="A300" s="210" t="s">
        <v>225</v>
      </c>
      <c r="B300" s="155">
        <v>574</v>
      </c>
      <c r="C300" s="84" t="s">
        <v>27</v>
      </c>
      <c r="D300" s="84" t="s">
        <v>14</v>
      </c>
      <c r="E300" s="85" t="s">
        <v>275</v>
      </c>
      <c r="F300" s="84" t="s">
        <v>6</v>
      </c>
      <c r="G300" s="211">
        <f>G301</f>
        <v>4000</v>
      </c>
    </row>
    <row r="301" spans="1:7" ht="16.5" customHeight="1">
      <c r="A301" s="209" t="s">
        <v>129</v>
      </c>
      <c r="B301" s="155">
        <v>574</v>
      </c>
      <c r="C301" s="84" t="s">
        <v>27</v>
      </c>
      <c r="D301" s="84" t="s">
        <v>14</v>
      </c>
      <c r="E301" s="85" t="s">
        <v>275</v>
      </c>
      <c r="F301" s="84" t="s">
        <v>36</v>
      </c>
      <c r="G301" s="153">
        <v>4000</v>
      </c>
    </row>
    <row r="302" spans="1:7" ht="18" customHeight="1">
      <c r="A302" s="210" t="s">
        <v>144</v>
      </c>
      <c r="B302" s="84" t="s">
        <v>130</v>
      </c>
      <c r="C302" s="84" t="s">
        <v>27</v>
      </c>
      <c r="D302" s="84" t="s">
        <v>14</v>
      </c>
      <c r="E302" s="85" t="s">
        <v>276</v>
      </c>
      <c r="F302" s="84" t="s">
        <v>6</v>
      </c>
      <c r="G302" s="211">
        <f>G306</f>
        <v>2087.3</v>
      </c>
    </row>
    <row r="303" spans="1:7" ht="21" customHeight="1" hidden="1">
      <c r="A303" s="90" t="s">
        <v>108</v>
      </c>
      <c r="B303" s="84" t="s">
        <v>130</v>
      </c>
      <c r="C303" s="84" t="s">
        <v>27</v>
      </c>
      <c r="D303" s="84" t="s">
        <v>14</v>
      </c>
      <c r="E303" s="85">
        <v>5201312</v>
      </c>
      <c r="F303" s="156" t="s">
        <v>96</v>
      </c>
      <c r="G303" s="157"/>
    </row>
    <row r="304" spans="1:7" ht="24" customHeight="1" hidden="1">
      <c r="A304" s="89" t="s">
        <v>94</v>
      </c>
      <c r="B304" s="84" t="s">
        <v>130</v>
      </c>
      <c r="C304" s="84" t="s">
        <v>27</v>
      </c>
      <c r="D304" s="84" t="s">
        <v>14</v>
      </c>
      <c r="E304" s="85">
        <v>5201320</v>
      </c>
      <c r="F304" s="84" t="s">
        <v>6</v>
      </c>
      <c r="G304" s="153"/>
    </row>
    <row r="305" spans="1:7" ht="20.25" customHeight="1" hidden="1">
      <c r="A305" s="83" t="s">
        <v>129</v>
      </c>
      <c r="B305" s="84" t="s">
        <v>130</v>
      </c>
      <c r="C305" s="84" t="s">
        <v>27</v>
      </c>
      <c r="D305" s="84" t="s">
        <v>14</v>
      </c>
      <c r="E305" s="85">
        <v>5201320</v>
      </c>
      <c r="F305" s="84" t="s">
        <v>36</v>
      </c>
      <c r="G305" s="153"/>
    </row>
    <row r="306" spans="1:7" ht="20.25" customHeight="1">
      <c r="A306" s="209" t="s">
        <v>129</v>
      </c>
      <c r="B306" s="84" t="s">
        <v>130</v>
      </c>
      <c r="C306" s="84" t="s">
        <v>27</v>
      </c>
      <c r="D306" s="84" t="s">
        <v>14</v>
      </c>
      <c r="E306" s="85" t="s">
        <v>276</v>
      </c>
      <c r="F306" s="84" t="s">
        <v>36</v>
      </c>
      <c r="G306" s="153">
        <f>2120-32.7</f>
        <v>2087.3</v>
      </c>
    </row>
    <row r="307" spans="1:7" ht="24" customHeight="1">
      <c r="A307" s="210" t="s">
        <v>94</v>
      </c>
      <c r="B307" s="156" t="s">
        <v>130</v>
      </c>
      <c r="C307" s="84" t="s">
        <v>27</v>
      </c>
      <c r="D307" s="84" t="s">
        <v>14</v>
      </c>
      <c r="E307" s="85" t="s">
        <v>277</v>
      </c>
      <c r="F307" s="84" t="s">
        <v>6</v>
      </c>
      <c r="G307" s="211">
        <f>G308</f>
        <v>6515.9</v>
      </c>
    </row>
    <row r="308" spans="1:7" ht="21" customHeight="1">
      <c r="A308" s="209" t="s">
        <v>129</v>
      </c>
      <c r="B308" s="156" t="s">
        <v>130</v>
      </c>
      <c r="C308" s="84" t="s">
        <v>27</v>
      </c>
      <c r="D308" s="84" t="s">
        <v>14</v>
      </c>
      <c r="E308" s="85" t="s">
        <v>277</v>
      </c>
      <c r="F308" s="84" t="s">
        <v>36</v>
      </c>
      <c r="G308" s="153">
        <f>6546.2-30.3</f>
        <v>6515.9</v>
      </c>
    </row>
    <row r="309" spans="1:7" ht="27" customHeight="1">
      <c r="A309" s="43" t="s">
        <v>29</v>
      </c>
      <c r="B309" s="84" t="s">
        <v>130</v>
      </c>
      <c r="C309" s="30" t="s">
        <v>27</v>
      </c>
      <c r="D309" s="30" t="s">
        <v>8</v>
      </c>
      <c r="E309" s="30" t="s">
        <v>35</v>
      </c>
      <c r="F309" s="30" t="s">
        <v>6</v>
      </c>
      <c r="G309" s="136">
        <f>G310</f>
        <v>484.3</v>
      </c>
    </row>
    <row r="310" spans="1:7" ht="57" customHeight="1">
      <c r="A310" s="26" t="s">
        <v>98</v>
      </c>
      <c r="B310" s="84" t="s">
        <v>130</v>
      </c>
      <c r="C310" s="66" t="s">
        <v>27</v>
      </c>
      <c r="D310" s="66" t="s">
        <v>8</v>
      </c>
      <c r="E310" s="66" t="s">
        <v>111</v>
      </c>
      <c r="F310" s="66" t="s">
        <v>6</v>
      </c>
      <c r="G310" s="144">
        <f>G315</f>
        <v>484.3</v>
      </c>
    </row>
    <row r="311" spans="1:7" ht="71.25" customHeight="1" hidden="1">
      <c r="A311" s="52" t="s">
        <v>147</v>
      </c>
      <c r="B311" s="84" t="s">
        <v>130</v>
      </c>
      <c r="C311" s="66" t="s">
        <v>27</v>
      </c>
      <c r="D311" s="66" t="s">
        <v>14</v>
      </c>
      <c r="E311" s="66" t="s">
        <v>183</v>
      </c>
      <c r="F311" s="56" t="s">
        <v>6</v>
      </c>
      <c r="G311" s="158"/>
    </row>
    <row r="312" spans="1:7" ht="20.25" customHeight="1" hidden="1">
      <c r="A312" s="53" t="s">
        <v>129</v>
      </c>
      <c r="B312" s="30" t="s">
        <v>130</v>
      </c>
      <c r="C312" s="66" t="s">
        <v>27</v>
      </c>
      <c r="D312" s="66" t="s">
        <v>14</v>
      </c>
      <c r="E312" s="66" t="s">
        <v>183</v>
      </c>
      <c r="F312" s="56" t="s">
        <v>36</v>
      </c>
      <c r="G312" s="158"/>
    </row>
    <row r="313" spans="1:7" ht="118.5" customHeight="1" hidden="1">
      <c r="A313" s="26" t="s">
        <v>145</v>
      </c>
      <c r="B313" s="61" t="s">
        <v>130</v>
      </c>
      <c r="C313" s="66" t="s">
        <v>27</v>
      </c>
      <c r="D313" s="66" t="s">
        <v>14</v>
      </c>
      <c r="E313" s="66" t="s">
        <v>146</v>
      </c>
      <c r="F313" s="56" t="s">
        <v>6</v>
      </c>
      <c r="G313" s="158"/>
    </row>
    <row r="314" spans="1:7" ht="17.25" customHeight="1" hidden="1">
      <c r="A314" s="38" t="s">
        <v>129</v>
      </c>
      <c r="B314" s="143" t="s">
        <v>130</v>
      </c>
      <c r="C314" s="66" t="s">
        <v>27</v>
      </c>
      <c r="D314" s="66" t="s">
        <v>14</v>
      </c>
      <c r="E314" s="66" t="s">
        <v>146</v>
      </c>
      <c r="F314" s="56" t="s">
        <v>36</v>
      </c>
      <c r="G314" s="158"/>
    </row>
    <row r="315" spans="1:7" ht="18" customHeight="1">
      <c r="A315" s="53" t="s">
        <v>18</v>
      </c>
      <c r="B315" s="143" t="s">
        <v>130</v>
      </c>
      <c r="C315" s="61" t="s">
        <v>27</v>
      </c>
      <c r="D315" s="61" t="s">
        <v>8</v>
      </c>
      <c r="E315" s="61" t="s">
        <v>112</v>
      </c>
      <c r="F315" s="61" t="s">
        <v>6</v>
      </c>
      <c r="G315" s="137">
        <f>G316</f>
        <v>484.3</v>
      </c>
    </row>
    <row r="316" spans="1:7" ht="29.25" customHeight="1">
      <c r="A316" s="38" t="s">
        <v>95</v>
      </c>
      <c r="B316" s="143" t="s">
        <v>130</v>
      </c>
      <c r="C316" s="61" t="s">
        <v>27</v>
      </c>
      <c r="D316" s="61" t="s">
        <v>8</v>
      </c>
      <c r="E316" s="61" t="s">
        <v>112</v>
      </c>
      <c r="F316" s="61" t="s">
        <v>96</v>
      </c>
      <c r="G316" s="137">
        <f>499.6-15.3</f>
        <v>484.3</v>
      </c>
    </row>
    <row r="317" spans="1:7" ht="25.5" customHeight="1" hidden="1">
      <c r="A317" s="2" t="s">
        <v>84</v>
      </c>
      <c r="B317" s="159">
        <v>585</v>
      </c>
      <c r="C317" s="69" t="s">
        <v>14</v>
      </c>
      <c r="D317" s="69" t="s">
        <v>63</v>
      </c>
      <c r="E317" s="69" t="s">
        <v>85</v>
      </c>
      <c r="F317" s="69" t="s">
        <v>6</v>
      </c>
      <c r="G317" s="160"/>
    </row>
    <row r="318" spans="1:7" ht="38.25" customHeight="1" hidden="1">
      <c r="A318" s="3" t="s">
        <v>86</v>
      </c>
      <c r="B318" s="159">
        <v>585</v>
      </c>
      <c r="C318" s="69" t="s">
        <v>14</v>
      </c>
      <c r="D318" s="69" t="s">
        <v>63</v>
      </c>
      <c r="E318" s="69" t="s">
        <v>87</v>
      </c>
      <c r="F318" s="69" t="s">
        <v>6</v>
      </c>
      <c r="G318" s="160"/>
    </row>
    <row r="319" spans="1:7" ht="25.5" customHeight="1" hidden="1">
      <c r="A319" s="1" t="s">
        <v>88</v>
      </c>
      <c r="B319" s="159">
        <v>585</v>
      </c>
      <c r="C319" s="4" t="s">
        <v>14</v>
      </c>
      <c r="D319" s="4" t="s">
        <v>63</v>
      </c>
      <c r="E319" s="69" t="s">
        <v>87</v>
      </c>
      <c r="F319" s="69" t="s">
        <v>83</v>
      </c>
      <c r="G319" s="160"/>
    </row>
    <row r="320" spans="1:7" ht="27" customHeight="1" hidden="1">
      <c r="A320" s="2" t="s">
        <v>84</v>
      </c>
      <c r="B320" s="161" t="s">
        <v>77</v>
      </c>
      <c r="C320" s="69" t="s">
        <v>14</v>
      </c>
      <c r="D320" s="69" t="s">
        <v>63</v>
      </c>
      <c r="E320" s="69" t="s">
        <v>85</v>
      </c>
      <c r="F320" s="69" t="s">
        <v>6</v>
      </c>
      <c r="G320" s="160"/>
    </row>
    <row r="321" spans="1:7" ht="42.75" customHeight="1" hidden="1">
      <c r="A321" s="3" t="s">
        <v>86</v>
      </c>
      <c r="B321" s="161" t="s">
        <v>77</v>
      </c>
      <c r="C321" s="69" t="s">
        <v>14</v>
      </c>
      <c r="D321" s="69" t="s">
        <v>63</v>
      </c>
      <c r="E321" s="69" t="s">
        <v>87</v>
      </c>
      <c r="F321" s="69" t="s">
        <v>6</v>
      </c>
      <c r="G321" s="160"/>
    </row>
    <row r="322" spans="1:7" ht="21.75" customHeight="1">
      <c r="A322" s="247" t="s">
        <v>92</v>
      </c>
      <c r="B322" s="248"/>
      <c r="C322" s="249"/>
      <c r="D322" s="249"/>
      <c r="E322" s="249"/>
      <c r="F322" s="249"/>
      <c r="G322" s="257">
        <f>G4+G111+G140+G150+G183+G217</f>
        <v>170532.564</v>
      </c>
    </row>
  </sheetData>
  <sheetProtection/>
  <mergeCells count="9">
    <mergeCell ref="C1:C3"/>
    <mergeCell ref="B1:B3"/>
    <mergeCell ref="A1:A3"/>
    <mergeCell ref="H86:J86"/>
    <mergeCell ref="H13:J13"/>
    <mergeCell ref="G1:G2"/>
    <mergeCell ref="F1:F3"/>
    <mergeCell ref="E1:E3"/>
    <mergeCell ref="D1:D3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scale="98" r:id="rId1"/>
  <rowBreaks count="1" manualBreakCount="1">
    <brk id="28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35"/>
  <sheetViews>
    <sheetView view="pageBreakPreview" zoomScaleNormal="85" zoomScaleSheetLayoutView="100" zoomScalePageLayoutView="0" workbookViewId="0" topLeftCell="A302">
      <selection activeCell="A319" sqref="A319"/>
    </sheetView>
  </sheetViews>
  <sheetFormatPr defaultColWidth="9.00390625" defaultRowHeight="12.75"/>
  <cols>
    <col min="1" max="1" width="43.375" style="0" customWidth="1"/>
    <col min="2" max="2" width="5.25390625" style="7" customWidth="1"/>
    <col min="3" max="3" width="4.00390625" style="7" customWidth="1"/>
    <col min="4" max="4" width="4.625" style="7" customWidth="1"/>
    <col min="5" max="5" width="9.125" style="7" customWidth="1"/>
    <col min="6" max="6" width="5.375" style="7" customWidth="1"/>
    <col min="7" max="7" width="10.875" style="7" customWidth="1"/>
    <col min="8" max="8" width="13.00390625" style="7" customWidth="1"/>
    <col min="9" max="9" width="12.25390625" style="7" customWidth="1"/>
    <col min="10" max="10" width="65.25390625" style="0" customWidth="1"/>
  </cols>
  <sheetData>
    <row r="1" spans="1:9" ht="12.75">
      <c r="A1" s="873" t="s">
        <v>387</v>
      </c>
      <c r="B1" s="873"/>
      <c r="C1" s="873"/>
      <c r="D1" s="873"/>
      <c r="E1" s="873"/>
      <c r="F1" s="873"/>
      <c r="G1" s="873"/>
      <c r="H1" s="873"/>
      <c r="I1" s="873"/>
    </row>
    <row r="2" spans="1:9" ht="12.75">
      <c r="A2" s="873"/>
      <c r="B2" s="873"/>
      <c r="C2" s="873"/>
      <c r="D2" s="873"/>
      <c r="E2" s="873"/>
      <c r="F2" s="873"/>
      <c r="G2" s="873"/>
      <c r="H2" s="873"/>
      <c r="I2" s="873"/>
    </row>
    <row r="3" spans="1:9" ht="27" customHeight="1">
      <c r="A3" s="874"/>
      <c r="B3" s="874"/>
      <c r="C3" s="874"/>
      <c r="D3" s="874"/>
      <c r="E3" s="874"/>
      <c r="F3" s="874"/>
      <c r="G3" s="874"/>
      <c r="H3" s="874"/>
      <c r="I3" s="874"/>
    </row>
    <row r="4" spans="1:9" ht="37.5" customHeight="1">
      <c r="A4" s="863" t="s">
        <v>0</v>
      </c>
      <c r="B4" s="860" t="s">
        <v>1</v>
      </c>
      <c r="C4" s="860" t="s">
        <v>2</v>
      </c>
      <c r="D4" s="860" t="s">
        <v>3</v>
      </c>
      <c r="E4" s="860" t="s">
        <v>4</v>
      </c>
      <c r="F4" s="860" t="s">
        <v>5</v>
      </c>
      <c r="G4" s="870" t="s">
        <v>356</v>
      </c>
      <c r="H4" s="870" t="s">
        <v>386</v>
      </c>
      <c r="I4" s="875" t="s">
        <v>358</v>
      </c>
    </row>
    <row r="5" spans="1:9" ht="33.75" customHeight="1">
      <c r="A5" s="864"/>
      <c r="B5" s="861"/>
      <c r="C5" s="861"/>
      <c r="D5" s="861"/>
      <c r="E5" s="861"/>
      <c r="F5" s="861"/>
      <c r="G5" s="871"/>
      <c r="H5" s="872"/>
      <c r="I5" s="876"/>
    </row>
    <row r="6" spans="1:9" ht="4.5" customHeight="1" hidden="1">
      <c r="A6" s="865"/>
      <c r="B6" s="862"/>
      <c r="C6" s="862"/>
      <c r="D6" s="862"/>
      <c r="E6" s="862"/>
      <c r="F6" s="862"/>
      <c r="G6" s="351"/>
      <c r="H6" s="351"/>
      <c r="I6" s="162"/>
    </row>
    <row r="7" spans="1:9" ht="30.75" customHeight="1">
      <c r="A7" s="13" t="s">
        <v>250</v>
      </c>
      <c r="B7" s="112" t="s">
        <v>76</v>
      </c>
      <c r="C7" s="112" t="s">
        <v>16</v>
      </c>
      <c r="D7" s="112" t="s">
        <v>16</v>
      </c>
      <c r="E7" s="112" t="s">
        <v>35</v>
      </c>
      <c r="F7" s="112" t="s">
        <v>6</v>
      </c>
      <c r="G7" s="356">
        <f>G8+G51+G68+G84+G107+G114+G124</f>
        <v>1863.5</v>
      </c>
      <c r="H7" s="570">
        <f>H8+H51+H68+H84+H107+H114+H124</f>
        <v>10970</v>
      </c>
      <c r="I7" s="385">
        <f>G7+H7</f>
        <v>12833.5</v>
      </c>
    </row>
    <row r="8" spans="1:9" ht="15.75">
      <c r="A8" s="231" t="s">
        <v>17</v>
      </c>
      <c r="B8" s="293" t="s">
        <v>76</v>
      </c>
      <c r="C8" s="293" t="s">
        <v>7</v>
      </c>
      <c r="D8" s="293" t="s">
        <v>16</v>
      </c>
      <c r="E8" s="293" t="s">
        <v>35</v>
      </c>
      <c r="F8" s="293" t="s">
        <v>6</v>
      </c>
      <c r="G8" s="357">
        <f>G9+G13+G29+G40</f>
        <v>1477.1</v>
      </c>
      <c r="H8" s="571">
        <f>H9+H13+H29+H40</f>
        <v>10482</v>
      </c>
      <c r="I8" s="385">
        <f aca="true" t="shared" si="0" ref="I8:I80">G8+H8</f>
        <v>11959.1</v>
      </c>
    </row>
    <row r="9" spans="1:9" ht="50.25" customHeight="1">
      <c r="A9" s="294" t="s">
        <v>97</v>
      </c>
      <c r="B9" s="169">
        <v>503</v>
      </c>
      <c r="C9" s="98" t="s">
        <v>7</v>
      </c>
      <c r="D9" s="98" t="s">
        <v>28</v>
      </c>
      <c r="E9" s="98" t="s">
        <v>91</v>
      </c>
      <c r="F9" s="98" t="s">
        <v>6</v>
      </c>
      <c r="G9" s="105">
        <f>G10</f>
        <v>0</v>
      </c>
      <c r="H9" s="105">
        <f>H10</f>
        <v>607</v>
      </c>
      <c r="I9" s="385">
        <f t="shared" si="0"/>
        <v>607</v>
      </c>
    </row>
    <row r="10" spans="1:9" ht="48.75" customHeight="1">
      <c r="A10" s="295" t="s">
        <v>98</v>
      </c>
      <c r="B10" s="169">
        <v>503</v>
      </c>
      <c r="C10" s="98" t="s">
        <v>7</v>
      </c>
      <c r="D10" s="98" t="s">
        <v>28</v>
      </c>
      <c r="E10" s="98" t="s">
        <v>99</v>
      </c>
      <c r="F10" s="98" t="s">
        <v>6</v>
      </c>
      <c r="G10" s="106"/>
      <c r="H10" s="106">
        <f>H11</f>
        <v>607</v>
      </c>
      <c r="I10" s="385">
        <f t="shared" si="0"/>
        <v>607</v>
      </c>
    </row>
    <row r="11" spans="1:9" ht="15.75">
      <c r="A11" s="171" t="s">
        <v>18</v>
      </c>
      <c r="B11" s="169">
        <v>503</v>
      </c>
      <c r="C11" s="98" t="s">
        <v>7</v>
      </c>
      <c r="D11" s="98" t="s">
        <v>28</v>
      </c>
      <c r="E11" s="98" t="s">
        <v>100</v>
      </c>
      <c r="F11" s="98" t="s">
        <v>6</v>
      </c>
      <c r="G11" s="106"/>
      <c r="H11" s="106">
        <f>H12</f>
        <v>607</v>
      </c>
      <c r="I11" s="385">
        <f t="shared" si="0"/>
        <v>607</v>
      </c>
    </row>
    <row r="12" spans="1:9" ht="18" customHeight="1">
      <c r="A12" s="117" t="s">
        <v>95</v>
      </c>
      <c r="B12" s="169">
        <v>503</v>
      </c>
      <c r="C12" s="98" t="s">
        <v>7</v>
      </c>
      <c r="D12" s="98" t="s">
        <v>28</v>
      </c>
      <c r="E12" s="98" t="s">
        <v>100</v>
      </c>
      <c r="F12" s="98" t="s">
        <v>96</v>
      </c>
      <c r="G12" s="182"/>
      <c r="H12" s="182">
        <v>607</v>
      </c>
      <c r="I12" s="385">
        <f t="shared" si="0"/>
        <v>607</v>
      </c>
    </row>
    <row r="13" spans="1:9" ht="53.25" customHeight="1">
      <c r="A13" s="294" t="s">
        <v>101</v>
      </c>
      <c r="B13" s="296">
        <v>503</v>
      </c>
      <c r="C13" s="293" t="s">
        <v>7</v>
      </c>
      <c r="D13" s="293" t="s">
        <v>14</v>
      </c>
      <c r="E13" s="293" t="s">
        <v>91</v>
      </c>
      <c r="F13" s="293" t="s">
        <v>6</v>
      </c>
      <c r="G13" s="78">
        <f>G14+G17+G23+G25+G27</f>
        <v>486.79999999999995</v>
      </c>
      <c r="H13" s="78">
        <f>H14+H17+H23+H25+H27</f>
        <v>7198</v>
      </c>
      <c r="I13" s="385">
        <f t="shared" si="0"/>
        <v>7684.8</v>
      </c>
    </row>
    <row r="14" spans="1:9" ht="51" customHeight="1">
      <c r="A14" s="116" t="s">
        <v>98</v>
      </c>
      <c r="B14" s="169">
        <v>503</v>
      </c>
      <c r="C14" s="98" t="s">
        <v>7</v>
      </c>
      <c r="D14" s="98" t="s">
        <v>14</v>
      </c>
      <c r="E14" s="98" t="s">
        <v>99</v>
      </c>
      <c r="F14" s="98" t="s">
        <v>6</v>
      </c>
      <c r="G14" s="77"/>
      <c r="H14" s="77">
        <f>H15</f>
        <v>6485</v>
      </c>
      <c r="I14" s="385">
        <f t="shared" si="0"/>
        <v>6485</v>
      </c>
    </row>
    <row r="15" spans="1:9" ht="15.75">
      <c r="A15" s="171" t="s">
        <v>18</v>
      </c>
      <c r="B15" s="169">
        <v>503</v>
      </c>
      <c r="C15" s="98" t="s">
        <v>7</v>
      </c>
      <c r="D15" s="98" t="s">
        <v>14</v>
      </c>
      <c r="E15" s="98" t="s">
        <v>100</v>
      </c>
      <c r="F15" s="98" t="s">
        <v>6</v>
      </c>
      <c r="G15" s="77"/>
      <c r="H15" s="77">
        <f>H16</f>
        <v>6485</v>
      </c>
      <c r="I15" s="385">
        <f t="shared" si="0"/>
        <v>6485</v>
      </c>
    </row>
    <row r="16" spans="1:12" ht="16.5" customHeight="1">
      <c r="A16" s="117" t="s">
        <v>95</v>
      </c>
      <c r="B16" s="169">
        <v>503</v>
      </c>
      <c r="C16" s="98" t="s">
        <v>7</v>
      </c>
      <c r="D16" s="98" t="s">
        <v>14</v>
      </c>
      <c r="E16" s="98" t="s">
        <v>100</v>
      </c>
      <c r="F16" s="98" t="s">
        <v>96</v>
      </c>
      <c r="G16" s="325"/>
      <c r="H16" s="325">
        <v>6485</v>
      </c>
      <c r="I16" s="385">
        <f t="shared" si="0"/>
        <v>6485</v>
      </c>
      <c r="J16" s="866"/>
      <c r="K16" s="867"/>
      <c r="L16" s="867"/>
    </row>
    <row r="17" spans="1:10" ht="44.25" customHeight="1">
      <c r="A17" s="170" t="s">
        <v>102</v>
      </c>
      <c r="B17" s="169">
        <v>503</v>
      </c>
      <c r="C17" s="98" t="s">
        <v>7</v>
      </c>
      <c r="D17" s="98" t="s">
        <v>14</v>
      </c>
      <c r="E17" s="98" t="s">
        <v>103</v>
      </c>
      <c r="F17" s="98" t="s">
        <v>6</v>
      </c>
      <c r="G17" s="77"/>
      <c r="H17" s="77">
        <f>H18</f>
        <v>713</v>
      </c>
      <c r="I17" s="385">
        <f t="shared" si="0"/>
        <v>713</v>
      </c>
      <c r="J17" s="215"/>
    </row>
    <row r="18" spans="1:9" ht="19.5" customHeight="1">
      <c r="A18" s="117" t="s">
        <v>95</v>
      </c>
      <c r="B18" s="169">
        <v>503</v>
      </c>
      <c r="C18" s="98" t="s">
        <v>7</v>
      </c>
      <c r="D18" s="98" t="s">
        <v>14</v>
      </c>
      <c r="E18" s="98" t="s">
        <v>103</v>
      </c>
      <c r="F18" s="98" t="s">
        <v>96</v>
      </c>
      <c r="G18" s="77"/>
      <c r="H18" s="77">
        <v>713</v>
      </c>
      <c r="I18" s="385">
        <f t="shared" si="0"/>
        <v>713</v>
      </c>
    </row>
    <row r="19" spans="1:9" ht="0.75" customHeight="1">
      <c r="A19" s="121" t="s">
        <v>62</v>
      </c>
      <c r="B19" s="297">
        <v>503</v>
      </c>
      <c r="C19" s="232" t="s">
        <v>7</v>
      </c>
      <c r="D19" s="232" t="s">
        <v>63</v>
      </c>
      <c r="E19" s="232" t="s">
        <v>91</v>
      </c>
      <c r="F19" s="232" t="s">
        <v>6</v>
      </c>
      <c r="G19" s="92"/>
      <c r="H19" s="92"/>
      <c r="I19" s="385">
        <f t="shared" si="0"/>
        <v>0</v>
      </c>
    </row>
    <row r="20" spans="1:9" ht="18" customHeight="1" hidden="1">
      <c r="A20" s="117" t="s">
        <v>170</v>
      </c>
      <c r="B20" s="125">
        <v>503</v>
      </c>
      <c r="C20" s="98" t="s">
        <v>7</v>
      </c>
      <c r="D20" s="98" t="s">
        <v>63</v>
      </c>
      <c r="E20" s="98" t="s">
        <v>64</v>
      </c>
      <c r="F20" s="98" t="s">
        <v>6</v>
      </c>
      <c r="G20" s="93"/>
      <c r="H20" s="93"/>
      <c r="I20" s="385">
        <f t="shared" si="0"/>
        <v>0</v>
      </c>
    </row>
    <row r="21" spans="1:9" ht="37.5" customHeight="1" hidden="1">
      <c r="A21" s="123" t="s">
        <v>171</v>
      </c>
      <c r="B21" s="125">
        <v>503</v>
      </c>
      <c r="C21" s="98" t="s">
        <v>7</v>
      </c>
      <c r="D21" s="98" t="s">
        <v>63</v>
      </c>
      <c r="E21" s="98" t="s">
        <v>172</v>
      </c>
      <c r="F21" s="98" t="s">
        <v>6</v>
      </c>
      <c r="G21" s="93"/>
      <c r="H21" s="93"/>
      <c r="I21" s="385">
        <f t="shared" si="0"/>
        <v>0</v>
      </c>
    </row>
    <row r="22" spans="1:9" ht="18" customHeight="1" hidden="1">
      <c r="A22" s="117" t="s">
        <v>95</v>
      </c>
      <c r="B22" s="125">
        <v>503</v>
      </c>
      <c r="C22" s="98" t="s">
        <v>7</v>
      </c>
      <c r="D22" s="98" t="s">
        <v>63</v>
      </c>
      <c r="E22" s="98" t="s">
        <v>172</v>
      </c>
      <c r="F22" s="98" t="s">
        <v>96</v>
      </c>
      <c r="G22" s="93"/>
      <c r="H22" s="93"/>
      <c r="I22" s="385">
        <f t="shared" si="0"/>
        <v>0</v>
      </c>
    </row>
    <row r="23" spans="1:9" ht="78" customHeight="1">
      <c r="A23" s="274" t="s">
        <v>260</v>
      </c>
      <c r="B23" s="125">
        <v>503</v>
      </c>
      <c r="C23" s="98" t="s">
        <v>7</v>
      </c>
      <c r="D23" s="98" t="s">
        <v>14</v>
      </c>
      <c r="E23" s="98" t="s">
        <v>261</v>
      </c>
      <c r="F23" s="98" t="s">
        <v>6</v>
      </c>
      <c r="G23" s="225">
        <f>G24</f>
        <v>385.2</v>
      </c>
      <c r="H23" s="225"/>
      <c r="I23" s="385">
        <f t="shared" si="0"/>
        <v>385.2</v>
      </c>
    </row>
    <row r="24" spans="1:9" ht="18" customHeight="1">
      <c r="A24" s="117" t="s">
        <v>95</v>
      </c>
      <c r="B24" s="125">
        <v>503</v>
      </c>
      <c r="C24" s="98" t="s">
        <v>7</v>
      </c>
      <c r="D24" s="98" t="s">
        <v>14</v>
      </c>
      <c r="E24" s="98" t="s">
        <v>261</v>
      </c>
      <c r="F24" s="98" t="s">
        <v>96</v>
      </c>
      <c r="G24" s="225">
        <v>385.2</v>
      </c>
      <c r="H24" s="225"/>
      <c r="I24" s="385">
        <f t="shared" si="0"/>
        <v>385.2</v>
      </c>
    </row>
    <row r="25" spans="1:9" ht="105.75" customHeight="1">
      <c r="A25" s="274" t="s">
        <v>262</v>
      </c>
      <c r="B25" s="125">
        <v>503</v>
      </c>
      <c r="C25" s="98" t="s">
        <v>7</v>
      </c>
      <c r="D25" s="98" t="s">
        <v>14</v>
      </c>
      <c r="E25" s="98" t="s">
        <v>263</v>
      </c>
      <c r="F25" s="98" t="s">
        <v>6</v>
      </c>
      <c r="G25" s="225">
        <f>G26</f>
        <v>101.6</v>
      </c>
      <c r="H25" s="225"/>
      <c r="I25" s="385">
        <f t="shared" si="0"/>
        <v>101.6</v>
      </c>
    </row>
    <row r="26" spans="1:9" ht="18" customHeight="1">
      <c r="A26" s="117" t="s">
        <v>95</v>
      </c>
      <c r="B26" s="125">
        <v>503</v>
      </c>
      <c r="C26" s="98" t="s">
        <v>7</v>
      </c>
      <c r="D26" s="98" t="s">
        <v>14</v>
      </c>
      <c r="E26" s="98" t="s">
        <v>263</v>
      </c>
      <c r="F26" s="98" t="s">
        <v>96</v>
      </c>
      <c r="G26" s="225">
        <v>101.6</v>
      </c>
      <c r="H26" s="225"/>
      <c r="I26" s="385">
        <f t="shared" si="0"/>
        <v>101.6</v>
      </c>
    </row>
    <row r="27" spans="1:9" ht="73.5" customHeight="1" hidden="1">
      <c r="A27" s="274"/>
      <c r="B27" s="125"/>
      <c r="C27" s="98"/>
      <c r="D27" s="98"/>
      <c r="E27" s="98"/>
      <c r="F27" s="98"/>
      <c r="G27" s="225"/>
      <c r="H27" s="225"/>
      <c r="I27" s="385"/>
    </row>
    <row r="28" spans="1:9" ht="18" customHeight="1" hidden="1">
      <c r="A28" s="117"/>
      <c r="B28" s="125"/>
      <c r="C28" s="98"/>
      <c r="D28" s="98"/>
      <c r="E28" s="98"/>
      <c r="F28" s="98"/>
      <c r="G28" s="225"/>
      <c r="H28" s="225"/>
      <c r="I28" s="385"/>
    </row>
    <row r="29" spans="1:9" ht="18" customHeight="1">
      <c r="A29" s="284" t="s">
        <v>33</v>
      </c>
      <c r="B29" s="396" t="s">
        <v>76</v>
      </c>
      <c r="C29" s="396" t="s">
        <v>7</v>
      </c>
      <c r="D29" s="397">
        <v>11</v>
      </c>
      <c r="E29" s="396" t="s">
        <v>35</v>
      </c>
      <c r="F29" s="396" t="s">
        <v>6</v>
      </c>
      <c r="G29" s="100">
        <f>G30</f>
        <v>0</v>
      </c>
      <c r="H29" s="100">
        <f>H30</f>
        <v>100</v>
      </c>
      <c r="I29" s="385">
        <f t="shared" si="0"/>
        <v>100</v>
      </c>
    </row>
    <row r="30" spans="1:9" ht="18" customHeight="1">
      <c r="A30" s="238" t="s">
        <v>33</v>
      </c>
      <c r="B30" s="399" t="s">
        <v>76</v>
      </c>
      <c r="C30" s="399" t="s">
        <v>7</v>
      </c>
      <c r="D30" s="400">
        <v>11</v>
      </c>
      <c r="E30" s="399" t="s">
        <v>44</v>
      </c>
      <c r="F30" s="399" t="s">
        <v>6</v>
      </c>
      <c r="G30" s="111"/>
      <c r="H30" s="111">
        <f>H31</f>
        <v>100</v>
      </c>
      <c r="I30" s="385">
        <f t="shared" si="0"/>
        <v>100</v>
      </c>
    </row>
    <row r="31" spans="1:9" ht="18" customHeight="1">
      <c r="A31" s="116" t="s">
        <v>152</v>
      </c>
      <c r="B31" s="402">
        <v>503</v>
      </c>
      <c r="C31" s="399" t="s">
        <v>7</v>
      </c>
      <c r="D31" s="400">
        <v>11</v>
      </c>
      <c r="E31" s="547" t="s">
        <v>244</v>
      </c>
      <c r="F31" s="399" t="s">
        <v>6</v>
      </c>
      <c r="G31" s="111"/>
      <c r="H31" s="111">
        <f>H39</f>
        <v>100</v>
      </c>
      <c r="I31" s="385">
        <f t="shared" si="0"/>
        <v>100</v>
      </c>
    </row>
    <row r="32" spans="1:9" ht="18.75" customHeight="1" hidden="1">
      <c r="A32" s="116" t="s">
        <v>150</v>
      </c>
      <c r="B32" s="402">
        <v>503</v>
      </c>
      <c r="C32" s="399" t="s">
        <v>7</v>
      </c>
      <c r="D32" s="400">
        <v>12</v>
      </c>
      <c r="E32" s="547" t="s">
        <v>244</v>
      </c>
      <c r="F32" s="399" t="s">
        <v>151</v>
      </c>
      <c r="G32" s="111"/>
      <c r="H32" s="111"/>
      <c r="I32" s="385">
        <f t="shared" si="0"/>
        <v>0</v>
      </c>
    </row>
    <row r="33" spans="1:9" ht="22.5" customHeight="1" hidden="1">
      <c r="A33" s="301" t="s">
        <v>19</v>
      </c>
      <c r="B33" s="531">
        <v>503</v>
      </c>
      <c r="C33" s="388" t="s">
        <v>7</v>
      </c>
      <c r="D33" s="388" t="s">
        <v>105</v>
      </c>
      <c r="E33" s="388" t="s">
        <v>91</v>
      </c>
      <c r="F33" s="388" t="s">
        <v>6</v>
      </c>
      <c r="G33" s="80"/>
      <c r="H33" s="80"/>
      <c r="I33" s="385">
        <f t="shared" si="0"/>
        <v>0</v>
      </c>
    </row>
    <row r="34" spans="1:9" ht="25.5" customHeight="1" hidden="1">
      <c r="A34" s="170" t="s">
        <v>106</v>
      </c>
      <c r="B34" s="531">
        <v>503</v>
      </c>
      <c r="C34" s="388" t="s">
        <v>7</v>
      </c>
      <c r="D34" s="388" t="s">
        <v>105</v>
      </c>
      <c r="E34" s="388" t="s">
        <v>107</v>
      </c>
      <c r="F34" s="388" t="s">
        <v>6</v>
      </c>
      <c r="G34" s="81"/>
      <c r="H34" s="81"/>
      <c r="I34" s="385">
        <f t="shared" si="0"/>
        <v>0</v>
      </c>
    </row>
    <row r="35" spans="1:9" ht="20.25" customHeight="1" hidden="1">
      <c r="A35" s="117" t="s">
        <v>95</v>
      </c>
      <c r="B35" s="532">
        <v>503</v>
      </c>
      <c r="C35" s="438" t="s">
        <v>7</v>
      </c>
      <c r="D35" s="438" t="s">
        <v>105</v>
      </c>
      <c r="E35" s="438" t="s">
        <v>107</v>
      </c>
      <c r="F35" s="438" t="s">
        <v>96</v>
      </c>
      <c r="G35" s="79"/>
      <c r="H35" s="79"/>
      <c r="I35" s="385">
        <f t="shared" si="0"/>
        <v>0</v>
      </c>
    </row>
    <row r="36" spans="1:9" ht="30.75" customHeight="1" hidden="1">
      <c r="A36" s="170" t="s">
        <v>241</v>
      </c>
      <c r="B36" s="406">
        <v>503</v>
      </c>
      <c r="C36" s="396" t="s">
        <v>7</v>
      </c>
      <c r="D36" s="396" t="s">
        <v>105</v>
      </c>
      <c r="E36" s="396" t="s">
        <v>242</v>
      </c>
      <c r="F36" s="396" t="s">
        <v>6</v>
      </c>
      <c r="G36" s="100"/>
      <c r="H36" s="100"/>
      <c r="I36" s="385">
        <f t="shared" si="0"/>
        <v>0</v>
      </c>
    </row>
    <row r="37" spans="1:9" ht="30" customHeight="1" hidden="1">
      <c r="A37" s="171" t="s">
        <v>240</v>
      </c>
      <c r="B37" s="402">
        <v>503</v>
      </c>
      <c r="C37" s="438" t="s">
        <v>7</v>
      </c>
      <c r="D37" s="438" t="s">
        <v>105</v>
      </c>
      <c r="E37" s="438" t="s">
        <v>239</v>
      </c>
      <c r="F37" s="438" t="s">
        <v>6</v>
      </c>
      <c r="G37" s="97"/>
      <c r="H37" s="97"/>
      <c r="I37" s="385">
        <f t="shared" si="0"/>
        <v>0</v>
      </c>
    </row>
    <row r="38" spans="1:9" ht="31.5" customHeight="1" hidden="1">
      <c r="A38" s="117" t="s">
        <v>95</v>
      </c>
      <c r="B38" s="532">
        <v>503</v>
      </c>
      <c r="C38" s="438" t="s">
        <v>7</v>
      </c>
      <c r="D38" s="438" t="s">
        <v>105</v>
      </c>
      <c r="E38" s="438" t="s">
        <v>239</v>
      </c>
      <c r="F38" s="438" t="s">
        <v>96</v>
      </c>
      <c r="G38" s="97"/>
      <c r="H38" s="97"/>
      <c r="I38" s="385">
        <f t="shared" si="0"/>
        <v>0</v>
      </c>
    </row>
    <row r="39" spans="1:9" ht="23.25" customHeight="1">
      <c r="A39" s="116" t="s">
        <v>150</v>
      </c>
      <c r="B39" s="408">
        <v>503</v>
      </c>
      <c r="C39" s="399" t="s">
        <v>7</v>
      </c>
      <c r="D39" s="399" t="s">
        <v>57</v>
      </c>
      <c r="E39" s="399" t="s">
        <v>244</v>
      </c>
      <c r="F39" s="399" t="s">
        <v>151</v>
      </c>
      <c r="G39" s="97"/>
      <c r="H39" s="97">
        <v>100</v>
      </c>
      <c r="I39" s="385">
        <f t="shared" si="0"/>
        <v>100</v>
      </c>
    </row>
    <row r="40" spans="1:9" ht="23.25" customHeight="1">
      <c r="A40" s="170" t="s">
        <v>19</v>
      </c>
      <c r="B40" s="409">
        <v>503</v>
      </c>
      <c r="C40" s="396" t="s">
        <v>7</v>
      </c>
      <c r="D40" s="396" t="s">
        <v>369</v>
      </c>
      <c r="E40" s="396" t="s">
        <v>35</v>
      </c>
      <c r="F40" s="396" t="s">
        <v>6</v>
      </c>
      <c r="G40" s="255">
        <f>G41+G49</f>
        <v>990.3</v>
      </c>
      <c r="H40" s="255">
        <f>H41+H46</f>
        <v>2577</v>
      </c>
      <c r="I40" s="385">
        <f t="shared" si="0"/>
        <v>3567.3</v>
      </c>
    </row>
    <row r="41" spans="1:9" ht="29.25" customHeight="1">
      <c r="A41" s="612" t="s">
        <v>315</v>
      </c>
      <c r="B41" s="408">
        <v>503</v>
      </c>
      <c r="C41" s="438" t="s">
        <v>7</v>
      </c>
      <c r="D41" s="396" t="s">
        <v>369</v>
      </c>
      <c r="E41" s="438" t="s">
        <v>64</v>
      </c>
      <c r="F41" s="438" t="s">
        <v>6</v>
      </c>
      <c r="G41" s="185">
        <f>G42+G44</f>
        <v>724.3</v>
      </c>
      <c r="H41" s="185"/>
      <c r="I41" s="385">
        <f t="shared" si="0"/>
        <v>724.3</v>
      </c>
    </row>
    <row r="42" spans="1:9" ht="35.25" customHeight="1">
      <c r="A42" s="616" t="s">
        <v>414</v>
      </c>
      <c r="B42" s="408">
        <v>503</v>
      </c>
      <c r="C42" s="399" t="s">
        <v>7</v>
      </c>
      <c r="D42" s="396" t="s">
        <v>369</v>
      </c>
      <c r="E42" s="399" t="s">
        <v>278</v>
      </c>
      <c r="F42" s="399" t="s">
        <v>6</v>
      </c>
      <c r="G42" s="97">
        <f>G43</f>
        <v>499.7</v>
      </c>
      <c r="H42" s="97"/>
      <c r="I42" s="385">
        <f t="shared" si="0"/>
        <v>499.7</v>
      </c>
    </row>
    <row r="43" spans="1:10" ht="27" customHeight="1">
      <c r="A43" s="226" t="s">
        <v>95</v>
      </c>
      <c r="B43" s="408">
        <v>503</v>
      </c>
      <c r="C43" s="399" t="s">
        <v>7</v>
      </c>
      <c r="D43" s="396" t="s">
        <v>369</v>
      </c>
      <c r="E43" s="399" t="s">
        <v>278</v>
      </c>
      <c r="F43" s="399" t="s">
        <v>96</v>
      </c>
      <c r="G43" s="97">
        <v>499.7</v>
      </c>
      <c r="H43" s="97"/>
      <c r="I43" s="385">
        <f t="shared" si="0"/>
        <v>499.7</v>
      </c>
      <c r="J43" s="223"/>
    </row>
    <row r="44" spans="1:10" ht="49.5" customHeight="1">
      <c r="A44" s="616" t="s">
        <v>413</v>
      </c>
      <c r="B44" s="408">
        <v>503</v>
      </c>
      <c r="C44" s="399" t="s">
        <v>7</v>
      </c>
      <c r="D44" s="396" t="s">
        <v>369</v>
      </c>
      <c r="E44" s="399" t="s">
        <v>327</v>
      </c>
      <c r="F44" s="611" t="s">
        <v>6</v>
      </c>
      <c r="G44" s="97">
        <f>G45</f>
        <v>224.6</v>
      </c>
      <c r="H44" s="97"/>
      <c r="I44" s="385"/>
      <c r="J44" s="254"/>
    </row>
    <row r="45" spans="1:10" ht="23.25" customHeight="1">
      <c r="A45" s="355" t="s">
        <v>122</v>
      </c>
      <c r="B45" s="408">
        <v>503</v>
      </c>
      <c r="C45" s="399" t="s">
        <v>7</v>
      </c>
      <c r="D45" s="396" t="s">
        <v>369</v>
      </c>
      <c r="E45" s="399" t="s">
        <v>327</v>
      </c>
      <c r="F45" s="617" t="s">
        <v>328</v>
      </c>
      <c r="G45" s="97">
        <v>224.6</v>
      </c>
      <c r="H45" s="97"/>
      <c r="I45" s="385">
        <f t="shared" si="0"/>
        <v>224.6</v>
      </c>
      <c r="J45" s="254"/>
    </row>
    <row r="46" spans="1:10" ht="30.75" customHeight="1">
      <c r="A46" s="618" t="s">
        <v>312</v>
      </c>
      <c r="B46" s="408">
        <v>503</v>
      </c>
      <c r="C46" s="399" t="s">
        <v>7</v>
      </c>
      <c r="D46" s="399" t="s">
        <v>369</v>
      </c>
      <c r="E46" s="611" t="s">
        <v>407</v>
      </c>
      <c r="F46" s="620" t="s">
        <v>6</v>
      </c>
      <c r="G46" s="97"/>
      <c r="H46" s="100">
        <f>H47</f>
        <v>2577</v>
      </c>
      <c r="I46" s="385">
        <v>2577</v>
      </c>
      <c r="J46" s="254"/>
    </row>
    <row r="47" spans="1:10" ht="29.25" customHeight="1">
      <c r="A47" s="613" t="s">
        <v>22</v>
      </c>
      <c r="B47" s="408">
        <v>503</v>
      </c>
      <c r="C47" s="399" t="s">
        <v>7</v>
      </c>
      <c r="D47" s="399" t="s">
        <v>369</v>
      </c>
      <c r="E47" s="611" t="s">
        <v>406</v>
      </c>
      <c r="F47" s="399" t="s">
        <v>6</v>
      </c>
      <c r="G47" s="384">
        <f>G48</f>
        <v>0</v>
      </c>
      <c r="H47" s="619">
        <f>H48</f>
        <v>2577</v>
      </c>
      <c r="I47" s="386">
        <f t="shared" si="0"/>
        <v>2577</v>
      </c>
      <c r="J47" s="254"/>
    </row>
    <row r="48" spans="1:10" ht="21" customHeight="1">
      <c r="A48" s="614" t="s">
        <v>108</v>
      </c>
      <c r="B48" s="408">
        <v>503</v>
      </c>
      <c r="C48" s="399" t="s">
        <v>7</v>
      </c>
      <c r="D48" s="399" t="s">
        <v>369</v>
      </c>
      <c r="E48" s="611" t="s">
        <v>406</v>
      </c>
      <c r="F48" s="399" t="s">
        <v>109</v>
      </c>
      <c r="G48" s="326"/>
      <c r="H48" s="326">
        <f>2777-200</f>
        <v>2577</v>
      </c>
      <c r="I48" s="386">
        <f t="shared" si="0"/>
        <v>2577</v>
      </c>
      <c r="J48" s="254"/>
    </row>
    <row r="49" spans="1:14" ht="123.75" customHeight="1">
      <c r="A49" s="615" t="s">
        <v>403</v>
      </c>
      <c r="B49" s="408">
        <v>503</v>
      </c>
      <c r="C49" s="611" t="s">
        <v>7</v>
      </c>
      <c r="D49" s="611" t="s">
        <v>369</v>
      </c>
      <c r="E49" s="610" t="s">
        <v>265</v>
      </c>
      <c r="F49" s="611" t="s">
        <v>6</v>
      </c>
      <c r="G49" s="608">
        <f>G50</f>
        <v>266</v>
      </c>
      <c r="H49" s="608"/>
      <c r="I49" s="385">
        <v>266</v>
      </c>
      <c r="J49" s="607"/>
      <c r="K49" s="607">
        <v>1</v>
      </c>
      <c r="L49" s="607">
        <v>13</v>
      </c>
      <c r="M49" s="607" t="s">
        <v>265</v>
      </c>
      <c r="N49" s="607"/>
    </row>
    <row r="50" spans="1:14" ht="27.75" customHeight="1">
      <c r="A50" s="226" t="s">
        <v>95</v>
      </c>
      <c r="B50" s="408">
        <v>503</v>
      </c>
      <c r="C50" s="611" t="s">
        <v>7</v>
      </c>
      <c r="D50" s="611" t="s">
        <v>369</v>
      </c>
      <c r="E50" s="610" t="s">
        <v>265</v>
      </c>
      <c r="F50" s="611" t="s">
        <v>96</v>
      </c>
      <c r="G50" s="608">
        <f>25.8+240.2</f>
        <v>266</v>
      </c>
      <c r="H50" s="608"/>
      <c r="I50" s="386">
        <v>266</v>
      </c>
      <c r="J50" s="607"/>
      <c r="K50" s="607">
        <v>1</v>
      </c>
      <c r="L50" s="607">
        <v>13</v>
      </c>
      <c r="M50" s="607" t="s">
        <v>265</v>
      </c>
      <c r="N50" s="607">
        <v>9</v>
      </c>
    </row>
    <row r="51" spans="1:9" ht="39.75" customHeight="1">
      <c r="A51" s="609" t="s">
        <v>370</v>
      </c>
      <c r="B51" s="533">
        <v>503</v>
      </c>
      <c r="C51" s="535" t="s">
        <v>28</v>
      </c>
      <c r="D51" s="535" t="s">
        <v>16</v>
      </c>
      <c r="E51" s="535" t="s">
        <v>35</v>
      </c>
      <c r="F51" s="535" t="s">
        <v>6</v>
      </c>
      <c r="G51" s="415">
        <f>G52</f>
        <v>0</v>
      </c>
      <c r="H51" s="415">
        <f>H52</f>
        <v>26</v>
      </c>
      <c r="I51" s="385">
        <f t="shared" si="0"/>
        <v>26</v>
      </c>
    </row>
    <row r="52" spans="1:9" ht="39.75" customHeight="1">
      <c r="A52" s="529" t="s">
        <v>165</v>
      </c>
      <c r="B52" s="534">
        <v>503</v>
      </c>
      <c r="C52" s="438" t="s">
        <v>28</v>
      </c>
      <c r="D52" s="438" t="s">
        <v>26</v>
      </c>
      <c r="E52" s="438" t="s">
        <v>35</v>
      </c>
      <c r="F52" s="438" t="s">
        <v>6</v>
      </c>
      <c r="G52" s="405"/>
      <c r="H52" s="405">
        <f>H53</f>
        <v>26</v>
      </c>
      <c r="I52" s="386">
        <f t="shared" si="0"/>
        <v>26</v>
      </c>
    </row>
    <row r="53" spans="1:9" ht="36" customHeight="1">
      <c r="A53" s="117" t="s">
        <v>45</v>
      </c>
      <c r="B53" s="534">
        <v>503</v>
      </c>
      <c r="C53" s="438" t="s">
        <v>28</v>
      </c>
      <c r="D53" s="438" t="s">
        <v>26</v>
      </c>
      <c r="E53" s="438" t="s">
        <v>166</v>
      </c>
      <c r="F53" s="438" t="s">
        <v>6</v>
      </c>
      <c r="G53" s="405"/>
      <c r="H53" s="405">
        <f>H54</f>
        <v>26</v>
      </c>
      <c r="I53" s="386">
        <f t="shared" si="0"/>
        <v>26</v>
      </c>
    </row>
    <row r="54" spans="1:9" ht="34.5" customHeight="1">
      <c r="A54" s="117" t="s">
        <v>46</v>
      </c>
      <c r="B54" s="534">
        <v>503</v>
      </c>
      <c r="C54" s="438" t="s">
        <v>28</v>
      </c>
      <c r="D54" s="438" t="s">
        <v>26</v>
      </c>
      <c r="E54" s="438" t="s">
        <v>167</v>
      </c>
      <c r="F54" s="438" t="s">
        <v>6</v>
      </c>
      <c r="G54" s="390"/>
      <c r="H54" s="390">
        <f>H55</f>
        <v>26</v>
      </c>
      <c r="I54" s="386">
        <f t="shared" si="0"/>
        <v>26</v>
      </c>
    </row>
    <row r="55" spans="1:9" ht="35.25" customHeight="1">
      <c r="A55" s="117" t="s">
        <v>168</v>
      </c>
      <c r="B55" s="532">
        <v>503</v>
      </c>
      <c r="C55" s="438" t="s">
        <v>28</v>
      </c>
      <c r="D55" s="438" t="s">
        <v>26</v>
      </c>
      <c r="E55" s="438" t="s">
        <v>167</v>
      </c>
      <c r="F55" s="438" t="s">
        <v>169</v>
      </c>
      <c r="G55" s="390"/>
      <c r="H55" s="390">
        <v>26</v>
      </c>
      <c r="I55" s="386">
        <f t="shared" si="0"/>
        <v>26</v>
      </c>
    </row>
    <row r="56" spans="1:9" ht="1.5" customHeight="1" hidden="1">
      <c r="A56" s="121" t="s">
        <v>78</v>
      </c>
      <c r="B56" s="307" t="s">
        <v>76</v>
      </c>
      <c r="C56" s="307" t="s">
        <v>14</v>
      </c>
      <c r="D56" s="307" t="s">
        <v>16</v>
      </c>
      <c r="E56" s="307" t="s">
        <v>91</v>
      </c>
      <c r="F56" s="307" t="s">
        <v>6</v>
      </c>
      <c r="G56" s="183">
        <f>G57+G60</f>
        <v>0</v>
      </c>
      <c r="H56" s="183"/>
      <c r="I56" s="356">
        <f t="shared" si="0"/>
        <v>0</v>
      </c>
    </row>
    <row r="57" spans="1:9" ht="21.75" customHeight="1" hidden="1">
      <c r="A57" s="309" t="s">
        <v>215</v>
      </c>
      <c r="B57" s="96" t="s">
        <v>76</v>
      </c>
      <c r="C57" s="96" t="s">
        <v>14</v>
      </c>
      <c r="D57" s="96" t="s">
        <v>8</v>
      </c>
      <c r="E57" s="96" t="s">
        <v>91</v>
      </c>
      <c r="F57" s="310" t="s">
        <v>6</v>
      </c>
      <c r="G57" s="184">
        <f>G58</f>
        <v>0</v>
      </c>
      <c r="H57" s="184"/>
      <c r="I57" s="356">
        <f t="shared" si="0"/>
        <v>0</v>
      </c>
    </row>
    <row r="58" spans="1:9" ht="44.25" customHeight="1" hidden="1">
      <c r="A58" s="89" t="s">
        <v>214</v>
      </c>
      <c r="B58" s="311">
        <v>503</v>
      </c>
      <c r="C58" s="96" t="s">
        <v>14</v>
      </c>
      <c r="D58" s="96" t="s">
        <v>8</v>
      </c>
      <c r="E58" s="172">
        <v>2800300</v>
      </c>
      <c r="F58" s="310" t="s">
        <v>6</v>
      </c>
      <c r="G58" s="158">
        <f>G59</f>
        <v>0</v>
      </c>
      <c r="H58" s="158"/>
      <c r="I58" s="356">
        <f t="shared" si="0"/>
        <v>0</v>
      </c>
    </row>
    <row r="59" spans="1:9" ht="21.75" customHeight="1" hidden="1">
      <c r="A59" s="312" t="s">
        <v>108</v>
      </c>
      <c r="B59" s="311">
        <v>503</v>
      </c>
      <c r="C59" s="96" t="s">
        <v>14</v>
      </c>
      <c r="D59" s="96" t="s">
        <v>8</v>
      </c>
      <c r="E59" s="172">
        <v>2800300</v>
      </c>
      <c r="F59" s="310" t="s">
        <v>109</v>
      </c>
      <c r="G59" s="106"/>
      <c r="H59" s="106"/>
      <c r="I59" s="356">
        <f t="shared" si="0"/>
        <v>0</v>
      </c>
    </row>
    <row r="60" spans="1:9" ht="25.5" customHeight="1" hidden="1">
      <c r="A60" s="309" t="s">
        <v>226</v>
      </c>
      <c r="B60" s="313" t="s">
        <v>76</v>
      </c>
      <c r="C60" s="313" t="s">
        <v>14</v>
      </c>
      <c r="D60" s="313" t="s">
        <v>90</v>
      </c>
      <c r="E60" s="122" t="s">
        <v>35</v>
      </c>
      <c r="F60" s="122" t="s">
        <v>6</v>
      </c>
      <c r="G60" s="105">
        <f>G61</f>
        <v>0</v>
      </c>
      <c r="H60" s="105"/>
      <c r="I60" s="356">
        <f t="shared" si="0"/>
        <v>0</v>
      </c>
    </row>
    <row r="61" spans="1:9" ht="25.5" customHeight="1" hidden="1">
      <c r="A61" s="314" t="s">
        <v>227</v>
      </c>
      <c r="B61" s="96" t="s">
        <v>76</v>
      </c>
      <c r="C61" s="96" t="s">
        <v>14</v>
      </c>
      <c r="D61" s="96" t="s">
        <v>90</v>
      </c>
      <c r="E61" s="172">
        <v>3450000</v>
      </c>
      <c r="F61" s="315" t="s">
        <v>6</v>
      </c>
      <c r="G61" s="185">
        <f>G62</f>
        <v>0</v>
      </c>
      <c r="H61" s="185"/>
      <c r="I61" s="356">
        <f t="shared" si="0"/>
        <v>0</v>
      </c>
    </row>
    <row r="62" spans="1:9" ht="35.25" customHeight="1" hidden="1">
      <c r="A62" s="171" t="s">
        <v>228</v>
      </c>
      <c r="B62" s="96" t="s">
        <v>76</v>
      </c>
      <c r="C62" s="96" t="s">
        <v>14</v>
      </c>
      <c r="D62" s="96" t="s">
        <v>90</v>
      </c>
      <c r="E62" s="172">
        <v>3450100</v>
      </c>
      <c r="F62" s="315" t="s">
        <v>6</v>
      </c>
      <c r="G62" s="185">
        <f>G63</f>
        <v>0</v>
      </c>
      <c r="H62" s="185"/>
      <c r="I62" s="356">
        <f t="shared" si="0"/>
        <v>0</v>
      </c>
    </row>
    <row r="63" spans="1:9" ht="17.25" customHeight="1" hidden="1">
      <c r="A63" s="312" t="s">
        <v>148</v>
      </c>
      <c r="B63" s="96" t="s">
        <v>76</v>
      </c>
      <c r="C63" s="96" t="s">
        <v>14</v>
      </c>
      <c r="D63" s="96" t="s">
        <v>90</v>
      </c>
      <c r="E63" s="172">
        <v>3450100</v>
      </c>
      <c r="F63" s="315" t="s">
        <v>149</v>
      </c>
      <c r="G63" s="56"/>
      <c r="H63" s="56"/>
      <c r="I63" s="356">
        <f t="shared" si="0"/>
        <v>0</v>
      </c>
    </row>
    <row r="64" spans="1:9" ht="0.75" customHeight="1" hidden="1">
      <c r="A64" s="121" t="s">
        <v>195</v>
      </c>
      <c r="B64" s="316">
        <v>503</v>
      </c>
      <c r="C64" s="307" t="s">
        <v>63</v>
      </c>
      <c r="D64" s="307" t="s">
        <v>16</v>
      </c>
      <c r="E64" s="307" t="s">
        <v>91</v>
      </c>
      <c r="F64" s="307" t="s">
        <v>6</v>
      </c>
      <c r="G64" s="186">
        <f>G65+G98</f>
        <v>0</v>
      </c>
      <c r="H64" s="186"/>
      <c r="I64" s="356">
        <f t="shared" si="0"/>
        <v>0</v>
      </c>
    </row>
    <row r="65" spans="1:9" ht="24" customHeight="1" hidden="1">
      <c r="A65" s="83" t="s">
        <v>229</v>
      </c>
      <c r="B65" s="125">
        <v>503</v>
      </c>
      <c r="C65" s="98" t="s">
        <v>63</v>
      </c>
      <c r="D65" s="98" t="s">
        <v>7</v>
      </c>
      <c r="E65" s="98" t="s">
        <v>91</v>
      </c>
      <c r="F65" s="98" t="s">
        <v>6</v>
      </c>
      <c r="G65" s="187">
        <f>G66</f>
        <v>0</v>
      </c>
      <c r="H65" s="187"/>
      <c r="I65" s="356">
        <f t="shared" si="0"/>
        <v>0</v>
      </c>
    </row>
    <row r="66" spans="1:9" ht="30" customHeight="1" hidden="1">
      <c r="A66" s="116" t="s">
        <v>230</v>
      </c>
      <c r="B66" s="125">
        <v>503</v>
      </c>
      <c r="C66" s="98" t="s">
        <v>63</v>
      </c>
      <c r="D66" s="98" t="s">
        <v>7</v>
      </c>
      <c r="E66" s="98" t="s">
        <v>231</v>
      </c>
      <c r="F66" s="98" t="s">
        <v>6</v>
      </c>
      <c r="G66" s="142">
        <f>G67+G85+G84+G86</f>
        <v>0</v>
      </c>
      <c r="H66" s="142"/>
      <c r="I66" s="356">
        <f t="shared" si="0"/>
        <v>0</v>
      </c>
    </row>
    <row r="67" spans="1:9" ht="43.5" customHeight="1" hidden="1">
      <c r="A67" s="116" t="s">
        <v>232</v>
      </c>
      <c r="B67" s="125">
        <v>503</v>
      </c>
      <c r="C67" s="98" t="s">
        <v>63</v>
      </c>
      <c r="D67" s="98" t="s">
        <v>7</v>
      </c>
      <c r="E67" s="98" t="s">
        <v>231</v>
      </c>
      <c r="F67" s="98" t="s">
        <v>233</v>
      </c>
      <c r="G67" s="188"/>
      <c r="H67" s="188"/>
      <c r="I67" s="356">
        <f t="shared" si="0"/>
        <v>0</v>
      </c>
    </row>
    <row r="68" spans="1:9" ht="18" customHeight="1">
      <c r="A68" s="121" t="s">
        <v>78</v>
      </c>
      <c r="B68" s="124">
        <v>503</v>
      </c>
      <c r="C68" s="122" t="s">
        <v>14</v>
      </c>
      <c r="D68" s="122" t="s">
        <v>16</v>
      </c>
      <c r="E68" s="122" t="s">
        <v>91</v>
      </c>
      <c r="F68" s="122" t="s">
        <v>6</v>
      </c>
      <c r="G68" s="189">
        <f>G69+G72+G75</f>
        <v>386.4</v>
      </c>
      <c r="H68" s="189">
        <f>H75</f>
        <v>50</v>
      </c>
      <c r="I68" s="385">
        <f t="shared" si="0"/>
        <v>436.4</v>
      </c>
    </row>
    <row r="69" spans="1:9" ht="18" customHeight="1">
      <c r="A69" s="521" t="s">
        <v>371</v>
      </c>
      <c r="B69" s="536">
        <v>503</v>
      </c>
      <c r="C69" s="396" t="s">
        <v>14</v>
      </c>
      <c r="D69" s="396" t="s">
        <v>63</v>
      </c>
      <c r="E69" s="396" t="s">
        <v>91</v>
      </c>
      <c r="F69" s="396" t="s">
        <v>6</v>
      </c>
      <c r="G69" s="189">
        <f>G70</f>
        <v>36.4</v>
      </c>
      <c r="H69" s="189"/>
      <c r="I69" s="385">
        <f t="shared" si="0"/>
        <v>36.4</v>
      </c>
    </row>
    <row r="70" spans="1:9" ht="39.75" customHeight="1">
      <c r="A70" s="26" t="s">
        <v>182</v>
      </c>
      <c r="B70" s="161" t="s">
        <v>76</v>
      </c>
      <c r="C70" s="399" t="s">
        <v>14</v>
      </c>
      <c r="D70" s="399" t="s">
        <v>63</v>
      </c>
      <c r="E70" s="399" t="s">
        <v>372</v>
      </c>
      <c r="F70" s="396" t="s">
        <v>6</v>
      </c>
      <c r="G70" s="189">
        <f>G71</f>
        <v>36.4</v>
      </c>
      <c r="H70" s="189"/>
      <c r="I70" s="386">
        <f t="shared" si="0"/>
        <v>36.4</v>
      </c>
    </row>
    <row r="71" spans="1:9" ht="36.75" customHeight="1">
      <c r="A71" s="26" t="s">
        <v>355</v>
      </c>
      <c r="B71" s="161" t="s">
        <v>76</v>
      </c>
      <c r="C71" s="399" t="s">
        <v>14</v>
      </c>
      <c r="D71" s="399" t="s">
        <v>63</v>
      </c>
      <c r="E71" s="399" t="s">
        <v>372</v>
      </c>
      <c r="F71" s="396" t="s">
        <v>96</v>
      </c>
      <c r="G71" s="189">
        <v>36.4</v>
      </c>
      <c r="H71" s="189"/>
      <c r="I71" s="386">
        <f t="shared" si="0"/>
        <v>36.4</v>
      </c>
    </row>
    <row r="72" spans="1:9" ht="18" customHeight="1">
      <c r="A72" s="515" t="s">
        <v>215</v>
      </c>
      <c r="B72" s="536">
        <v>503</v>
      </c>
      <c r="C72" s="396" t="s">
        <v>14</v>
      </c>
      <c r="D72" s="396" t="s">
        <v>8</v>
      </c>
      <c r="E72" s="396" t="s">
        <v>91</v>
      </c>
      <c r="F72" s="396" t="s">
        <v>6</v>
      </c>
      <c r="G72" s="189">
        <f>G73</f>
        <v>350</v>
      </c>
      <c r="H72" s="189"/>
      <c r="I72" s="385">
        <f t="shared" si="0"/>
        <v>350</v>
      </c>
    </row>
    <row r="73" spans="1:9" ht="66" customHeight="1">
      <c r="A73" s="529" t="s">
        <v>214</v>
      </c>
      <c r="B73" s="536">
        <v>503</v>
      </c>
      <c r="C73" s="399" t="s">
        <v>14</v>
      </c>
      <c r="D73" s="399" t="s">
        <v>8</v>
      </c>
      <c r="E73" s="399" t="s">
        <v>364</v>
      </c>
      <c r="F73" s="399" t="s">
        <v>6</v>
      </c>
      <c r="G73" s="189">
        <f>G74</f>
        <v>350</v>
      </c>
      <c r="H73" s="189"/>
      <c r="I73" s="386">
        <f t="shared" si="0"/>
        <v>350</v>
      </c>
    </row>
    <row r="74" spans="1:9" ht="61.5" customHeight="1">
      <c r="A74" s="530" t="s">
        <v>365</v>
      </c>
      <c r="B74" s="536">
        <v>503</v>
      </c>
      <c r="C74" s="396" t="s">
        <v>14</v>
      </c>
      <c r="D74" s="396" t="s">
        <v>8</v>
      </c>
      <c r="E74" s="396" t="s">
        <v>364</v>
      </c>
      <c r="F74" s="396" t="s">
        <v>297</v>
      </c>
      <c r="G74" s="189">
        <v>350</v>
      </c>
      <c r="H74" s="189"/>
      <c r="I74" s="386">
        <f t="shared" si="0"/>
        <v>350</v>
      </c>
    </row>
    <row r="75" spans="1:9" ht="30" customHeight="1">
      <c r="A75" s="568" t="s">
        <v>226</v>
      </c>
      <c r="B75" s="125">
        <v>503</v>
      </c>
      <c r="C75" s="98" t="s">
        <v>14</v>
      </c>
      <c r="D75" s="98" t="s">
        <v>90</v>
      </c>
      <c r="E75" s="98" t="s">
        <v>91</v>
      </c>
      <c r="F75" s="126" t="s">
        <v>6</v>
      </c>
      <c r="G75" s="190"/>
      <c r="H75" s="190">
        <f>H76+H78+H80</f>
        <v>50</v>
      </c>
      <c r="I75" s="385">
        <f t="shared" si="0"/>
        <v>50</v>
      </c>
    </row>
    <row r="76" spans="1:9" ht="26.25" customHeight="1">
      <c r="A76" s="88" t="s">
        <v>247</v>
      </c>
      <c r="B76" s="125">
        <v>503</v>
      </c>
      <c r="C76" s="98" t="s">
        <v>14</v>
      </c>
      <c r="D76" s="98" t="s">
        <v>90</v>
      </c>
      <c r="E76" s="169">
        <v>3380000</v>
      </c>
      <c r="F76" s="127" t="s">
        <v>6</v>
      </c>
      <c r="G76" s="189"/>
      <c r="H76" s="189"/>
      <c r="I76" s="385">
        <f t="shared" si="0"/>
        <v>0</v>
      </c>
    </row>
    <row r="77" spans="1:9" ht="26.25" customHeight="1">
      <c r="A77" s="123" t="s">
        <v>95</v>
      </c>
      <c r="B77" s="125">
        <v>503</v>
      </c>
      <c r="C77" s="98" t="s">
        <v>14</v>
      </c>
      <c r="D77" s="98" t="s">
        <v>90</v>
      </c>
      <c r="E77" s="169">
        <v>3380000</v>
      </c>
      <c r="F77" s="127" t="s">
        <v>96</v>
      </c>
      <c r="G77" s="190"/>
      <c r="H77" s="190"/>
      <c r="I77" s="385">
        <f t="shared" si="0"/>
        <v>0</v>
      </c>
    </row>
    <row r="78" spans="1:9" ht="26.25" customHeight="1">
      <c r="A78" s="170" t="s">
        <v>248</v>
      </c>
      <c r="B78" s="125">
        <v>503</v>
      </c>
      <c r="C78" s="98" t="s">
        <v>14</v>
      </c>
      <c r="D78" s="98" t="s">
        <v>90</v>
      </c>
      <c r="E78" s="169">
        <v>3400300</v>
      </c>
      <c r="F78" s="127" t="s">
        <v>6</v>
      </c>
      <c r="G78" s="189"/>
      <c r="H78" s="189"/>
      <c r="I78" s="385">
        <f t="shared" si="0"/>
        <v>0</v>
      </c>
    </row>
    <row r="79" spans="1:9" ht="30" customHeight="1">
      <c r="A79" s="123" t="s">
        <v>95</v>
      </c>
      <c r="B79" s="125">
        <v>503</v>
      </c>
      <c r="C79" s="98" t="s">
        <v>14</v>
      </c>
      <c r="D79" s="98" t="s">
        <v>90</v>
      </c>
      <c r="E79" s="169">
        <v>3400300</v>
      </c>
      <c r="F79" s="127" t="s">
        <v>96</v>
      </c>
      <c r="G79" s="190"/>
      <c r="H79" s="190"/>
      <c r="I79" s="385">
        <f t="shared" si="0"/>
        <v>0</v>
      </c>
    </row>
    <row r="80" spans="1:10" ht="36.75" customHeight="1">
      <c r="A80" s="171" t="s">
        <v>228</v>
      </c>
      <c r="B80" s="125">
        <v>503</v>
      </c>
      <c r="C80" s="98" t="s">
        <v>14</v>
      </c>
      <c r="D80" s="98" t="s">
        <v>90</v>
      </c>
      <c r="E80" s="169">
        <v>3450100</v>
      </c>
      <c r="F80" s="98" t="s">
        <v>6</v>
      </c>
      <c r="G80" s="189"/>
      <c r="H80" s="189">
        <f>H81</f>
        <v>50</v>
      </c>
      <c r="I80" s="385">
        <f t="shared" si="0"/>
        <v>50</v>
      </c>
      <c r="J80" s="216"/>
    </row>
    <row r="81" spans="1:10" ht="28.5" customHeight="1">
      <c r="A81" s="123" t="s">
        <v>95</v>
      </c>
      <c r="B81" s="125">
        <v>503</v>
      </c>
      <c r="C81" s="96" t="s">
        <v>14</v>
      </c>
      <c r="D81" s="96" t="s">
        <v>90</v>
      </c>
      <c r="E81" s="172">
        <v>3450100</v>
      </c>
      <c r="F81" s="98" t="s">
        <v>96</v>
      </c>
      <c r="G81" s="190"/>
      <c r="H81" s="190">
        <v>50</v>
      </c>
      <c r="I81" s="385">
        <f aca="true" t="shared" si="1" ref="I81:I123">G81+H81</f>
        <v>50</v>
      </c>
      <c r="J81" s="216"/>
    </row>
    <row r="82" spans="1:10" ht="19.5" customHeight="1">
      <c r="A82" s="171" t="s">
        <v>298</v>
      </c>
      <c r="B82" s="125">
        <v>503</v>
      </c>
      <c r="C82" s="96" t="s">
        <v>14</v>
      </c>
      <c r="D82" s="96" t="s">
        <v>90</v>
      </c>
      <c r="E82" s="172">
        <v>5220000</v>
      </c>
      <c r="F82" s="98" t="s">
        <v>6</v>
      </c>
      <c r="G82" s="189"/>
      <c r="H82" s="189"/>
      <c r="I82" s="385">
        <f t="shared" si="1"/>
        <v>0</v>
      </c>
      <c r="J82" s="216"/>
    </row>
    <row r="83" spans="1:10" ht="41.25" customHeight="1">
      <c r="A83" s="123" t="s">
        <v>299</v>
      </c>
      <c r="B83" s="125">
        <v>503</v>
      </c>
      <c r="C83" s="96" t="s">
        <v>14</v>
      </c>
      <c r="D83" s="96" t="s">
        <v>90</v>
      </c>
      <c r="E83" s="172">
        <v>5222300</v>
      </c>
      <c r="F83" s="98" t="s">
        <v>300</v>
      </c>
      <c r="G83" s="190"/>
      <c r="H83" s="190"/>
      <c r="I83" s="385">
        <f t="shared" si="1"/>
        <v>0</v>
      </c>
      <c r="J83" s="222"/>
    </row>
    <row r="84" spans="1:9" ht="20.25" customHeight="1">
      <c r="A84" s="121" t="s">
        <v>245</v>
      </c>
      <c r="B84" s="124">
        <v>503</v>
      </c>
      <c r="C84" s="122" t="s">
        <v>63</v>
      </c>
      <c r="D84" s="122" t="s">
        <v>16</v>
      </c>
      <c r="E84" s="122" t="s">
        <v>91</v>
      </c>
      <c r="F84" s="122" t="s">
        <v>6</v>
      </c>
      <c r="G84" s="251">
        <f>G87+G98</f>
        <v>0</v>
      </c>
      <c r="H84" s="251"/>
      <c r="I84" s="385">
        <f t="shared" si="1"/>
        <v>0</v>
      </c>
    </row>
    <row r="85" spans="1:9" ht="21.75" customHeight="1" hidden="1">
      <c r="A85" s="116" t="s">
        <v>234</v>
      </c>
      <c r="B85" s="125">
        <v>503</v>
      </c>
      <c r="C85" s="98" t="s">
        <v>63</v>
      </c>
      <c r="D85" s="98" t="s">
        <v>7</v>
      </c>
      <c r="E85" s="98" t="s">
        <v>231</v>
      </c>
      <c r="F85" s="98" t="s">
        <v>235</v>
      </c>
      <c r="G85" s="142"/>
      <c r="H85" s="142"/>
      <c r="I85" s="385">
        <f t="shared" si="1"/>
        <v>0</v>
      </c>
    </row>
    <row r="86" spans="1:9" ht="18.75" customHeight="1" hidden="1">
      <c r="A86" s="173" t="s">
        <v>243</v>
      </c>
      <c r="B86" s="125">
        <v>503</v>
      </c>
      <c r="C86" s="98" t="s">
        <v>63</v>
      </c>
      <c r="D86" s="98" t="s">
        <v>7</v>
      </c>
      <c r="E86" s="98" t="s">
        <v>231</v>
      </c>
      <c r="F86" s="98" t="s">
        <v>235</v>
      </c>
      <c r="G86" s="142"/>
      <c r="H86" s="142"/>
      <c r="I86" s="385">
        <f t="shared" si="1"/>
        <v>0</v>
      </c>
    </row>
    <row r="87" spans="1:9" ht="17.25" customHeight="1">
      <c r="A87" s="118" t="s">
        <v>229</v>
      </c>
      <c r="B87" s="277">
        <v>503</v>
      </c>
      <c r="C87" s="119" t="s">
        <v>63</v>
      </c>
      <c r="D87" s="119" t="s">
        <v>7</v>
      </c>
      <c r="E87" s="119" t="s">
        <v>91</v>
      </c>
      <c r="F87" s="119" t="s">
        <v>6</v>
      </c>
      <c r="G87" s="251">
        <f>G88</f>
        <v>0</v>
      </c>
      <c r="H87" s="251"/>
      <c r="I87" s="385">
        <f t="shared" si="1"/>
        <v>0</v>
      </c>
    </row>
    <row r="88" spans="1:9" ht="28.5" customHeight="1">
      <c r="A88" s="116" t="s">
        <v>230</v>
      </c>
      <c r="B88" s="125">
        <v>503</v>
      </c>
      <c r="C88" s="98" t="s">
        <v>63</v>
      </c>
      <c r="D88" s="98" t="s">
        <v>7</v>
      </c>
      <c r="E88" s="98" t="s">
        <v>231</v>
      </c>
      <c r="F88" s="98" t="s">
        <v>6</v>
      </c>
      <c r="G88" s="328">
        <f>G89+G93</f>
        <v>0</v>
      </c>
      <c r="H88" s="328"/>
      <c r="I88" s="385">
        <f t="shared" si="1"/>
        <v>0</v>
      </c>
    </row>
    <row r="89" spans="1:10" ht="45" customHeight="1">
      <c r="A89" s="171" t="s">
        <v>311</v>
      </c>
      <c r="B89" s="125">
        <v>503</v>
      </c>
      <c r="C89" s="98" t="s">
        <v>63</v>
      </c>
      <c r="D89" s="98" t="s">
        <v>7</v>
      </c>
      <c r="E89" s="98" t="s">
        <v>231</v>
      </c>
      <c r="F89" s="98" t="s">
        <v>235</v>
      </c>
      <c r="G89" s="328">
        <f>G90+G91</f>
        <v>0</v>
      </c>
      <c r="H89" s="328"/>
      <c r="I89" s="385">
        <f t="shared" si="1"/>
        <v>0</v>
      </c>
      <c r="J89" s="253"/>
    </row>
    <row r="90" spans="1:10" ht="36.75" customHeight="1">
      <c r="A90" s="117" t="s">
        <v>301</v>
      </c>
      <c r="B90" s="125">
        <v>503</v>
      </c>
      <c r="C90" s="98" t="s">
        <v>63</v>
      </c>
      <c r="D90" s="98" t="s">
        <v>7</v>
      </c>
      <c r="E90" s="98" t="s">
        <v>231</v>
      </c>
      <c r="F90" s="98" t="s">
        <v>235</v>
      </c>
      <c r="G90" s="236"/>
      <c r="H90" s="236"/>
      <c r="I90" s="385">
        <f t="shared" si="1"/>
        <v>0</v>
      </c>
      <c r="J90" s="216"/>
    </row>
    <row r="91" spans="1:9" ht="45.75" customHeight="1">
      <c r="A91" s="117" t="s">
        <v>307</v>
      </c>
      <c r="B91" s="125">
        <v>503</v>
      </c>
      <c r="C91" s="98" t="s">
        <v>63</v>
      </c>
      <c r="D91" s="98" t="s">
        <v>7</v>
      </c>
      <c r="E91" s="98" t="s">
        <v>231</v>
      </c>
      <c r="F91" s="98" t="s">
        <v>235</v>
      </c>
      <c r="G91" s="236"/>
      <c r="H91" s="236"/>
      <c r="I91" s="385">
        <f t="shared" si="1"/>
        <v>0</v>
      </c>
    </row>
    <row r="92" spans="1:10" ht="24" customHeight="1">
      <c r="A92" s="117" t="s">
        <v>295</v>
      </c>
      <c r="B92" s="125">
        <v>503</v>
      </c>
      <c r="C92" s="98" t="s">
        <v>63</v>
      </c>
      <c r="D92" s="98" t="s">
        <v>7</v>
      </c>
      <c r="E92" s="98" t="s">
        <v>231</v>
      </c>
      <c r="F92" s="98" t="s">
        <v>235</v>
      </c>
      <c r="G92" s="236"/>
      <c r="H92" s="236"/>
      <c r="I92" s="385">
        <f t="shared" si="1"/>
        <v>0</v>
      </c>
      <c r="J92" s="218"/>
    </row>
    <row r="93" spans="1:10" ht="42" customHeight="1">
      <c r="A93" s="252" t="s">
        <v>310</v>
      </c>
      <c r="B93" s="125">
        <v>503</v>
      </c>
      <c r="C93" s="98" t="s">
        <v>63</v>
      </c>
      <c r="D93" s="98" t="s">
        <v>7</v>
      </c>
      <c r="E93" s="98" t="s">
        <v>231</v>
      </c>
      <c r="F93" s="98" t="s">
        <v>235</v>
      </c>
      <c r="G93" s="328">
        <f>G94+G95+G96+G97</f>
        <v>0</v>
      </c>
      <c r="H93" s="328"/>
      <c r="I93" s="385">
        <f t="shared" si="1"/>
        <v>0</v>
      </c>
      <c r="J93" s="218"/>
    </row>
    <row r="94" spans="1:10" ht="36.75" customHeight="1">
      <c r="A94" s="173" t="s">
        <v>302</v>
      </c>
      <c r="B94" s="125">
        <v>503</v>
      </c>
      <c r="C94" s="98" t="s">
        <v>63</v>
      </c>
      <c r="D94" s="98" t="s">
        <v>7</v>
      </c>
      <c r="E94" s="98" t="s">
        <v>231</v>
      </c>
      <c r="F94" s="98" t="s">
        <v>235</v>
      </c>
      <c r="G94" s="329"/>
      <c r="H94" s="329"/>
      <c r="I94" s="385">
        <f t="shared" si="1"/>
        <v>0</v>
      </c>
      <c r="J94" s="218"/>
    </row>
    <row r="95" spans="1:10" ht="37.5" customHeight="1">
      <c r="A95" s="173" t="s">
        <v>338</v>
      </c>
      <c r="B95" s="125">
        <v>503</v>
      </c>
      <c r="C95" s="98" t="s">
        <v>63</v>
      </c>
      <c r="D95" s="98" t="s">
        <v>7</v>
      </c>
      <c r="E95" s="98" t="s">
        <v>308</v>
      </c>
      <c r="F95" s="98" t="s">
        <v>235</v>
      </c>
      <c r="G95" s="329"/>
      <c r="H95" s="329"/>
      <c r="I95" s="385">
        <f t="shared" si="1"/>
        <v>0</v>
      </c>
      <c r="J95" s="218"/>
    </row>
    <row r="96" spans="1:10" ht="37.5" customHeight="1">
      <c r="A96" s="173" t="s">
        <v>339</v>
      </c>
      <c r="B96" s="125">
        <v>503</v>
      </c>
      <c r="C96" s="98" t="s">
        <v>63</v>
      </c>
      <c r="D96" s="98" t="s">
        <v>7</v>
      </c>
      <c r="E96" s="98" t="s">
        <v>309</v>
      </c>
      <c r="F96" s="98" t="s">
        <v>235</v>
      </c>
      <c r="G96" s="329"/>
      <c r="H96" s="329"/>
      <c r="I96" s="385">
        <f t="shared" si="1"/>
        <v>0</v>
      </c>
      <c r="J96" s="218"/>
    </row>
    <row r="97" spans="1:9" ht="39" customHeight="1">
      <c r="A97" s="173" t="s">
        <v>246</v>
      </c>
      <c r="B97" s="125">
        <v>503</v>
      </c>
      <c r="C97" s="98" t="s">
        <v>63</v>
      </c>
      <c r="D97" s="98" t="s">
        <v>7</v>
      </c>
      <c r="E97" s="98" t="s">
        <v>231</v>
      </c>
      <c r="F97" s="98" t="s">
        <v>235</v>
      </c>
      <c r="G97" s="142"/>
      <c r="H97" s="142"/>
      <c r="I97" s="385">
        <f t="shared" si="1"/>
        <v>0</v>
      </c>
    </row>
    <row r="98" spans="1:12" ht="17.25" customHeight="1">
      <c r="A98" s="118" t="s">
        <v>185</v>
      </c>
      <c r="B98" s="125">
        <v>503</v>
      </c>
      <c r="C98" s="98" t="s">
        <v>63</v>
      </c>
      <c r="D98" s="98" t="s">
        <v>9</v>
      </c>
      <c r="E98" s="98" t="s">
        <v>91</v>
      </c>
      <c r="F98" s="98" t="s">
        <v>6</v>
      </c>
      <c r="G98" s="212">
        <f>G99</f>
        <v>0</v>
      </c>
      <c r="H98" s="212"/>
      <c r="I98" s="385">
        <f t="shared" si="1"/>
        <v>0</v>
      </c>
      <c r="J98" s="866"/>
      <c r="K98" s="867"/>
      <c r="L98" s="867"/>
    </row>
    <row r="99" spans="1:9" ht="18" customHeight="1">
      <c r="A99" s="116" t="s">
        <v>79</v>
      </c>
      <c r="B99" s="125">
        <v>503</v>
      </c>
      <c r="C99" s="98" t="s">
        <v>63</v>
      </c>
      <c r="D99" s="98" t="s">
        <v>9</v>
      </c>
      <c r="E99" s="98" t="s">
        <v>186</v>
      </c>
      <c r="F99" s="98" t="s">
        <v>6</v>
      </c>
      <c r="G99" s="106"/>
      <c r="H99" s="106"/>
      <c r="I99" s="385">
        <f t="shared" si="1"/>
        <v>0</v>
      </c>
    </row>
    <row r="100" spans="1:9" ht="16.5" customHeight="1">
      <c r="A100" s="116" t="s">
        <v>80</v>
      </c>
      <c r="B100" s="125">
        <v>503</v>
      </c>
      <c r="C100" s="98" t="s">
        <v>63</v>
      </c>
      <c r="D100" s="98" t="s">
        <v>9</v>
      </c>
      <c r="E100" s="98" t="s">
        <v>187</v>
      </c>
      <c r="F100" s="98" t="s">
        <v>6</v>
      </c>
      <c r="G100" s="106"/>
      <c r="H100" s="106"/>
      <c r="I100" s="385">
        <f t="shared" si="1"/>
        <v>0</v>
      </c>
    </row>
    <row r="101" spans="1:9" ht="24" customHeight="1">
      <c r="A101" s="116" t="s">
        <v>95</v>
      </c>
      <c r="B101" s="125">
        <v>503</v>
      </c>
      <c r="C101" s="98" t="s">
        <v>63</v>
      </c>
      <c r="D101" s="98" t="s">
        <v>9</v>
      </c>
      <c r="E101" s="98" t="s">
        <v>187</v>
      </c>
      <c r="F101" s="98" t="s">
        <v>96</v>
      </c>
      <c r="G101" s="106"/>
      <c r="H101" s="106"/>
      <c r="I101" s="385">
        <f t="shared" si="1"/>
        <v>0</v>
      </c>
    </row>
    <row r="102" spans="1:9" ht="24" customHeight="1">
      <c r="A102" s="368"/>
      <c r="B102" s="364">
        <v>503</v>
      </c>
      <c r="C102" s="370" t="s">
        <v>8</v>
      </c>
      <c r="D102" s="365" t="s">
        <v>16</v>
      </c>
      <c r="E102" s="365" t="s">
        <v>91</v>
      </c>
      <c r="F102" s="365" t="s">
        <v>6</v>
      </c>
      <c r="G102" s="367">
        <f>G103+G106</f>
        <v>0</v>
      </c>
      <c r="H102" s="367"/>
      <c r="I102" s="385">
        <f t="shared" si="1"/>
        <v>0</v>
      </c>
    </row>
    <row r="103" spans="1:9" ht="24" customHeight="1">
      <c r="A103" s="360"/>
      <c r="B103" s="361" t="s">
        <v>76</v>
      </c>
      <c r="C103" s="371" t="s">
        <v>8</v>
      </c>
      <c r="D103" s="371" t="s">
        <v>63</v>
      </c>
      <c r="E103" s="349" t="s">
        <v>91</v>
      </c>
      <c r="F103" s="349" t="s">
        <v>6</v>
      </c>
      <c r="G103" s="366">
        <f>G104</f>
        <v>0</v>
      </c>
      <c r="H103" s="366"/>
      <c r="I103" s="385">
        <f t="shared" si="1"/>
        <v>0</v>
      </c>
    </row>
    <row r="104" spans="1:9" ht="24" customHeight="1">
      <c r="A104" s="363"/>
      <c r="B104" s="361" t="s">
        <v>76</v>
      </c>
      <c r="C104" s="371" t="s">
        <v>8</v>
      </c>
      <c r="D104" s="371" t="s">
        <v>63</v>
      </c>
      <c r="E104" s="369">
        <v>5220000</v>
      </c>
      <c r="F104" s="362" t="s">
        <v>6</v>
      </c>
      <c r="G104" s="359">
        <f>G105</f>
        <v>0</v>
      </c>
      <c r="H104" s="359"/>
      <c r="I104" s="385">
        <f t="shared" si="1"/>
        <v>0</v>
      </c>
    </row>
    <row r="105" spans="1:9" ht="24" customHeight="1">
      <c r="A105" s="358"/>
      <c r="B105" s="361" t="s">
        <v>76</v>
      </c>
      <c r="C105" s="362" t="s">
        <v>8</v>
      </c>
      <c r="D105" s="362" t="s">
        <v>63</v>
      </c>
      <c r="E105" s="349"/>
      <c r="F105" s="349"/>
      <c r="G105" s="359"/>
      <c r="H105" s="359"/>
      <c r="I105" s="385">
        <f t="shared" si="1"/>
        <v>0</v>
      </c>
    </row>
    <row r="106" spans="1:9" ht="24" customHeight="1">
      <c r="A106" s="372"/>
      <c r="B106" s="373"/>
      <c r="C106" s="374"/>
      <c r="D106" s="374"/>
      <c r="E106" s="374"/>
      <c r="F106" s="374"/>
      <c r="G106" s="375"/>
      <c r="H106" s="375"/>
      <c r="I106" s="385">
        <f t="shared" si="1"/>
        <v>0</v>
      </c>
    </row>
    <row r="107" spans="1:9" ht="24" customHeight="1">
      <c r="A107" s="261" t="s">
        <v>11</v>
      </c>
      <c r="B107" s="278" t="s">
        <v>76</v>
      </c>
      <c r="C107" s="262" t="s">
        <v>10</v>
      </c>
      <c r="D107" s="263" t="s">
        <v>16</v>
      </c>
      <c r="E107" s="263" t="s">
        <v>91</v>
      </c>
      <c r="F107" s="264" t="s">
        <v>6</v>
      </c>
      <c r="G107" s="212">
        <f>G111+G108</f>
        <v>0</v>
      </c>
      <c r="H107" s="212"/>
      <c r="I107" s="385">
        <f t="shared" si="1"/>
        <v>0</v>
      </c>
    </row>
    <row r="108" spans="1:9" ht="28.5" customHeight="1">
      <c r="A108" s="243" t="s">
        <v>51</v>
      </c>
      <c r="B108" s="125">
        <v>503</v>
      </c>
      <c r="C108" s="129" t="s">
        <v>10</v>
      </c>
      <c r="D108" s="129" t="s">
        <v>9</v>
      </c>
      <c r="E108" s="129" t="s">
        <v>52</v>
      </c>
      <c r="F108" s="129" t="s">
        <v>6</v>
      </c>
      <c r="G108" s="272"/>
      <c r="H108" s="272"/>
      <c r="I108" s="385">
        <f t="shared" si="1"/>
        <v>0</v>
      </c>
    </row>
    <row r="109" spans="1:9" ht="29.25" customHeight="1">
      <c r="A109" s="244" t="s">
        <v>22</v>
      </c>
      <c r="B109" s="125">
        <v>503</v>
      </c>
      <c r="C109" s="228" t="s">
        <v>10</v>
      </c>
      <c r="D109" s="228" t="s">
        <v>9</v>
      </c>
      <c r="E109" s="228" t="s">
        <v>132</v>
      </c>
      <c r="F109" s="228" t="s">
        <v>6</v>
      </c>
      <c r="G109" s="272"/>
      <c r="H109" s="272"/>
      <c r="I109" s="385">
        <f t="shared" si="1"/>
        <v>0</v>
      </c>
    </row>
    <row r="110" spans="1:10" ht="24" customHeight="1">
      <c r="A110" s="244" t="s">
        <v>108</v>
      </c>
      <c r="B110" s="125">
        <v>503</v>
      </c>
      <c r="C110" s="228" t="s">
        <v>10</v>
      </c>
      <c r="D110" s="228" t="s">
        <v>9</v>
      </c>
      <c r="E110" s="228" t="s">
        <v>132</v>
      </c>
      <c r="F110" s="228" t="s">
        <v>109</v>
      </c>
      <c r="G110" s="272"/>
      <c r="H110" s="272"/>
      <c r="I110" s="385">
        <f t="shared" si="1"/>
        <v>0</v>
      </c>
      <c r="J110" s="273"/>
    </row>
    <row r="111" spans="1:9" ht="24" customHeight="1">
      <c r="A111" s="237" t="s">
        <v>32</v>
      </c>
      <c r="B111" s="279" t="s">
        <v>76</v>
      </c>
      <c r="C111" s="265" t="s">
        <v>10</v>
      </c>
      <c r="D111" s="145" t="s">
        <v>10</v>
      </c>
      <c r="E111" s="84" t="s">
        <v>91</v>
      </c>
      <c r="F111" s="266" t="s">
        <v>6</v>
      </c>
      <c r="G111" s="106"/>
      <c r="H111" s="106"/>
      <c r="I111" s="385">
        <f t="shared" si="1"/>
        <v>0</v>
      </c>
    </row>
    <row r="112" spans="1:9" ht="14.25" customHeight="1">
      <c r="A112" s="295" t="s">
        <v>331</v>
      </c>
      <c r="B112" s="317">
        <v>503</v>
      </c>
      <c r="C112" s="315" t="s">
        <v>10</v>
      </c>
      <c r="D112" s="315" t="s">
        <v>10</v>
      </c>
      <c r="E112" s="310" t="s">
        <v>332</v>
      </c>
      <c r="F112" s="310" t="s">
        <v>6</v>
      </c>
      <c r="G112" s="106"/>
      <c r="H112" s="106"/>
      <c r="I112" s="385">
        <f t="shared" si="1"/>
        <v>0</v>
      </c>
    </row>
    <row r="113" spans="1:9" ht="24" customHeight="1">
      <c r="A113" s="116" t="s">
        <v>333</v>
      </c>
      <c r="B113" s="259" t="s">
        <v>76</v>
      </c>
      <c r="C113" s="259" t="s">
        <v>10</v>
      </c>
      <c r="D113" s="259" t="s">
        <v>10</v>
      </c>
      <c r="E113" s="260" t="s">
        <v>332</v>
      </c>
      <c r="F113" s="267" t="s">
        <v>96</v>
      </c>
      <c r="G113" s="106"/>
      <c r="H113" s="106"/>
      <c r="I113" s="385">
        <f t="shared" si="1"/>
        <v>0</v>
      </c>
    </row>
    <row r="114" spans="1:9" ht="18" customHeight="1">
      <c r="A114" s="320" t="s">
        <v>55</v>
      </c>
      <c r="B114" s="318" t="s">
        <v>76</v>
      </c>
      <c r="C114" s="318" t="s">
        <v>27</v>
      </c>
      <c r="D114" s="318" t="s">
        <v>16</v>
      </c>
      <c r="E114" s="318" t="s">
        <v>35</v>
      </c>
      <c r="F114" s="319" t="s">
        <v>6</v>
      </c>
      <c r="G114" s="192">
        <f>G115+G119</f>
        <v>0</v>
      </c>
      <c r="H114" s="192">
        <f>H115+H119</f>
        <v>212</v>
      </c>
      <c r="I114" s="385">
        <f t="shared" si="1"/>
        <v>212</v>
      </c>
    </row>
    <row r="115" spans="1:9" ht="20.25" customHeight="1">
      <c r="A115" s="321" t="s">
        <v>58</v>
      </c>
      <c r="B115" s="234" t="s">
        <v>76</v>
      </c>
      <c r="C115" s="234" t="s">
        <v>27</v>
      </c>
      <c r="D115" s="234" t="s">
        <v>7</v>
      </c>
      <c r="E115" s="234" t="s">
        <v>35</v>
      </c>
      <c r="F115" s="322" t="s">
        <v>6</v>
      </c>
      <c r="G115" s="213">
        <f aca="true" t="shared" si="2" ref="G115:H117">G116</f>
        <v>0</v>
      </c>
      <c r="H115" s="213">
        <f t="shared" si="2"/>
        <v>60</v>
      </c>
      <c r="I115" s="385">
        <f t="shared" si="1"/>
        <v>60</v>
      </c>
    </row>
    <row r="116" spans="1:9" ht="26.25" customHeight="1">
      <c r="A116" s="323" t="s">
        <v>125</v>
      </c>
      <c r="B116" s="156" t="s">
        <v>76</v>
      </c>
      <c r="C116" s="156" t="s">
        <v>27</v>
      </c>
      <c r="D116" s="156" t="s">
        <v>7</v>
      </c>
      <c r="E116" s="156" t="s">
        <v>126</v>
      </c>
      <c r="F116" s="267" t="s">
        <v>6</v>
      </c>
      <c r="G116" s="193">
        <f t="shared" si="2"/>
        <v>0</v>
      </c>
      <c r="H116" s="193">
        <f t="shared" si="2"/>
        <v>60</v>
      </c>
      <c r="I116" s="385">
        <f t="shared" si="1"/>
        <v>60</v>
      </c>
    </row>
    <row r="117" spans="1:9" ht="20.25" customHeight="1">
      <c r="A117" s="323" t="s">
        <v>127</v>
      </c>
      <c r="B117" s="156" t="s">
        <v>76</v>
      </c>
      <c r="C117" s="156" t="s">
        <v>27</v>
      </c>
      <c r="D117" s="156" t="s">
        <v>7</v>
      </c>
      <c r="E117" s="156" t="s">
        <v>128</v>
      </c>
      <c r="F117" s="267" t="s">
        <v>6</v>
      </c>
      <c r="G117" s="193">
        <f t="shared" si="2"/>
        <v>0</v>
      </c>
      <c r="H117" s="193">
        <f t="shared" si="2"/>
        <v>60</v>
      </c>
      <c r="I117" s="385">
        <f t="shared" si="1"/>
        <v>60</v>
      </c>
    </row>
    <row r="118" spans="1:9" ht="18.75" customHeight="1">
      <c r="A118" s="323" t="s">
        <v>129</v>
      </c>
      <c r="B118" s="156" t="s">
        <v>76</v>
      </c>
      <c r="C118" s="156" t="s">
        <v>27</v>
      </c>
      <c r="D118" s="156" t="s">
        <v>7</v>
      </c>
      <c r="E118" s="156" t="s">
        <v>128</v>
      </c>
      <c r="F118" s="267" t="s">
        <v>36</v>
      </c>
      <c r="G118" s="193"/>
      <c r="H118" s="193">
        <v>60</v>
      </c>
      <c r="I118" s="385">
        <f t="shared" si="1"/>
        <v>60</v>
      </c>
    </row>
    <row r="119" spans="1:9" ht="15" customHeight="1">
      <c r="A119" s="324" t="s">
        <v>56</v>
      </c>
      <c r="B119" s="156" t="s">
        <v>76</v>
      </c>
      <c r="C119" s="156" t="s">
        <v>27</v>
      </c>
      <c r="D119" s="156" t="s">
        <v>28</v>
      </c>
      <c r="E119" s="156" t="s">
        <v>35</v>
      </c>
      <c r="F119" s="267" t="s">
        <v>6</v>
      </c>
      <c r="G119" s="195">
        <f>G120</f>
        <v>0</v>
      </c>
      <c r="H119" s="195">
        <f>H120</f>
        <v>152</v>
      </c>
      <c r="I119" s="385">
        <f t="shared" si="1"/>
        <v>152</v>
      </c>
    </row>
    <row r="120" spans="1:9" ht="18" customHeight="1">
      <c r="A120" s="323" t="s">
        <v>136</v>
      </c>
      <c r="B120" s="156" t="s">
        <v>76</v>
      </c>
      <c r="C120" s="156" t="s">
        <v>27</v>
      </c>
      <c r="D120" s="156" t="s">
        <v>28</v>
      </c>
      <c r="E120" s="156" t="s">
        <v>140</v>
      </c>
      <c r="F120" s="267" t="s">
        <v>6</v>
      </c>
      <c r="G120" s="193">
        <f>G121</f>
        <v>0</v>
      </c>
      <c r="H120" s="193">
        <f>H121</f>
        <v>152</v>
      </c>
      <c r="I120" s="385">
        <f t="shared" si="1"/>
        <v>152</v>
      </c>
    </row>
    <row r="121" spans="1:9" ht="15.75" customHeight="1">
      <c r="A121" s="323" t="s">
        <v>30</v>
      </c>
      <c r="B121" s="156" t="s">
        <v>76</v>
      </c>
      <c r="C121" s="156" t="s">
        <v>27</v>
      </c>
      <c r="D121" s="156" t="s">
        <v>28</v>
      </c>
      <c r="E121" s="156" t="s">
        <v>181</v>
      </c>
      <c r="F121" s="267" t="s">
        <v>6</v>
      </c>
      <c r="G121" s="193">
        <f>G122+G123</f>
        <v>0</v>
      </c>
      <c r="H121" s="193">
        <f>H123</f>
        <v>152</v>
      </c>
      <c r="I121" s="385">
        <f t="shared" si="1"/>
        <v>152</v>
      </c>
    </row>
    <row r="122" spans="1:9" ht="18" customHeight="1">
      <c r="A122" s="323" t="s">
        <v>129</v>
      </c>
      <c r="B122" s="156" t="s">
        <v>76</v>
      </c>
      <c r="C122" s="156" t="s">
        <v>27</v>
      </c>
      <c r="D122" s="156" t="s">
        <v>28</v>
      </c>
      <c r="E122" s="156" t="s">
        <v>181</v>
      </c>
      <c r="F122" s="267" t="s">
        <v>36</v>
      </c>
      <c r="G122" s="193"/>
      <c r="H122" s="193"/>
      <c r="I122" s="385">
        <f t="shared" si="1"/>
        <v>0</v>
      </c>
    </row>
    <row r="123" spans="1:10" ht="17.25" customHeight="1">
      <c r="A123" s="323" t="s">
        <v>184</v>
      </c>
      <c r="B123" s="156" t="s">
        <v>76</v>
      </c>
      <c r="C123" s="156" t="s">
        <v>27</v>
      </c>
      <c r="D123" s="156" t="s">
        <v>28</v>
      </c>
      <c r="E123" s="156" t="s">
        <v>181</v>
      </c>
      <c r="F123" s="267" t="s">
        <v>151</v>
      </c>
      <c r="G123" s="193"/>
      <c r="H123" s="193">
        <f>52+100</f>
        <v>152</v>
      </c>
      <c r="I123" s="385">
        <f t="shared" si="1"/>
        <v>152</v>
      </c>
      <c r="J123" s="221"/>
    </row>
    <row r="124" spans="1:10" ht="17.25" customHeight="1">
      <c r="A124" s="527" t="s">
        <v>373</v>
      </c>
      <c r="B124" s="542" t="s">
        <v>76</v>
      </c>
      <c r="C124" s="542" t="s">
        <v>90</v>
      </c>
      <c r="D124" s="542" t="s">
        <v>16</v>
      </c>
      <c r="E124" s="542" t="s">
        <v>221</v>
      </c>
      <c r="F124" s="555" t="s">
        <v>6</v>
      </c>
      <c r="G124" s="442">
        <f aca="true" t="shared" si="3" ref="G124:I125">G125</f>
        <v>0</v>
      </c>
      <c r="H124" s="148">
        <f t="shared" si="3"/>
        <v>200</v>
      </c>
      <c r="I124" s="385">
        <f t="shared" si="3"/>
        <v>200</v>
      </c>
      <c r="J124" s="522"/>
    </row>
    <row r="125" spans="1:10" ht="17.25" customHeight="1">
      <c r="A125" s="294" t="s">
        <v>217</v>
      </c>
      <c r="B125" s="438" t="s">
        <v>76</v>
      </c>
      <c r="C125" s="523" t="s">
        <v>90</v>
      </c>
      <c r="D125" s="438" t="s">
        <v>9</v>
      </c>
      <c r="E125" s="438" t="s">
        <v>91</v>
      </c>
      <c r="F125" s="440" t="s">
        <v>6</v>
      </c>
      <c r="G125" s="443">
        <f t="shared" si="3"/>
        <v>0</v>
      </c>
      <c r="H125" s="191">
        <f t="shared" si="3"/>
        <v>200</v>
      </c>
      <c r="I125" s="386">
        <f t="shared" si="3"/>
        <v>200</v>
      </c>
      <c r="J125" s="522"/>
    </row>
    <row r="126" spans="1:10" ht="24.75" customHeight="1">
      <c r="A126" s="116" t="s">
        <v>218</v>
      </c>
      <c r="B126" s="438" t="s">
        <v>76</v>
      </c>
      <c r="C126" s="523" t="s">
        <v>90</v>
      </c>
      <c r="D126" s="438" t="s">
        <v>9</v>
      </c>
      <c r="E126" s="438" t="s">
        <v>219</v>
      </c>
      <c r="F126" s="440" t="s">
        <v>6</v>
      </c>
      <c r="G126" s="444"/>
      <c r="H126" s="149">
        <f>H127</f>
        <v>200</v>
      </c>
      <c r="I126" s="386">
        <f>I127</f>
        <v>200</v>
      </c>
      <c r="J126" s="522"/>
    </row>
    <row r="127" spans="1:10" ht="23.25" customHeight="1">
      <c r="A127" s="171" t="s">
        <v>148</v>
      </c>
      <c r="B127" s="438" t="s">
        <v>76</v>
      </c>
      <c r="C127" s="523" t="s">
        <v>90</v>
      </c>
      <c r="D127" s="438" t="s">
        <v>9</v>
      </c>
      <c r="E127" s="438" t="s">
        <v>219</v>
      </c>
      <c r="F127" s="440" t="s">
        <v>149</v>
      </c>
      <c r="G127" s="444"/>
      <c r="H127" s="149">
        <f>400-100-100</f>
        <v>200</v>
      </c>
      <c r="I127" s="386">
        <f>H127</f>
        <v>200</v>
      </c>
      <c r="J127" s="522"/>
    </row>
    <row r="128" spans="1:9" ht="51" customHeight="1">
      <c r="A128" s="17" t="s">
        <v>213</v>
      </c>
      <c r="B128" s="73" t="s">
        <v>173</v>
      </c>
      <c r="C128" s="73" t="s">
        <v>16</v>
      </c>
      <c r="D128" s="73" t="s">
        <v>16</v>
      </c>
      <c r="E128" s="73" t="s">
        <v>91</v>
      </c>
      <c r="F128" s="73" t="s">
        <v>6</v>
      </c>
      <c r="G128" s="194">
        <f>G129+G142+G134+G137</f>
        <v>305</v>
      </c>
      <c r="H128" s="194">
        <f>H129+H142+H133</f>
        <v>16808.5</v>
      </c>
      <c r="I128" s="189">
        <f>G128+H128</f>
        <v>17113.5</v>
      </c>
    </row>
    <row r="129" spans="1:10" ht="42" customHeight="1">
      <c r="A129" s="207" t="s">
        <v>249</v>
      </c>
      <c r="B129" s="99" t="s">
        <v>173</v>
      </c>
      <c r="C129" s="99" t="s">
        <v>7</v>
      </c>
      <c r="D129" s="99" t="s">
        <v>8</v>
      </c>
      <c r="E129" s="99" t="s">
        <v>91</v>
      </c>
      <c r="F129" s="99" t="s">
        <v>6</v>
      </c>
      <c r="G129" s="189">
        <f aca="true" t="shared" si="4" ref="G129:I131">G130</f>
        <v>0</v>
      </c>
      <c r="H129" s="189">
        <f t="shared" si="4"/>
        <v>2595.35</v>
      </c>
      <c r="I129" s="189">
        <f t="shared" si="4"/>
        <v>2595.35</v>
      </c>
      <c r="J129" s="206"/>
    </row>
    <row r="130" spans="1:9" ht="51.75" customHeight="1">
      <c r="A130" s="38" t="s">
        <v>98</v>
      </c>
      <c r="B130" s="163">
        <v>528</v>
      </c>
      <c r="C130" s="68" t="s">
        <v>7</v>
      </c>
      <c r="D130" s="68" t="s">
        <v>8</v>
      </c>
      <c r="E130" s="68" t="s">
        <v>99</v>
      </c>
      <c r="F130" s="68" t="s">
        <v>6</v>
      </c>
      <c r="G130" s="188">
        <f t="shared" si="4"/>
        <v>0</v>
      </c>
      <c r="H130" s="188">
        <f t="shared" si="4"/>
        <v>2595.35</v>
      </c>
      <c r="I130" s="190">
        <f t="shared" si="4"/>
        <v>2595.35</v>
      </c>
    </row>
    <row r="131" spans="1:9" ht="13.5" customHeight="1">
      <c r="A131" s="32" t="s">
        <v>18</v>
      </c>
      <c r="B131" s="163">
        <v>528</v>
      </c>
      <c r="C131" s="68" t="s">
        <v>7</v>
      </c>
      <c r="D131" s="68" t="s">
        <v>8</v>
      </c>
      <c r="E131" s="68" t="s">
        <v>100</v>
      </c>
      <c r="F131" s="68" t="s">
        <v>6</v>
      </c>
      <c r="G131" s="188">
        <f t="shared" si="4"/>
        <v>0</v>
      </c>
      <c r="H131" s="188">
        <f t="shared" si="4"/>
        <v>2595.35</v>
      </c>
      <c r="I131" s="190">
        <f t="shared" si="4"/>
        <v>2595.35</v>
      </c>
    </row>
    <row r="132" spans="1:10" ht="19.5" customHeight="1">
      <c r="A132" s="27" t="s">
        <v>95</v>
      </c>
      <c r="B132" s="163">
        <v>528</v>
      </c>
      <c r="C132" s="68" t="s">
        <v>7</v>
      </c>
      <c r="D132" s="68" t="s">
        <v>8</v>
      </c>
      <c r="E132" s="68" t="s">
        <v>100</v>
      </c>
      <c r="F132" s="68" t="s">
        <v>96</v>
      </c>
      <c r="G132" s="188"/>
      <c r="H132" s="188">
        <v>2595.35</v>
      </c>
      <c r="I132" s="190">
        <f>G132+H132</f>
        <v>2595.35</v>
      </c>
      <c r="J132" s="220"/>
    </row>
    <row r="133" spans="1:10" ht="19.5" customHeight="1">
      <c r="A133" s="170" t="s">
        <v>19</v>
      </c>
      <c r="B133" s="409">
        <v>528</v>
      </c>
      <c r="C133" s="396" t="s">
        <v>7</v>
      </c>
      <c r="D133" s="396" t="s">
        <v>369</v>
      </c>
      <c r="E133" s="396" t="s">
        <v>35</v>
      </c>
      <c r="F133" s="396" t="s">
        <v>6</v>
      </c>
      <c r="G133" s="188"/>
      <c r="H133" s="78">
        <f>H134</f>
        <v>200</v>
      </c>
      <c r="I133" s="189">
        <v>200</v>
      </c>
      <c r="J133" s="250"/>
    </row>
    <row r="134" spans="1:10" ht="28.5" customHeight="1">
      <c r="A134" s="170" t="s">
        <v>303</v>
      </c>
      <c r="B134" s="330">
        <v>528</v>
      </c>
      <c r="C134" s="293" t="s">
        <v>7</v>
      </c>
      <c r="D134" s="293" t="s">
        <v>369</v>
      </c>
      <c r="E134" s="293" t="s">
        <v>304</v>
      </c>
      <c r="F134" s="293" t="s">
        <v>6</v>
      </c>
      <c r="G134" s="189">
        <f>G135</f>
        <v>0</v>
      </c>
      <c r="H134" s="189">
        <f>H135</f>
        <v>200</v>
      </c>
      <c r="I134" s="189">
        <v>200</v>
      </c>
      <c r="J134" s="250"/>
    </row>
    <row r="135" spans="1:10" ht="19.5" customHeight="1">
      <c r="A135" s="116" t="s">
        <v>305</v>
      </c>
      <c r="B135" s="331">
        <v>528</v>
      </c>
      <c r="C135" s="84" t="s">
        <v>7</v>
      </c>
      <c r="D135" s="84" t="s">
        <v>369</v>
      </c>
      <c r="E135" s="84" t="s">
        <v>306</v>
      </c>
      <c r="F135" s="84" t="s">
        <v>6</v>
      </c>
      <c r="G135" s="190">
        <f>G136</f>
        <v>0</v>
      </c>
      <c r="H135" s="190">
        <f>H136</f>
        <v>200</v>
      </c>
      <c r="I135" s="190">
        <v>200</v>
      </c>
      <c r="J135" s="250"/>
    </row>
    <row r="136" spans="1:10" ht="28.5" customHeight="1">
      <c r="A136" s="116" t="s">
        <v>95</v>
      </c>
      <c r="B136" s="331">
        <v>528</v>
      </c>
      <c r="C136" s="84" t="s">
        <v>7</v>
      </c>
      <c r="D136" s="84" t="s">
        <v>369</v>
      </c>
      <c r="E136" s="84" t="s">
        <v>306</v>
      </c>
      <c r="F136" s="84" t="s">
        <v>96</v>
      </c>
      <c r="G136" s="190"/>
      <c r="H136" s="190">
        <v>200</v>
      </c>
      <c r="I136" s="190"/>
      <c r="J136" s="280"/>
    </row>
    <row r="137" spans="1:10" ht="22.5" customHeight="1">
      <c r="A137" s="39" t="s">
        <v>408</v>
      </c>
      <c r="B137" s="621">
        <v>292</v>
      </c>
      <c r="C137" s="84" t="s">
        <v>9</v>
      </c>
      <c r="D137" s="84" t="s">
        <v>16</v>
      </c>
      <c r="E137" s="99" t="s">
        <v>91</v>
      </c>
      <c r="F137" s="99" t="s">
        <v>6</v>
      </c>
      <c r="G137" s="190">
        <f>G138</f>
        <v>305</v>
      </c>
      <c r="H137" s="190"/>
      <c r="I137" s="190">
        <v>305</v>
      </c>
      <c r="J137" s="280"/>
    </row>
    <row r="138" spans="1:10" ht="22.5" customHeight="1">
      <c r="A138" s="23" t="s">
        <v>409</v>
      </c>
      <c r="B138" s="621">
        <v>292</v>
      </c>
      <c r="C138" s="84" t="s">
        <v>9</v>
      </c>
      <c r="D138" s="84" t="s">
        <v>28</v>
      </c>
      <c r="E138" s="128" t="s">
        <v>91</v>
      </c>
      <c r="F138" s="128" t="s">
        <v>6</v>
      </c>
      <c r="G138" s="190">
        <f>G139</f>
        <v>305</v>
      </c>
      <c r="H138" s="190"/>
      <c r="I138" s="190">
        <v>305</v>
      </c>
      <c r="J138" s="280"/>
    </row>
    <row r="139" spans="1:10" ht="34.5" customHeight="1">
      <c r="A139" s="23" t="s">
        <v>315</v>
      </c>
      <c r="B139" s="621">
        <v>292</v>
      </c>
      <c r="C139" s="84" t="s">
        <v>9</v>
      </c>
      <c r="D139" s="84" t="s">
        <v>28</v>
      </c>
      <c r="E139" s="84" t="s">
        <v>411</v>
      </c>
      <c r="F139" s="84" t="s">
        <v>6</v>
      </c>
      <c r="G139" s="190">
        <f>G140</f>
        <v>305</v>
      </c>
      <c r="H139" s="190"/>
      <c r="I139" s="190">
        <v>305</v>
      </c>
      <c r="J139" s="280"/>
    </row>
    <row r="140" spans="1:10" ht="48" customHeight="1">
      <c r="A140" s="23" t="s">
        <v>410</v>
      </c>
      <c r="B140" s="621">
        <v>292</v>
      </c>
      <c r="C140" s="84" t="s">
        <v>9</v>
      </c>
      <c r="D140" s="84" t="s">
        <v>28</v>
      </c>
      <c r="E140" s="84" t="s">
        <v>282</v>
      </c>
      <c r="F140" s="84" t="s">
        <v>6</v>
      </c>
      <c r="G140" s="190">
        <f>G141</f>
        <v>305</v>
      </c>
      <c r="H140" s="190"/>
      <c r="I140" s="190">
        <v>305</v>
      </c>
      <c r="J140" s="280"/>
    </row>
    <row r="141" spans="1:10" ht="17.25" customHeight="1">
      <c r="A141" s="622" t="s">
        <v>412</v>
      </c>
      <c r="B141" s="621">
        <v>292</v>
      </c>
      <c r="C141" s="84" t="s">
        <v>9</v>
      </c>
      <c r="D141" s="84" t="s">
        <v>28</v>
      </c>
      <c r="E141" s="84" t="s">
        <v>282</v>
      </c>
      <c r="F141" s="623" t="s">
        <v>203</v>
      </c>
      <c r="G141" s="190">
        <v>305</v>
      </c>
      <c r="H141" s="190"/>
      <c r="I141" s="190">
        <v>305</v>
      </c>
      <c r="J141" s="280"/>
    </row>
    <row r="142" spans="1:9" ht="45" customHeight="1">
      <c r="A142" s="564" t="s">
        <v>379</v>
      </c>
      <c r="B142" s="388" t="s">
        <v>173</v>
      </c>
      <c r="C142" s="388" t="s">
        <v>105</v>
      </c>
      <c r="D142" s="388" t="s">
        <v>16</v>
      </c>
      <c r="E142" s="388" t="s">
        <v>35</v>
      </c>
      <c r="F142" s="388" t="s">
        <v>6</v>
      </c>
      <c r="G142" s="189">
        <f>G143</f>
        <v>0</v>
      </c>
      <c r="H142" s="189">
        <f>H143</f>
        <v>14013.15</v>
      </c>
      <c r="I142" s="189">
        <f>I143</f>
        <v>14013.15</v>
      </c>
    </row>
    <row r="143" spans="1:9" ht="37.5" customHeight="1">
      <c r="A143" s="332" t="s">
        <v>383</v>
      </c>
      <c r="B143" s="447" t="s">
        <v>173</v>
      </c>
      <c r="C143" s="447" t="s">
        <v>105</v>
      </c>
      <c r="D143" s="447" t="s">
        <v>7</v>
      </c>
      <c r="E143" s="447" t="s">
        <v>91</v>
      </c>
      <c r="F143" s="453" t="s">
        <v>6</v>
      </c>
      <c r="G143" s="334">
        <f aca="true" t="shared" si="5" ref="G143:H145">G144</f>
        <v>0</v>
      </c>
      <c r="H143" s="334">
        <f t="shared" si="5"/>
        <v>14013.15</v>
      </c>
      <c r="I143" s="334">
        <f>G143+H143</f>
        <v>14013.15</v>
      </c>
    </row>
    <row r="144" spans="1:9" ht="19.5" customHeight="1">
      <c r="A144" s="335" t="s">
        <v>154</v>
      </c>
      <c r="B144" s="447" t="s">
        <v>173</v>
      </c>
      <c r="C144" s="447" t="s">
        <v>105</v>
      </c>
      <c r="D144" s="447" t="s">
        <v>7</v>
      </c>
      <c r="E144" s="447" t="s">
        <v>155</v>
      </c>
      <c r="F144" s="453" t="s">
        <v>6</v>
      </c>
      <c r="G144" s="336">
        <f t="shared" si="5"/>
        <v>0</v>
      </c>
      <c r="H144" s="336">
        <f t="shared" si="5"/>
        <v>14013.15</v>
      </c>
      <c r="I144" s="334">
        <f aca="true" t="shared" si="6" ref="I144:I155">G144+H144</f>
        <v>14013.15</v>
      </c>
    </row>
    <row r="145" spans="1:9" ht="32.25" customHeight="1">
      <c r="A145" s="563" t="s">
        <v>156</v>
      </c>
      <c r="B145" s="447" t="s">
        <v>173</v>
      </c>
      <c r="C145" s="447" t="s">
        <v>105</v>
      </c>
      <c r="D145" s="447" t="s">
        <v>7</v>
      </c>
      <c r="E145" s="456" t="s">
        <v>157</v>
      </c>
      <c r="F145" s="457" t="s">
        <v>6</v>
      </c>
      <c r="G145" s="193">
        <f t="shared" si="5"/>
        <v>0</v>
      </c>
      <c r="H145" s="193">
        <f t="shared" si="5"/>
        <v>14013.15</v>
      </c>
      <c r="I145" s="334">
        <f t="shared" si="6"/>
        <v>14013.15</v>
      </c>
    </row>
    <row r="146" spans="1:9" ht="16.5" customHeight="1">
      <c r="A146" s="90" t="s">
        <v>158</v>
      </c>
      <c r="B146" s="447" t="s">
        <v>173</v>
      </c>
      <c r="C146" s="447" t="s">
        <v>105</v>
      </c>
      <c r="D146" s="447" t="s">
        <v>7</v>
      </c>
      <c r="E146" s="456" t="s">
        <v>157</v>
      </c>
      <c r="F146" s="457" t="s">
        <v>159</v>
      </c>
      <c r="G146" s="193"/>
      <c r="H146" s="193">
        <v>14013.15</v>
      </c>
      <c r="I146" s="334">
        <f t="shared" si="6"/>
        <v>14013.15</v>
      </c>
    </row>
    <row r="147" spans="1:9" ht="0.75" customHeight="1">
      <c r="A147" s="37" t="s">
        <v>182</v>
      </c>
      <c r="B147" s="174" t="s">
        <v>173</v>
      </c>
      <c r="C147" s="55">
        <v>11</v>
      </c>
      <c r="D147" s="174" t="s">
        <v>28</v>
      </c>
      <c r="E147" s="174" t="s">
        <v>91</v>
      </c>
      <c r="F147" s="49" t="s">
        <v>6</v>
      </c>
      <c r="G147" s="196">
        <f>G148</f>
        <v>0</v>
      </c>
      <c r="H147" s="196"/>
      <c r="I147" s="334">
        <f t="shared" si="6"/>
        <v>0</v>
      </c>
    </row>
    <row r="148" spans="1:9" ht="36.75" customHeight="1" hidden="1">
      <c r="A148" s="36" t="s">
        <v>160</v>
      </c>
      <c r="B148" s="146" t="s">
        <v>173</v>
      </c>
      <c r="C148" s="146" t="s">
        <v>57</v>
      </c>
      <c r="D148" s="146" t="s">
        <v>28</v>
      </c>
      <c r="E148" s="146" t="s">
        <v>161</v>
      </c>
      <c r="F148" s="29" t="s">
        <v>6</v>
      </c>
      <c r="G148" s="149">
        <f>G149</f>
        <v>0</v>
      </c>
      <c r="H148" s="149"/>
      <c r="I148" s="334">
        <f t="shared" si="6"/>
        <v>0</v>
      </c>
    </row>
    <row r="149" spans="1:9" ht="18.75" customHeight="1" hidden="1">
      <c r="A149" s="21" t="s">
        <v>108</v>
      </c>
      <c r="B149" s="68" t="s">
        <v>173</v>
      </c>
      <c r="C149" s="68" t="s">
        <v>57</v>
      </c>
      <c r="D149" s="68" t="s">
        <v>28</v>
      </c>
      <c r="E149" s="68" t="s">
        <v>161</v>
      </c>
      <c r="F149" s="72" t="s">
        <v>203</v>
      </c>
      <c r="G149" s="197"/>
      <c r="H149" s="197"/>
      <c r="I149" s="334">
        <f t="shared" si="6"/>
        <v>0</v>
      </c>
    </row>
    <row r="150" spans="1:9" ht="63" customHeight="1">
      <c r="A150" s="34" t="s">
        <v>252</v>
      </c>
      <c r="B150" s="73" t="s">
        <v>104</v>
      </c>
      <c r="C150" s="73" t="s">
        <v>31</v>
      </c>
      <c r="D150" s="73" t="s">
        <v>31</v>
      </c>
      <c r="E150" s="73" t="s">
        <v>35</v>
      </c>
      <c r="F150" s="73" t="s">
        <v>6</v>
      </c>
      <c r="G150" s="194">
        <f>G151</f>
        <v>0</v>
      </c>
      <c r="H150" s="194">
        <f>H151</f>
        <v>486</v>
      </c>
      <c r="I150" s="334">
        <f t="shared" si="6"/>
        <v>486</v>
      </c>
    </row>
    <row r="151" spans="1:9" ht="16.5" customHeight="1">
      <c r="A151" s="21" t="s">
        <v>17</v>
      </c>
      <c r="B151" s="133" t="s">
        <v>104</v>
      </c>
      <c r="C151" s="65" t="s">
        <v>7</v>
      </c>
      <c r="D151" s="65" t="s">
        <v>16</v>
      </c>
      <c r="E151" s="65" t="s">
        <v>35</v>
      </c>
      <c r="F151" s="65" t="s">
        <v>6</v>
      </c>
      <c r="G151" s="200">
        <f>G152</f>
        <v>0</v>
      </c>
      <c r="H151" s="200">
        <f>H152</f>
        <v>486</v>
      </c>
      <c r="I151" s="334">
        <f t="shared" si="6"/>
        <v>486</v>
      </c>
    </row>
    <row r="152" spans="1:9" ht="21.75" customHeight="1">
      <c r="A152" s="21" t="s">
        <v>19</v>
      </c>
      <c r="B152" s="133" t="s">
        <v>104</v>
      </c>
      <c r="C152" s="65" t="s">
        <v>7</v>
      </c>
      <c r="D152" s="65" t="s">
        <v>105</v>
      </c>
      <c r="E152" s="65" t="s">
        <v>35</v>
      </c>
      <c r="F152" s="65" t="s">
        <v>6</v>
      </c>
      <c r="G152" s="200">
        <f>G153+G156</f>
        <v>0</v>
      </c>
      <c r="H152" s="200">
        <f>H153</f>
        <v>486</v>
      </c>
      <c r="I152" s="334">
        <f t="shared" si="6"/>
        <v>486</v>
      </c>
    </row>
    <row r="153" spans="1:9" ht="57.75" customHeight="1">
      <c r="A153" s="26" t="s">
        <v>98</v>
      </c>
      <c r="B153" s="133" t="s">
        <v>104</v>
      </c>
      <c r="C153" s="65" t="s">
        <v>7</v>
      </c>
      <c r="D153" s="65" t="s">
        <v>105</v>
      </c>
      <c r="E153" s="65" t="s">
        <v>111</v>
      </c>
      <c r="F153" s="65" t="s">
        <v>6</v>
      </c>
      <c r="G153" s="200">
        <f>G154</f>
        <v>0</v>
      </c>
      <c r="H153" s="200">
        <f>H154</f>
        <v>486</v>
      </c>
      <c r="I153" s="334">
        <f t="shared" si="6"/>
        <v>486</v>
      </c>
    </row>
    <row r="154" spans="1:9" ht="21" customHeight="1">
      <c r="A154" s="21" t="s">
        <v>18</v>
      </c>
      <c r="B154" s="133" t="s">
        <v>104</v>
      </c>
      <c r="C154" s="65" t="s">
        <v>7</v>
      </c>
      <c r="D154" s="65" t="s">
        <v>105</v>
      </c>
      <c r="E154" s="65" t="s">
        <v>112</v>
      </c>
      <c r="F154" s="65" t="s">
        <v>6</v>
      </c>
      <c r="G154" s="200">
        <f>G155</f>
        <v>0</v>
      </c>
      <c r="H154" s="200">
        <f>H155</f>
        <v>486</v>
      </c>
      <c r="I154" s="334">
        <f t="shared" si="6"/>
        <v>486</v>
      </c>
    </row>
    <row r="155" spans="1:10" ht="33" customHeight="1">
      <c r="A155" s="38" t="s">
        <v>95</v>
      </c>
      <c r="B155" s="133" t="s">
        <v>104</v>
      </c>
      <c r="C155" s="65" t="s">
        <v>7</v>
      </c>
      <c r="D155" s="65" t="s">
        <v>105</v>
      </c>
      <c r="E155" s="65" t="s">
        <v>112</v>
      </c>
      <c r="F155" s="65" t="s">
        <v>96</v>
      </c>
      <c r="G155" s="200"/>
      <c r="H155" s="200">
        <v>486</v>
      </c>
      <c r="I155" s="334">
        <f t="shared" si="6"/>
        <v>486</v>
      </c>
      <c r="J155" s="217"/>
    </row>
    <row r="156" spans="1:10" ht="3" customHeight="1" hidden="1">
      <c r="A156" s="47" t="s">
        <v>174</v>
      </c>
      <c r="B156" s="177" t="s">
        <v>104</v>
      </c>
      <c r="C156" s="74" t="s">
        <v>7</v>
      </c>
      <c r="D156" s="74" t="s">
        <v>105</v>
      </c>
      <c r="E156" s="74" t="s">
        <v>110</v>
      </c>
      <c r="F156" s="74" t="s">
        <v>6</v>
      </c>
      <c r="G156" s="201">
        <f>G157</f>
        <v>0</v>
      </c>
      <c r="H156" s="201"/>
      <c r="I156" s="201">
        <f>I157</f>
        <v>0</v>
      </c>
      <c r="J156" s="218"/>
    </row>
    <row r="157" spans="1:10" ht="54.75" customHeight="1" hidden="1">
      <c r="A157" s="38" t="s">
        <v>175</v>
      </c>
      <c r="B157" s="133" t="s">
        <v>104</v>
      </c>
      <c r="C157" s="65" t="s">
        <v>7</v>
      </c>
      <c r="D157" s="65" t="s">
        <v>105</v>
      </c>
      <c r="E157" s="65" t="s">
        <v>113</v>
      </c>
      <c r="F157" s="65" t="s">
        <v>6</v>
      </c>
      <c r="G157" s="200">
        <f>G158</f>
        <v>0</v>
      </c>
      <c r="H157" s="200"/>
      <c r="I157" s="200">
        <f>I158</f>
        <v>0</v>
      </c>
      <c r="J157" s="218"/>
    </row>
    <row r="158" spans="1:10" ht="64.5" customHeight="1" hidden="1">
      <c r="A158" s="24" t="s">
        <v>176</v>
      </c>
      <c r="B158" s="133" t="s">
        <v>104</v>
      </c>
      <c r="C158" s="65" t="s">
        <v>7</v>
      </c>
      <c r="D158" s="65" t="s">
        <v>105</v>
      </c>
      <c r="E158" s="65" t="s">
        <v>113</v>
      </c>
      <c r="F158" s="65" t="s">
        <v>6</v>
      </c>
      <c r="G158" s="200">
        <f>G159</f>
        <v>0</v>
      </c>
      <c r="H158" s="200"/>
      <c r="I158" s="200">
        <f>I159</f>
        <v>0</v>
      </c>
      <c r="J158" s="218"/>
    </row>
    <row r="159" spans="1:10" ht="26.25" customHeight="1" hidden="1">
      <c r="A159" s="38" t="s">
        <v>95</v>
      </c>
      <c r="B159" s="133" t="s">
        <v>104</v>
      </c>
      <c r="C159" s="65" t="s">
        <v>7</v>
      </c>
      <c r="D159" s="65" t="s">
        <v>105</v>
      </c>
      <c r="E159" s="65" t="s">
        <v>113</v>
      </c>
      <c r="F159" s="65" t="s">
        <v>96</v>
      </c>
      <c r="G159" s="200">
        <v>0</v>
      </c>
      <c r="H159" s="200"/>
      <c r="I159" s="200">
        <v>0</v>
      </c>
      <c r="J159" s="218"/>
    </row>
    <row r="160" spans="1:10" ht="46.5" customHeight="1">
      <c r="A160" s="17" t="s">
        <v>381</v>
      </c>
      <c r="B160" s="112" t="s">
        <v>114</v>
      </c>
      <c r="C160" s="112" t="s">
        <v>16</v>
      </c>
      <c r="D160" s="112" t="s">
        <v>16</v>
      </c>
      <c r="E160" s="112" t="s">
        <v>35</v>
      </c>
      <c r="F160" s="112" t="s">
        <v>6</v>
      </c>
      <c r="G160" s="202"/>
      <c r="H160" s="202">
        <f>H161+H167</f>
        <v>6296</v>
      </c>
      <c r="I160" s="202">
        <f>G160+H160</f>
        <v>6296</v>
      </c>
      <c r="J160" s="218"/>
    </row>
    <row r="161" spans="1:10" ht="18" customHeight="1">
      <c r="A161" s="18" t="s">
        <v>93</v>
      </c>
      <c r="B161" s="114" t="s">
        <v>114</v>
      </c>
      <c r="C161" s="114" t="s">
        <v>10</v>
      </c>
      <c r="D161" s="114" t="s">
        <v>16</v>
      </c>
      <c r="E161" s="114" t="s">
        <v>35</v>
      </c>
      <c r="F161" s="114" t="s">
        <v>6</v>
      </c>
      <c r="G161" s="140"/>
      <c r="H161" s="140">
        <f aca="true" t="shared" si="7" ref="H161:I165">H162</f>
        <v>2073</v>
      </c>
      <c r="I161" s="140">
        <f t="shared" si="7"/>
        <v>2073</v>
      </c>
      <c r="J161" s="218"/>
    </row>
    <row r="162" spans="1:10" ht="22.5" customHeight="1">
      <c r="A162" s="9" t="s">
        <v>11</v>
      </c>
      <c r="B162" s="30" t="s">
        <v>114</v>
      </c>
      <c r="C162" s="30" t="s">
        <v>10</v>
      </c>
      <c r="D162" s="30" t="s">
        <v>16</v>
      </c>
      <c r="E162" s="30" t="s">
        <v>35</v>
      </c>
      <c r="F162" s="30" t="s">
        <v>6</v>
      </c>
      <c r="G162" s="152"/>
      <c r="H162" s="152">
        <f t="shared" si="7"/>
        <v>2073</v>
      </c>
      <c r="I162" s="152">
        <f t="shared" si="7"/>
        <v>2073</v>
      </c>
      <c r="J162" s="218"/>
    </row>
    <row r="163" spans="1:10" ht="14.25" customHeight="1">
      <c r="A163" s="1" t="s">
        <v>12</v>
      </c>
      <c r="B163" s="68" t="s">
        <v>114</v>
      </c>
      <c r="C163" s="68" t="s">
        <v>10</v>
      </c>
      <c r="D163" s="68" t="s">
        <v>9</v>
      </c>
      <c r="E163" s="68" t="s">
        <v>35</v>
      </c>
      <c r="F163" s="68" t="s">
        <v>6</v>
      </c>
      <c r="G163" s="142"/>
      <c r="H163" s="142">
        <f t="shared" si="7"/>
        <v>2073</v>
      </c>
      <c r="I163" s="142">
        <f t="shared" si="7"/>
        <v>2073</v>
      </c>
      <c r="J163" s="218"/>
    </row>
    <row r="164" spans="1:10" ht="22.5" customHeight="1">
      <c r="A164" s="63" t="s">
        <v>13</v>
      </c>
      <c r="B164" s="76" t="s">
        <v>114</v>
      </c>
      <c r="C164" s="76" t="s">
        <v>10</v>
      </c>
      <c r="D164" s="76" t="s">
        <v>9</v>
      </c>
      <c r="E164" s="178">
        <v>4230000</v>
      </c>
      <c r="F164" s="76" t="s">
        <v>6</v>
      </c>
      <c r="G164" s="191"/>
      <c r="H164" s="191">
        <f t="shared" si="7"/>
        <v>2073</v>
      </c>
      <c r="I164" s="191">
        <f t="shared" si="7"/>
        <v>2073</v>
      </c>
      <c r="J164" s="218"/>
    </row>
    <row r="165" spans="1:10" ht="30" customHeight="1">
      <c r="A165" s="63" t="s">
        <v>22</v>
      </c>
      <c r="B165" s="76" t="s">
        <v>114</v>
      </c>
      <c r="C165" s="76" t="s">
        <v>10</v>
      </c>
      <c r="D165" s="76" t="s">
        <v>9</v>
      </c>
      <c r="E165" s="178">
        <v>4239900</v>
      </c>
      <c r="F165" s="76" t="s">
        <v>6</v>
      </c>
      <c r="G165" s="191"/>
      <c r="H165" s="191">
        <f t="shared" si="7"/>
        <v>2073</v>
      </c>
      <c r="I165" s="191">
        <f t="shared" si="7"/>
        <v>2073</v>
      </c>
      <c r="J165" s="218"/>
    </row>
    <row r="166" spans="1:10" ht="16.5" customHeight="1">
      <c r="A166" s="63" t="s">
        <v>108</v>
      </c>
      <c r="B166" s="76" t="s">
        <v>114</v>
      </c>
      <c r="C166" s="76" t="s">
        <v>10</v>
      </c>
      <c r="D166" s="76" t="s">
        <v>9</v>
      </c>
      <c r="E166" s="178">
        <v>4239900</v>
      </c>
      <c r="F166" s="76" t="s">
        <v>109</v>
      </c>
      <c r="G166" s="142"/>
      <c r="H166" s="142">
        <v>2073</v>
      </c>
      <c r="I166" s="142">
        <f>G166+H166</f>
        <v>2073</v>
      </c>
      <c r="J166" s="219"/>
    </row>
    <row r="167" spans="1:9" ht="21" customHeight="1">
      <c r="A167" s="5" t="s">
        <v>384</v>
      </c>
      <c r="B167" s="67" t="s">
        <v>114</v>
      </c>
      <c r="C167" s="67" t="s">
        <v>66</v>
      </c>
      <c r="D167" s="67" t="s">
        <v>16</v>
      </c>
      <c r="E167" s="67" t="s">
        <v>35</v>
      </c>
      <c r="F167" s="67" t="s">
        <v>6</v>
      </c>
      <c r="G167" s="136"/>
      <c r="H167" s="136">
        <f>H168+H187+H176++H173</f>
        <v>4223</v>
      </c>
      <c r="I167" s="136">
        <f>G167+H167</f>
        <v>4223</v>
      </c>
    </row>
    <row r="168" spans="1:9" ht="15.75" customHeight="1">
      <c r="A168" s="62" t="s">
        <v>116</v>
      </c>
      <c r="B168" s="177" t="s">
        <v>114</v>
      </c>
      <c r="C168" s="74" t="s">
        <v>66</v>
      </c>
      <c r="D168" s="74" t="s">
        <v>7</v>
      </c>
      <c r="E168" s="74" t="s">
        <v>35</v>
      </c>
      <c r="F168" s="74" t="s">
        <v>6</v>
      </c>
      <c r="G168" s="82"/>
      <c r="H168" s="135">
        <f>H169</f>
        <v>2292</v>
      </c>
      <c r="I168" s="136">
        <f aca="true" t="shared" si="8" ref="I168:I192">G168+H168</f>
        <v>2292</v>
      </c>
    </row>
    <row r="169" spans="1:9" ht="18.75" customHeight="1">
      <c r="A169" s="64" t="s">
        <v>385</v>
      </c>
      <c r="B169" s="133" t="s">
        <v>114</v>
      </c>
      <c r="C169" s="65" t="s">
        <v>66</v>
      </c>
      <c r="D169" s="65" t="s">
        <v>7</v>
      </c>
      <c r="E169" s="65" t="s">
        <v>68</v>
      </c>
      <c r="F169" s="65" t="s">
        <v>6</v>
      </c>
      <c r="G169" s="86"/>
      <c r="H169" s="86">
        <f>H170</f>
        <v>2292</v>
      </c>
      <c r="I169" s="142">
        <f t="shared" si="8"/>
        <v>2292</v>
      </c>
    </row>
    <row r="170" spans="1:9" ht="32.25" customHeight="1">
      <c r="A170" s="21" t="s">
        <v>118</v>
      </c>
      <c r="B170" s="133" t="s">
        <v>114</v>
      </c>
      <c r="C170" s="65" t="s">
        <v>66</v>
      </c>
      <c r="D170" s="65" t="s">
        <v>7</v>
      </c>
      <c r="E170" s="65" t="s">
        <v>119</v>
      </c>
      <c r="F170" s="65" t="s">
        <v>6</v>
      </c>
      <c r="G170" s="86"/>
      <c r="H170" s="86">
        <f>H171</f>
        <v>2292</v>
      </c>
      <c r="I170" s="142">
        <f t="shared" si="8"/>
        <v>2292</v>
      </c>
    </row>
    <row r="171" spans="1:10" ht="15" customHeight="1">
      <c r="A171" s="21" t="s">
        <v>108</v>
      </c>
      <c r="B171" s="133" t="s">
        <v>114</v>
      </c>
      <c r="C171" s="65" t="s">
        <v>66</v>
      </c>
      <c r="D171" s="65" t="s">
        <v>7</v>
      </c>
      <c r="E171" s="65" t="s">
        <v>119</v>
      </c>
      <c r="F171" s="65" t="s">
        <v>109</v>
      </c>
      <c r="G171" s="86"/>
      <c r="H171" s="86">
        <v>2292</v>
      </c>
      <c r="I171" s="142">
        <f t="shared" si="8"/>
        <v>2292</v>
      </c>
      <c r="J171" s="217"/>
    </row>
    <row r="172" spans="1:9" ht="25.5" customHeight="1" hidden="1">
      <c r="A172" s="87" t="s">
        <v>216</v>
      </c>
      <c r="B172" s="133" t="s">
        <v>114</v>
      </c>
      <c r="C172" s="65" t="s">
        <v>66</v>
      </c>
      <c r="D172" s="65" t="s">
        <v>7</v>
      </c>
      <c r="E172" s="65" t="s">
        <v>119</v>
      </c>
      <c r="F172" s="65" t="s">
        <v>109</v>
      </c>
      <c r="G172" s="107"/>
      <c r="H172" s="107"/>
      <c r="I172" s="136">
        <f t="shared" si="8"/>
        <v>0</v>
      </c>
    </row>
    <row r="173" spans="1:9" ht="18" customHeight="1">
      <c r="A173" s="64" t="s">
        <v>196</v>
      </c>
      <c r="B173" s="133" t="s">
        <v>114</v>
      </c>
      <c r="C173" s="65" t="s">
        <v>66</v>
      </c>
      <c r="D173" s="65" t="s">
        <v>7</v>
      </c>
      <c r="E173" s="65" t="s">
        <v>198</v>
      </c>
      <c r="F173" s="65" t="s">
        <v>6</v>
      </c>
      <c r="G173" s="86"/>
      <c r="H173" s="376">
        <f>H174</f>
        <v>215</v>
      </c>
      <c r="I173" s="136">
        <f t="shared" si="8"/>
        <v>215</v>
      </c>
    </row>
    <row r="174" spans="1:9" ht="27" customHeight="1">
      <c r="A174" s="21" t="s">
        <v>22</v>
      </c>
      <c r="B174" s="133" t="s">
        <v>114</v>
      </c>
      <c r="C174" s="65" t="s">
        <v>66</v>
      </c>
      <c r="D174" s="65" t="s">
        <v>7</v>
      </c>
      <c r="E174" s="65" t="s">
        <v>197</v>
      </c>
      <c r="F174" s="65" t="s">
        <v>6</v>
      </c>
      <c r="G174" s="86"/>
      <c r="H174" s="86">
        <f>H175</f>
        <v>215</v>
      </c>
      <c r="I174" s="142">
        <f t="shared" si="8"/>
        <v>215</v>
      </c>
    </row>
    <row r="175" spans="1:9" ht="36" customHeight="1">
      <c r="A175" s="21" t="s">
        <v>108</v>
      </c>
      <c r="B175" s="133" t="s">
        <v>114</v>
      </c>
      <c r="C175" s="65" t="s">
        <v>66</v>
      </c>
      <c r="D175" s="65" t="s">
        <v>7</v>
      </c>
      <c r="E175" s="65" t="s">
        <v>197</v>
      </c>
      <c r="F175" s="65" t="s">
        <v>109</v>
      </c>
      <c r="G175" s="86"/>
      <c r="H175" s="86">
        <v>215</v>
      </c>
      <c r="I175" s="142">
        <f t="shared" si="8"/>
        <v>215</v>
      </c>
    </row>
    <row r="176" spans="1:9" ht="13.5" customHeight="1">
      <c r="A176" s="64" t="s">
        <v>69</v>
      </c>
      <c r="B176" s="133" t="s">
        <v>114</v>
      </c>
      <c r="C176" s="65" t="s">
        <v>66</v>
      </c>
      <c r="D176" s="65" t="s">
        <v>7</v>
      </c>
      <c r="E176" s="65" t="s">
        <v>70</v>
      </c>
      <c r="F176" s="65" t="s">
        <v>60</v>
      </c>
      <c r="G176" s="86"/>
      <c r="H176" s="376">
        <f>H183</f>
        <v>1300</v>
      </c>
      <c r="I176" s="136">
        <f t="shared" si="8"/>
        <v>1300</v>
      </c>
    </row>
    <row r="177" spans="1:9" ht="26.25" customHeight="1" hidden="1">
      <c r="A177" s="21" t="s">
        <v>118</v>
      </c>
      <c r="B177" s="133" t="s">
        <v>120</v>
      </c>
      <c r="C177" s="65" t="s">
        <v>66</v>
      </c>
      <c r="D177" s="65" t="s">
        <v>7</v>
      </c>
      <c r="E177" s="65" t="s">
        <v>121</v>
      </c>
      <c r="F177" s="65"/>
      <c r="G177" s="86"/>
      <c r="H177" s="86"/>
      <c r="I177" s="136">
        <f t="shared" si="8"/>
        <v>0</v>
      </c>
    </row>
    <row r="178" spans="1:9" ht="41.25" customHeight="1" hidden="1">
      <c r="A178" s="21" t="s">
        <v>108</v>
      </c>
      <c r="B178" s="133" t="s">
        <v>120</v>
      </c>
      <c r="C178" s="65" t="s">
        <v>66</v>
      </c>
      <c r="D178" s="65" t="s">
        <v>7</v>
      </c>
      <c r="E178" s="65" t="s">
        <v>121</v>
      </c>
      <c r="F178" s="65" t="s">
        <v>109</v>
      </c>
      <c r="G178" s="86"/>
      <c r="H178" s="86"/>
      <c r="I178" s="136">
        <f t="shared" si="8"/>
        <v>0</v>
      </c>
    </row>
    <row r="179" spans="1:9" ht="35.25" customHeight="1" hidden="1">
      <c r="A179" s="16" t="s">
        <v>74</v>
      </c>
      <c r="B179" s="75" t="s">
        <v>21</v>
      </c>
      <c r="C179" s="75" t="s">
        <v>66</v>
      </c>
      <c r="D179" s="75" t="s">
        <v>9</v>
      </c>
      <c r="E179" s="75" t="s">
        <v>73</v>
      </c>
      <c r="F179" s="75" t="s">
        <v>75</v>
      </c>
      <c r="G179" s="203"/>
      <c r="H179" s="203"/>
      <c r="I179" s="136">
        <f t="shared" si="8"/>
        <v>0</v>
      </c>
    </row>
    <row r="180" spans="1:9" ht="27" customHeight="1" hidden="1">
      <c r="A180" s="15" t="s">
        <v>71</v>
      </c>
      <c r="B180" s="115" t="s">
        <v>21</v>
      </c>
      <c r="C180" s="115" t="s">
        <v>66</v>
      </c>
      <c r="D180" s="115" t="s">
        <v>9</v>
      </c>
      <c r="E180" s="115" t="s">
        <v>35</v>
      </c>
      <c r="F180" s="115" t="s">
        <v>6</v>
      </c>
      <c r="G180" s="204"/>
      <c r="H180" s="204"/>
      <c r="I180" s="136">
        <f t="shared" si="8"/>
        <v>0</v>
      </c>
    </row>
    <row r="181" spans="1:9" ht="40.5" customHeight="1" hidden="1">
      <c r="A181" s="16" t="s">
        <v>72</v>
      </c>
      <c r="B181" s="75" t="s">
        <v>21</v>
      </c>
      <c r="C181" s="75" t="s">
        <v>66</v>
      </c>
      <c r="D181" s="75" t="s">
        <v>9</v>
      </c>
      <c r="E181" s="75" t="s">
        <v>73</v>
      </c>
      <c r="F181" s="75" t="s">
        <v>6</v>
      </c>
      <c r="G181" s="203"/>
      <c r="H181" s="203"/>
      <c r="I181" s="136">
        <f t="shared" si="8"/>
        <v>0</v>
      </c>
    </row>
    <row r="182" spans="1:9" ht="38.25" customHeight="1" hidden="1">
      <c r="A182" s="16" t="s">
        <v>74</v>
      </c>
      <c r="B182" s="75" t="s">
        <v>21</v>
      </c>
      <c r="C182" s="75" t="s">
        <v>66</v>
      </c>
      <c r="D182" s="75" t="s">
        <v>9</v>
      </c>
      <c r="E182" s="75" t="s">
        <v>73</v>
      </c>
      <c r="F182" s="75" t="s">
        <v>75</v>
      </c>
      <c r="G182" s="203"/>
      <c r="H182" s="203"/>
      <c r="I182" s="136">
        <f t="shared" si="8"/>
        <v>0</v>
      </c>
    </row>
    <row r="183" spans="1:9" ht="31.5" customHeight="1">
      <c r="A183" s="21" t="s">
        <v>118</v>
      </c>
      <c r="B183" s="133" t="s">
        <v>114</v>
      </c>
      <c r="C183" s="65" t="s">
        <v>66</v>
      </c>
      <c r="D183" s="65" t="s">
        <v>7</v>
      </c>
      <c r="E183" s="65" t="s">
        <v>121</v>
      </c>
      <c r="F183" s="65" t="s">
        <v>6</v>
      </c>
      <c r="G183" s="86"/>
      <c r="H183" s="86">
        <f>H184</f>
        <v>1300</v>
      </c>
      <c r="I183" s="142">
        <f t="shared" si="8"/>
        <v>1300</v>
      </c>
    </row>
    <row r="184" spans="1:9" ht="18.75" customHeight="1">
      <c r="A184" s="21" t="s">
        <v>108</v>
      </c>
      <c r="B184" s="133" t="s">
        <v>114</v>
      </c>
      <c r="C184" s="65" t="s">
        <v>66</v>
      </c>
      <c r="D184" s="65" t="s">
        <v>7</v>
      </c>
      <c r="E184" s="65" t="s">
        <v>121</v>
      </c>
      <c r="F184" s="65" t="s">
        <v>109</v>
      </c>
      <c r="G184" s="86"/>
      <c r="H184" s="86">
        <v>1300</v>
      </c>
      <c r="I184" s="142">
        <f t="shared" si="8"/>
        <v>1300</v>
      </c>
    </row>
    <row r="185" spans="1:9" ht="30.75" customHeight="1">
      <c r="A185" s="377" t="s">
        <v>346</v>
      </c>
      <c r="B185" s="378" t="s">
        <v>114</v>
      </c>
      <c r="C185" s="379" t="s">
        <v>66</v>
      </c>
      <c r="D185" s="379" t="s">
        <v>7</v>
      </c>
      <c r="E185" s="379" t="s">
        <v>254</v>
      </c>
      <c r="F185" s="379" t="s">
        <v>6</v>
      </c>
      <c r="G185" s="380"/>
      <c r="H185" s="380"/>
      <c r="I185" s="136">
        <f t="shared" si="8"/>
        <v>0</v>
      </c>
    </row>
    <row r="186" spans="1:9" ht="18.75" customHeight="1">
      <c r="A186" s="381" t="s">
        <v>108</v>
      </c>
      <c r="B186" s="378" t="s">
        <v>114</v>
      </c>
      <c r="C186" s="379" t="s">
        <v>66</v>
      </c>
      <c r="D186" s="379" t="s">
        <v>7</v>
      </c>
      <c r="E186" s="379" t="s">
        <v>254</v>
      </c>
      <c r="F186" s="379" t="s">
        <v>109</v>
      </c>
      <c r="G186" s="382"/>
      <c r="H186" s="382"/>
      <c r="I186" s="136">
        <f t="shared" si="8"/>
        <v>0</v>
      </c>
    </row>
    <row r="187" spans="1:9" ht="27" customHeight="1">
      <c r="A187" s="231" t="s">
        <v>65</v>
      </c>
      <c r="B187" s="232" t="s">
        <v>114</v>
      </c>
      <c r="C187" s="232" t="s">
        <v>66</v>
      </c>
      <c r="D187" s="232" t="s">
        <v>14</v>
      </c>
      <c r="E187" s="232" t="s">
        <v>35</v>
      </c>
      <c r="F187" s="232" t="s">
        <v>6</v>
      </c>
      <c r="G187" s="141">
        <f>G188</f>
        <v>0</v>
      </c>
      <c r="H187" s="141">
        <f>H188</f>
        <v>416</v>
      </c>
      <c r="I187" s="136">
        <f t="shared" si="8"/>
        <v>416</v>
      </c>
    </row>
    <row r="188" spans="1:9" ht="63" customHeight="1">
      <c r="A188" s="22" t="s">
        <v>98</v>
      </c>
      <c r="B188" s="133" t="s">
        <v>114</v>
      </c>
      <c r="C188" s="65" t="s">
        <v>66</v>
      </c>
      <c r="D188" s="65" t="s">
        <v>14</v>
      </c>
      <c r="E188" s="65" t="s">
        <v>111</v>
      </c>
      <c r="F188" s="65" t="s">
        <v>6</v>
      </c>
      <c r="G188" s="82">
        <f>G189</f>
        <v>0</v>
      </c>
      <c r="H188" s="82">
        <f>H189</f>
        <v>416</v>
      </c>
      <c r="I188" s="142">
        <f t="shared" si="8"/>
        <v>416</v>
      </c>
    </row>
    <row r="189" spans="1:9" ht="21" customHeight="1">
      <c r="A189" s="22" t="s">
        <v>18</v>
      </c>
      <c r="B189" s="133" t="s">
        <v>114</v>
      </c>
      <c r="C189" s="65" t="s">
        <v>66</v>
      </c>
      <c r="D189" s="65" t="s">
        <v>14</v>
      </c>
      <c r="E189" s="65" t="s">
        <v>112</v>
      </c>
      <c r="F189" s="65" t="s">
        <v>6</v>
      </c>
      <c r="G189" s="82">
        <f>G192</f>
        <v>0</v>
      </c>
      <c r="H189" s="82">
        <f>H192</f>
        <v>416</v>
      </c>
      <c r="I189" s="142">
        <f t="shared" si="8"/>
        <v>416</v>
      </c>
    </row>
    <row r="190" spans="1:9" ht="0.75" customHeight="1" hidden="1">
      <c r="A190" s="23" t="s">
        <v>122</v>
      </c>
      <c r="B190" s="133" t="s">
        <v>120</v>
      </c>
      <c r="C190" s="65" t="s">
        <v>66</v>
      </c>
      <c r="D190" s="65" t="s">
        <v>8</v>
      </c>
      <c r="E190" s="65" t="s">
        <v>112</v>
      </c>
      <c r="F190" s="65" t="s">
        <v>96</v>
      </c>
      <c r="G190" s="82"/>
      <c r="H190" s="82"/>
      <c r="I190" s="142">
        <f t="shared" si="8"/>
        <v>0</v>
      </c>
    </row>
    <row r="191" spans="1:9" ht="0.75" customHeight="1" hidden="1">
      <c r="A191" s="8" t="s">
        <v>22</v>
      </c>
      <c r="B191" s="75" t="s">
        <v>21</v>
      </c>
      <c r="C191" s="75" t="s">
        <v>66</v>
      </c>
      <c r="D191" s="75" t="s">
        <v>7</v>
      </c>
      <c r="E191" s="75" t="s">
        <v>38</v>
      </c>
      <c r="F191" s="75" t="s">
        <v>37</v>
      </c>
      <c r="G191" s="205"/>
      <c r="H191" s="205"/>
      <c r="I191" s="142">
        <f t="shared" si="8"/>
        <v>0</v>
      </c>
    </row>
    <row r="192" spans="1:10" ht="28.5" customHeight="1">
      <c r="A192" s="57" t="s">
        <v>95</v>
      </c>
      <c r="B192" s="133" t="s">
        <v>114</v>
      </c>
      <c r="C192" s="65" t="s">
        <v>66</v>
      </c>
      <c r="D192" s="65" t="s">
        <v>14</v>
      </c>
      <c r="E192" s="65" t="s">
        <v>112</v>
      </c>
      <c r="F192" s="65" t="s">
        <v>96</v>
      </c>
      <c r="G192" s="82"/>
      <c r="H192" s="82">
        <v>416</v>
      </c>
      <c r="I192" s="142">
        <f t="shared" si="8"/>
        <v>416</v>
      </c>
      <c r="J192" s="288"/>
    </row>
    <row r="193" spans="1:10" ht="32.25" customHeight="1">
      <c r="A193" s="567" t="s">
        <v>380</v>
      </c>
      <c r="B193" s="60" t="s">
        <v>124</v>
      </c>
      <c r="C193" s="60" t="s">
        <v>16</v>
      </c>
      <c r="D193" s="60" t="s">
        <v>16</v>
      </c>
      <c r="E193" s="60" t="s">
        <v>35</v>
      </c>
      <c r="F193" s="60" t="s">
        <v>6</v>
      </c>
      <c r="G193" s="270">
        <f>G194</f>
        <v>1138.8</v>
      </c>
      <c r="H193" s="270">
        <f>H194</f>
        <v>27116</v>
      </c>
      <c r="I193" s="270">
        <f>G193+H193</f>
        <v>28254.8</v>
      </c>
      <c r="J193">
        <v>28524.8</v>
      </c>
    </row>
    <row r="194" spans="1:9" ht="16.5" customHeight="1">
      <c r="A194" s="14" t="s">
        <v>375</v>
      </c>
      <c r="B194" s="41" t="s">
        <v>124</v>
      </c>
      <c r="C194" s="41" t="s">
        <v>26</v>
      </c>
      <c r="D194" s="41" t="s">
        <v>16</v>
      </c>
      <c r="E194" s="41" t="s">
        <v>35</v>
      </c>
      <c r="F194" s="41" t="s">
        <v>6</v>
      </c>
      <c r="G194" s="269">
        <f>G195+G203+G211+G215+G221</f>
        <v>1138.8</v>
      </c>
      <c r="H194" s="269">
        <f>H195+H203+H211+H215+H221</f>
        <v>27116</v>
      </c>
      <c r="I194" s="269">
        <f>I195+I203+I211+I215+I221</f>
        <v>28254.8</v>
      </c>
    </row>
    <row r="195" spans="1:9" ht="17.25" customHeight="1">
      <c r="A195" s="35" t="s">
        <v>177</v>
      </c>
      <c r="B195" s="50" t="s">
        <v>124</v>
      </c>
      <c r="C195" s="50" t="s">
        <v>26</v>
      </c>
      <c r="D195" s="50" t="s">
        <v>7</v>
      </c>
      <c r="E195" s="50" t="s">
        <v>35</v>
      </c>
      <c r="F195" s="50" t="s">
        <v>6</v>
      </c>
      <c r="G195" s="271">
        <f>G196</f>
        <v>0</v>
      </c>
      <c r="H195" s="271">
        <f>H196</f>
        <v>3100</v>
      </c>
      <c r="I195" s="271">
        <f>G195+H195</f>
        <v>3100</v>
      </c>
    </row>
    <row r="196" spans="1:9" ht="25.5">
      <c r="A196" s="6" t="s">
        <v>40</v>
      </c>
      <c r="B196" s="50" t="s">
        <v>124</v>
      </c>
      <c r="C196" s="50" t="s">
        <v>26</v>
      </c>
      <c r="D196" s="50" t="s">
        <v>7</v>
      </c>
      <c r="E196" s="50" t="s">
        <v>39</v>
      </c>
      <c r="F196" s="50" t="s">
        <v>6</v>
      </c>
      <c r="G196" s="131">
        <f>G197</f>
        <v>0</v>
      </c>
      <c r="H196" s="131">
        <f>H197</f>
        <v>3100</v>
      </c>
      <c r="I196" s="131">
        <v>3200</v>
      </c>
    </row>
    <row r="197" spans="1:9" ht="33.75" customHeight="1">
      <c r="A197" s="1" t="s">
        <v>22</v>
      </c>
      <c r="B197" s="50" t="s">
        <v>124</v>
      </c>
      <c r="C197" s="50" t="s">
        <v>26</v>
      </c>
      <c r="D197" s="50" t="s">
        <v>7</v>
      </c>
      <c r="E197" s="59" t="s">
        <v>123</v>
      </c>
      <c r="F197" s="50" t="s">
        <v>6</v>
      </c>
      <c r="G197" s="131">
        <f>G202</f>
        <v>0</v>
      </c>
      <c r="H197" s="131">
        <f>H202</f>
        <v>3100</v>
      </c>
      <c r="I197" s="131">
        <v>3200</v>
      </c>
    </row>
    <row r="198" spans="1:9" ht="26.25" customHeight="1" hidden="1">
      <c r="A198" s="6" t="s">
        <v>41</v>
      </c>
      <c r="B198" s="50" t="s">
        <v>24</v>
      </c>
      <c r="C198" s="50" t="s">
        <v>26</v>
      </c>
      <c r="D198" s="50" t="s">
        <v>7</v>
      </c>
      <c r="E198" s="59" t="s">
        <v>42</v>
      </c>
      <c r="F198" s="50" t="s">
        <v>6</v>
      </c>
      <c r="G198" s="132"/>
      <c r="H198" s="132"/>
      <c r="I198" s="132"/>
    </row>
    <row r="199" spans="1:9" ht="36.75" customHeight="1" hidden="1">
      <c r="A199" s="1" t="s">
        <v>22</v>
      </c>
      <c r="B199" s="50" t="s">
        <v>24</v>
      </c>
      <c r="C199" s="50" t="s">
        <v>26</v>
      </c>
      <c r="D199" s="50" t="s">
        <v>7</v>
      </c>
      <c r="E199" s="59" t="s">
        <v>42</v>
      </c>
      <c r="F199" s="50" t="s">
        <v>37</v>
      </c>
      <c r="G199" s="132"/>
      <c r="H199" s="132"/>
      <c r="I199" s="132"/>
    </row>
    <row r="200" spans="1:9" ht="28.5" customHeight="1" hidden="1">
      <c r="A200" s="6" t="s">
        <v>41</v>
      </c>
      <c r="B200" s="50" t="s">
        <v>24</v>
      </c>
      <c r="C200" s="50" t="s">
        <v>26</v>
      </c>
      <c r="D200" s="50" t="s">
        <v>7</v>
      </c>
      <c r="E200" s="59" t="s">
        <v>42</v>
      </c>
      <c r="F200" s="50" t="s">
        <v>6</v>
      </c>
      <c r="G200" s="132"/>
      <c r="H200" s="132"/>
      <c r="I200" s="132"/>
    </row>
    <row r="201" spans="1:9" ht="37.5" customHeight="1" hidden="1">
      <c r="A201" s="1" t="s">
        <v>22</v>
      </c>
      <c r="B201" s="50" t="s">
        <v>24</v>
      </c>
      <c r="C201" s="50" t="s">
        <v>26</v>
      </c>
      <c r="D201" s="50" t="s">
        <v>7</v>
      </c>
      <c r="E201" s="59" t="s">
        <v>42</v>
      </c>
      <c r="F201" s="50" t="s">
        <v>37</v>
      </c>
      <c r="G201" s="132"/>
      <c r="H201" s="132"/>
      <c r="I201" s="132"/>
    </row>
    <row r="202" spans="1:9" ht="18.75" customHeight="1">
      <c r="A202" s="21" t="s">
        <v>108</v>
      </c>
      <c r="B202" s="133" t="s">
        <v>124</v>
      </c>
      <c r="C202" s="65" t="s">
        <v>26</v>
      </c>
      <c r="D202" s="65" t="s">
        <v>7</v>
      </c>
      <c r="E202" s="65" t="s">
        <v>123</v>
      </c>
      <c r="F202" s="65" t="s">
        <v>109</v>
      </c>
      <c r="G202" s="82">
        <v>0</v>
      </c>
      <c r="H202" s="82">
        <f>3200-100</f>
        <v>3100</v>
      </c>
      <c r="I202" s="82">
        <v>3200</v>
      </c>
    </row>
    <row r="203" spans="1:9" ht="18" customHeight="1">
      <c r="A203" s="35" t="s">
        <v>178</v>
      </c>
      <c r="B203" s="134">
        <v>561</v>
      </c>
      <c r="C203" s="51" t="s">
        <v>26</v>
      </c>
      <c r="D203" s="51" t="s">
        <v>9</v>
      </c>
      <c r="E203" s="65" t="s">
        <v>35</v>
      </c>
      <c r="F203" s="65" t="s">
        <v>6</v>
      </c>
      <c r="G203" s="201">
        <f>G204+G207+G209</f>
        <v>771.8</v>
      </c>
      <c r="H203" s="201">
        <f>H204+H207+H209</f>
        <v>18433</v>
      </c>
      <c r="I203" s="201">
        <f>G203+H203</f>
        <v>19204.8</v>
      </c>
    </row>
    <row r="204" spans="1:9" ht="24.75" customHeight="1">
      <c r="A204" s="6" t="s">
        <v>40</v>
      </c>
      <c r="B204" s="134">
        <v>561</v>
      </c>
      <c r="C204" s="51" t="s">
        <v>26</v>
      </c>
      <c r="D204" s="51" t="s">
        <v>9</v>
      </c>
      <c r="E204" s="70" t="s">
        <v>39</v>
      </c>
      <c r="F204" s="65" t="s">
        <v>6</v>
      </c>
      <c r="G204" s="135">
        <f>G205</f>
        <v>0</v>
      </c>
      <c r="H204" s="481">
        <f>H205</f>
        <v>18433</v>
      </c>
      <c r="I204" s="201">
        <f aca="true" t="shared" si="9" ref="I204:I224">G204+H204</f>
        <v>18433</v>
      </c>
    </row>
    <row r="205" spans="1:9" ht="33" customHeight="1">
      <c r="A205" s="1" t="s">
        <v>22</v>
      </c>
      <c r="B205" s="134">
        <v>561</v>
      </c>
      <c r="C205" s="51" t="s">
        <v>26</v>
      </c>
      <c r="D205" s="51" t="s">
        <v>9</v>
      </c>
      <c r="E205" s="75" t="s">
        <v>123</v>
      </c>
      <c r="F205" s="65" t="s">
        <v>6</v>
      </c>
      <c r="G205" s="82">
        <f>G206</f>
        <v>0</v>
      </c>
      <c r="H205" s="491">
        <f>H206</f>
        <v>18433</v>
      </c>
      <c r="I205" s="200">
        <f t="shared" si="9"/>
        <v>18433</v>
      </c>
    </row>
    <row r="206" spans="1:9" ht="30.75" customHeight="1">
      <c r="A206" s="21" t="s">
        <v>108</v>
      </c>
      <c r="B206" s="134">
        <v>561</v>
      </c>
      <c r="C206" s="51" t="s">
        <v>26</v>
      </c>
      <c r="D206" s="51" t="s">
        <v>9</v>
      </c>
      <c r="E206" s="75" t="s">
        <v>123</v>
      </c>
      <c r="F206" s="65" t="s">
        <v>109</v>
      </c>
      <c r="G206" s="82"/>
      <c r="H206" s="491">
        <f>18543-110</f>
        <v>18433</v>
      </c>
      <c r="I206" s="200">
        <f t="shared" si="9"/>
        <v>18433</v>
      </c>
    </row>
    <row r="207" spans="1:9" ht="32.25" customHeight="1">
      <c r="A207" s="21" t="s">
        <v>89</v>
      </c>
      <c r="B207" s="134">
        <v>561</v>
      </c>
      <c r="C207" s="51" t="s">
        <v>26</v>
      </c>
      <c r="D207" s="51" t="s">
        <v>9</v>
      </c>
      <c r="E207" s="75" t="s">
        <v>81</v>
      </c>
      <c r="F207" s="65" t="s">
        <v>6</v>
      </c>
      <c r="G207" s="82">
        <f>G208</f>
        <v>11.8</v>
      </c>
      <c r="H207" s="491"/>
      <c r="I207" s="201">
        <f t="shared" si="9"/>
        <v>11.8</v>
      </c>
    </row>
    <row r="208" spans="1:9" ht="75.75" customHeight="1">
      <c r="A208" s="21" t="s">
        <v>354</v>
      </c>
      <c r="B208" s="134">
        <v>561</v>
      </c>
      <c r="C208" s="51" t="s">
        <v>26</v>
      </c>
      <c r="D208" s="51" t="s">
        <v>9</v>
      </c>
      <c r="E208" s="75" t="s">
        <v>280</v>
      </c>
      <c r="F208" s="65" t="s">
        <v>109</v>
      </c>
      <c r="G208" s="82">
        <v>11.8</v>
      </c>
      <c r="H208" s="491"/>
      <c r="I208" s="200">
        <f t="shared" si="9"/>
        <v>11.8</v>
      </c>
    </row>
    <row r="209" spans="1:9" ht="48.75" customHeight="1">
      <c r="A209" s="274" t="s">
        <v>345</v>
      </c>
      <c r="B209" s="233">
        <v>561</v>
      </c>
      <c r="C209" s="234" t="s">
        <v>26</v>
      </c>
      <c r="D209" s="234" t="s">
        <v>9</v>
      </c>
      <c r="E209" s="129" t="s">
        <v>269</v>
      </c>
      <c r="F209" s="129" t="s">
        <v>6</v>
      </c>
      <c r="G209" s="211">
        <f>G210</f>
        <v>760</v>
      </c>
      <c r="H209" s="211"/>
      <c r="I209" s="201">
        <f t="shared" si="9"/>
        <v>760</v>
      </c>
    </row>
    <row r="210" spans="1:9" ht="23.25" customHeight="1">
      <c r="A210" s="230" t="s">
        <v>108</v>
      </c>
      <c r="B210" s="233">
        <v>561</v>
      </c>
      <c r="C210" s="234" t="s">
        <v>26</v>
      </c>
      <c r="D210" s="234" t="s">
        <v>9</v>
      </c>
      <c r="E210" s="235" t="s">
        <v>269</v>
      </c>
      <c r="F210" s="228" t="s">
        <v>109</v>
      </c>
      <c r="G210" s="236">
        <v>760</v>
      </c>
      <c r="H210" s="236"/>
      <c r="I210" s="200">
        <f t="shared" si="9"/>
        <v>760</v>
      </c>
    </row>
    <row r="211" spans="1:9" ht="26.25" customHeight="1">
      <c r="A211" s="237" t="s">
        <v>204</v>
      </c>
      <c r="B211" s="129" t="s">
        <v>124</v>
      </c>
      <c r="C211" s="129" t="s">
        <v>26</v>
      </c>
      <c r="D211" s="129" t="s">
        <v>28</v>
      </c>
      <c r="E211" s="129" t="s">
        <v>91</v>
      </c>
      <c r="F211" s="129" t="s">
        <v>6</v>
      </c>
      <c r="G211" s="189">
        <f aca="true" t="shared" si="10" ref="G211:H213">G212</f>
        <v>0</v>
      </c>
      <c r="H211" s="189">
        <f t="shared" si="10"/>
        <v>340</v>
      </c>
      <c r="I211" s="201">
        <f t="shared" si="9"/>
        <v>340</v>
      </c>
    </row>
    <row r="212" spans="1:9" ht="18.75" customHeight="1">
      <c r="A212" s="238" t="s">
        <v>205</v>
      </c>
      <c r="B212" s="129" t="s">
        <v>124</v>
      </c>
      <c r="C212" s="129" t="s">
        <v>26</v>
      </c>
      <c r="D212" s="129" t="s">
        <v>28</v>
      </c>
      <c r="E212" s="129" t="s">
        <v>206</v>
      </c>
      <c r="F212" s="129" t="s">
        <v>6</v>
      </c>
      <c r="G212" s="239">
        <f t="shared" si="10"/>
        <v>0</v>
      </c>
      <c r="H212" s="239">
        <f t="shared" si="10"/>
        <v>340</v>
      </c>
      <c r="I212" s="200">
        <f t="shared" si="9"/>
        <v>340</v>
      </c>
    </row>
    <row r="213" spans="1:9" ht="27.75" customHeight="1">
      <c r="A213" s="240" t="s">
        <v>22</v>
      </c>
      <c r="B213" s="129" t="s">
        <v>124</v>
      </c>
      <c r="C213" s="129" t="s">
        <v>26</v>
      </c>
      <c r="D213" s="129" t="s">
        <v>28</v>
      </c>
      <c r="E213" s="129" t="s">
        <v>207</v>
      </c>
      <c r="F213" s="129" t="s">
        <v>6</v>
      </c>
      <c r="G213" s="239">
        <f t="shared" si="10"/>
        <v>0</v>
      </c>
      <c r="H213" s="239">
        <f t="shared" si="10"/>
        <v>340</v>
      </c>
      <c r="I213" s="200">
        <f t="shared" si="9"/>
        <v>340</v>
      </c>
    </row>
    <row r="214" spans="1:9" ht="18" customHeight="1">
      <c r="A214" s="240" t="s">
        <v>108</v>
      </c>
      <c r="B214" s="129" t="s">
        <v>124</v>
      </c>
      <c r="C214" s="129" t="s">
        <v>26</v>
      </c>
      <c r="D214" s="129" t="s">
        <v>28</v>
      </c>
      <c r="E214" s="129" t="s">
        <v>207</v>
      </c>
      <c r="F214" s="129" t="s">
        <v>109</v>
      </c>
      <c r="G214" s="239"/>
      <c r="H214" s="239">
        <f>400-60</f>
        <v>340</v>
      </c>
      <c r="I214" s="200">
        <f t="shared" si="9"/>
        <v>340</v>
      </c>
    </row>
    <row r="215" spans="1:9" ht="18.75" customHeight="1">
      <c r="A215" s="237" t="s">
        <v>208</v>
      </c>
      <c r="B215" s="129" t="s">
        <v>124</v>
      </c>
      <c r="C215" s="129" t="s">
        <v>26</v>
      </c>
      <c r="D215" s="129" t="s">
        <v>14</v>
      </c>
      <c r="E215" s="129" t="s">
        <v>91</v>
      </c>
      <c r="F215" s="129" t="s">
        <v>6</v>
      </c>
      <c r="G215" s="189">
        <f>G216+G219</f>
        <v>367</v>
      </c>
      <c r="H215" s="189">
        <f>H216+H219</f>
        <v>3983</v>
      </c>
      <c r="I215" s="201">
        <f t="shared" si="9"/>
        <v>4350</v>
      </c>
    </row>
    <row r="216" spans="1:9" ht="25.5" customHeight="1">
      <c r="A216" s="240" t="s">
        <v>205</v>
      </c>
      <c r="B216" s="129" t="s">
        <v>124</v>
      </c>
      <c r="C216" s="129" t="s">
        <v>26</v>
      </c>
      <c r="D216" s="129" t="s">
        <v>14</v>
      </c>
      <c r="E216" s="129" t="s">
        <v>206</v>
      </c>
      <c r="F216" s="129" t="s">
        <v>6</v>
      </c>
      <c r="G216" s="239">
        <f>G217</f>
        <v>0</v>
      </c>
      <c r="H216" s="486">
        <f>H217</f>
        <v>3983</v>
      </c>
      <c r="I216" s="201">
        <f t="shared" si="9"/>
        <v>3983</v>
      </c>
    </row>
    <row r="217" spans="1:9" ht="27.75" customHeight="1">
      <c r="A217" s="240" t="s">
        <v>22</v>
      </c>
      <c r="B217" s="129" t="s">
        <v>124</v>
      </c>
      <c r="C217" s="129" t="s">
        <v>26</v>
      </c>
      <c r="D217" s="129" t="s">
        <v>14</v>
      </c>
      <c r="E217" s="129" t="s">
        <v>207</v>
      </c>
      <c r="F217" s="129" t="s">
        <v>6</v>
      </c>
      <c r="G217" s="239">
        <f>G218</f>
        <v>0</v>
      </c>
      <c r="H217" s="486">
        <f>H218</f>
        <v>3983</v>
      </c>
      <c r="I217" s="200">
        <f t="shared" si="9"/>
        <v>3983</v>
      </c>
    </row>
    <row r="218" spans="1:10" ht="20.25" customHeight="1">
      <c r="A218" s="240" t="s">
        <v>108</v>
      </c>
      <c r="B218" s="129" t="s">
        <v>124</v>
      </c>
      <c r="C218" s="129" t="s">
        <v>26</v>
      </c>
      <c r="D218" s="129" t="s">
        <v>14</v>
      </c>
      <c r="E218" s="129" t="s">
        <v>207</v>
      </c>
      <c r="F218" s="129" t="s">
        <v>109</v>
      </c>
      <c r="G218" s="236"/>
      <c r="H218" s="486">
        <v>3983</v>
      </c>
      <c r="I218" s="200">
        <f t="shared" si="9"/>
        <v>3983</v>
      </c>
      <c r="J218" s="289"/>
    </row>
    <row r="219" spans="1:9" ht="48" customHeight="1">
      <c r="A219" s="274" t="s">
        <v>266</v>
      </c>
      <c r="B219" s="129" t="s">
        <v>124</v>
      </c>
      <c r="C219" s="129" t="s">
        <v>26</v>
      </c>
      <c r="D219" s="129" t="s">
        <v>14</v>
      </c>
      <c r="E219" s="129" t="s">
        <v>267</v>
      </c>
      <c r="F219" s="129" t="s">
        <v>6</v>
      </c>
      <c r="G219" s="239">
        <f>G220</f>
        <v>367</v>
      </c>
      <c r="H219" s="239"/>
      <c r="I219" s="200">
        <f t="shared" si="9"/>
        <v>367</v>
      </c>
    </row>
    <row r="220" spans="1:9" ht="21.75" customHeight="1">
      <c r="A220" s="240" t="s">
        <v>108</v>
      </c>
      <c r="B220" s="129" t="s">
        <v>124</v>
      </c>
      <c r="C220" s="129" t="s">
        <v>26</v>
      </c>
      <c r="D220" s="129" t="s">
        <v>14</v>
      </c>
      <c r="E220" s="129" t="s">
        <v>267</v>
      </c>
      <c r="F220" s="129" t="s">
        <v>109</v>
      </c>
      <c r="G220" s="239">
        <v>367</v>
      </c>
      <c r="H220" s="239"/>
      <c r="I220" s="200">
        <f t="shared" si="9"/>
        <v>367</v>
      </c>
    </row>
    <row r="221" spans="1:9" ht="29.25" customHeight="1">
      <c r="A221" s="237" t="s">
        <v>378</v>
      </c>
      <c r="B221" s="129" t="s">
        <v>124</v>
      </c>
      <c r="C221" s="129" t="s">
        <v>26</v>
      </c>
      <c r="D221" s="129" t="s">
        <v>26</v>
      </c>
      <c r="E221" s="129" t="s">
        <v>91</v>
      </c>
      <c r="F221" s="129" t="s">
        <v>6</v>
      </c>
      <c r="G221" s="189">
        <f>G222+G225</f>
        <v>0</v>
      </c>
      <c r="H221" s="189">
        <f>H222+H225</f>
        <v>1260</v>
      </c>
      <c r="I221" s="201">
        <f t="shared" si="9"/>
        <v>1260</v>
      </c>
    </row>
    <row r="222" spans="1:9" ht="30" customHeight="1">
      <c r="A222" s="237" t="s">
        <v>210</v>
      </c>
      <c r="B222" s="129" t="s">
        <v>124</v>
      </c>
      <c r="C222" s="129" t="s">
        <v>26</v>
      </c>
      <c r="D222" s="129" t="s">
        <v>26</v>
      </c>
      <c r="E222" s="129" t="s">
        <v>211</v>
      </c>
      <c r="F222" s="129" t="s">
        <v>6</v>
      </c>
      <c r="G222" s="239">
        <f>G223</f>
        <v>0</v>
      </c>
      <c r="H222" s="239">
        <f>H223</f>
        <v>1260</v>
      </c>
      <c r="I222" s="200">
        <f t="shared" si="9"/>
        <v>1260</v>
      </c>
    </row>
    <row r="223" spans="1:9" ht="29.25" customHeight="1">
      <c r="A223" s="238" t="s">
        <v>22</v>
      </c>
      <c r="B223" s="129" t="s">
        <v>124</v>
      </c>
      <c r="C223" s="129" t="s">
        <v>26</v>
      </c>
      <c r="D223" s="129" t="s">
        <v>26</v>
      </c>
      <c r="E223" s="129" t="s">
        <v>212</v>
      </c>
      <c r="F223" s="129" t="s">
        <v>6</v>
      </c>
      <c r="G223" s="239">
        <f>G224</f>
        <v>0</v>
      </c>
      <c r="H223" s="239">
        <f>H224</f>
        <v>1260</v>
      </c>
      <c r="I223" s="200">
        <f t="shared" si="9"/>
        <v>1260</v>
      </c>
    </row>
    <row r="224" spans="1:9" ht="19.5" customHeight="1">
      <c r="A224" s="281" t="s">
        <v>108</v>
      </c>
      <c r="B224" s="50" t="s">
        <v>124</v>
      </c>
      <c r="C224" s="50" t="s">
        <v>26</v>
      </c>
      <c r="D224" s="50" t="s">
        <v>26</v>
      </c>
      <c r="E224" s="50" t="s">
        <v>212</v>
      </c>
      <c r="F224" s="50" t="s">
        <v>109</v>
      </c>
      <c r="G224" s="131"/>
      <c r="H224" s="131">
        <v>1260</v>
      </c>
      <c r="I224" s="200">
        <f t="shared" si="9"/>
        <v>1260</v>
      </c>
    </row>
    <row r="225" spans="1:9" ht="57.75" customHeight="1">
      <c r="A225" s="26" t="s">
        <v>279</v>
      </c>
      <c r="B225" s="50" t="s">
        <v>124</v>
      </c>
      <c r="C225" s="50" t="s">
        <v>26</v>
      </c>
      <c r="D225" s="50" t="s">
        <v>26</v>
      </c>
      <c r="E225" s="50" t="s">
        <v>334</v>
      </c>
      <c r="F225" s="50" t="s">
        <v>6</v>
      </c>
      <c r="G225" s="271"/>
      <c r="H225" s="271"/>
      <c r="I225" s="271"/>
    </row>
    <row r="226" spans="1:9" ht="15.75" customHeight="1">
      <c r="A226" s="281" t="s">
        <v>108</v>
      </c>
      <c r="B226" s="50" t="s">
        <v>124</v>
      </c>
      <c r="C226" s="50" t="s">
        <v>26</v>
      </c>
      <c r="D226" s="50" t="s">
        <v>26</v>
      </c>
      <c r="E226" s="50" t="s">
        <v>334</v>
      </c>
      <c r="F226" s="50" t="s">
        <v>109</v>
      </c>
      <c r="G226" s="271"/>
      <c r="H226" s="271"/>
      <c r="I226" s="271"/>
    </row>
    <row r="227" spans="1:9" ht="48.75" customHeight="1">
      <c r="A227" s="17" t="s">
        <v>251</v>
      </c>
      <c r="B227" s="60" t="s">
        <v>130</v>
      </c>
      <c r="C227" s="60" t="s">
        <v>16</v>
      </c>
      <c r="D227" s="60" t="s">
        <v>16</v>
      </c>
      <c r="E227" s="60" t="s">
        <v>35</v>
      </c>
      <c r="F227" s="60" t="s">
        <v>6</v>
      </c>
      <c r="G227" s="139">
        <f>G228+G299+G281</f>
        <v>54591.90000000001</v>
      </c>
      <c r="H227" s="601">
        <f>H228+H299</f>
        <v>34959</v>
      </c>
      <c r="I227" s="139">
        <f>G227+H227</f>
        <v>89550.90000000001</v>
      </c>
    </row>
    <row r="228" spans="1:9" ht="15.75">
      <c r="A228" s="283" t="s">
        <v>11</v>
      </c>
      <c r="B228" s="42" t="s">
        <v>130</v>
      </c>
      <c r="C228" s="42" t="s">
        <v>10</v>
      </c>
      <c r="D228" s="42" t="s">
        <v>31</v>
      </c>
      <c r="E228" s="42" t="s">
        <v>35</v>
      </c>
      <c r="F228" s="42" t="s">
        <v>6</v>
      </c>
      <c r="G228" s="140">
        <f>G229+G235+G274+G263</f>
        <v>43988.600000000006</v>
      </c>
      <c r="H228" s="140">
        <f>H229+H235+H274+H263</f>
        <v>34959</v>
      </c>
      <c r="I228" s="139">
        <f aca="true" t="shared" si="11" ref="I228:I291">G228+H228</f>
        <v>78947.6</v>
      </c>
    </row>
    <row r="229" spans="1:9" ht="14.25">
      <c r="A229" s="10" t="s">
        <v>48</v>
      </c>
      <c r="B229" s="30" t="s">
        <v>130</v>
      </c>
      <c r="C229" s="30" t="s">
        <v>10</v>
      </c>
      <c r="D229" s="30" t="s">
        <v>7</v>
      </c>
      <c r="E229" s="30" t="s">
        <v>35</v>
      </c>
      <c r="F229" s="30" t="s">
        <v>6</v>
      </c>
      <c r="G229" s="141">
        <f>G230</f>
        <v>0</v>
      </c>
      <c r="H229" s="141">
        <f>H230</f>
        <v>14185.6</v>
      </c>
      <c r="I229" s="383">
        <f t="shared" si="11"/>
        <v>14185.6</v>
      </c>
    </row>
    <row r="230" spans="1:9" ht="13.5" customHeight="1">
      <c r="A230" s="2" t="s">
        <v>49</v>
      </c>
      <c r="B230" s="30" t="s">
        <v>130</v>
      </c>
      <c r="C230" s="30" t="s">
        <v>10</v>
      </c>
      <c r="D230" s="30" t="s">
        <v>7</v>
      </c>
      <c r="E230" s="30" t="s">
        <v>50</v>
      </c>
      <c r="F230" s="30" t="s">
        <v>6</v>
      </c>
      <c r="G230" s="142">
        <f>G231+G233</f>
        <v>0</v>
      </c>
      <c r="H230" s="142">
        <f>H231+H233</f>
        <v>14185.6</v>
      </c>
      <c r="I230" s="383">
        <f t="shared" si="11"/>
        <v>14185.6</v>
      </c>
    </row>
    <row r="231" spans="1:9" ht="25.5" customHeight="1">
      <c r="A231" s="241" t="s">
        <v>22</v>
      </c>
      <c r="B231" s="129" t="s">
        <v>130</v>
      </c>
      <c r="C231" s="129" t="s">
        <v>10</v>
      </c>
      <c r="D231" s="129" t="s">
        <v>7</v>
      </c>
      <c r="E231" s="129" t="s">
        <v>131</v>
      </c>
      <c r="F231" s="129" t="s">
        <v>6</v>
      </c>
      <c r="G231" s="236">
        <f>G232</f>
        <v>0</v>
      </c>
      <c r="H231" s="236">
        <f>H232</f>
        <v>14185.6</v>
      </c>
      <c r="I231" s="383">
        <f t="shared" si="11"/>
        <v>14185.6</v>
      </c>
    </row>
    <row r="232" spans="1:10" ht="16.5" customHeight="1">
      <c r="A232" s="242" t="s">
        <v>108</v>
      </c>
      <c r="B232" s="129" t="s">
        <v>130</v>
      </c>
      <c r="C232" s="129" t="s">
        <v>10</v>
      </c>
      <c r="D232" s="129" t="s">
        <v>7</v>
      </c>
      <c r="E232" s="129" t="s">
        <v>131</v>
      </c>
      <c r="F232" s="129" t="s">
        <v>109</v>
      </c>
      <c r="G232" s="236"/>
      <c r="H232" s="236">
        <f>14355.6-170</f>
        <v>14185.6</v>
      </c>
      <c r="I232" s="383">
        <f t="shared" si="11"/>
        <v>14185.6</v>
      </c>
      <c r="J232" s="289"/>
    </row>
    <row r="233" spans="1:9" ht="66" customHeight="1">
      <c r="A233" s="274" t="s">
        <v>256</v>
      </c>
      <c r="B233" s="129" t="s">
        <v>130</v>
      </c>
      <c r="C233" s="129" t="s">
        <v>10</v>
      </c>
      <c r="D233" s="129" t="s">
        <v>7</v>
      </c>
      <c r="E233" s="129" t="s">
        <v>257</v>
      </c>
      <c r="F233" s="129" t="s">
        <v>6</v>
      </c>
      <c r="G233" s="236"/>
      <c r="H233" s="236"/>
      <c r="I233" s="383">
        <f t="shared" si="11"/>
        <v>0</v>
      </c>
    </row>
    <row r="234" spans="1:9" ht="16.5" customHeight="1">
      <c r="A234" s="242" t="s">
        <v>108</v>
      </c>
      <c r="B234" s="129" t="s">
        <v>130</v>
      </c>
      <c r="C234" s="129" t="s">
        <v>10</v>
      </c>
      <c r="D234" s="129" t="s">
        <v>7</v>
      </c>
      <c r="E234" s="129" t="s">
        <v>257</v>
      </c>
      <c r="F234" s="129" t="s">
        <v>109</v>
      </c>
      <c r="G234" s="236"/>
      <c r="H234" s="236"/>
      <c r="I234" s="383">
        <f t="shared" si="11"/>
        <v>0</v>
      </c>
    </row>
    <row r="235" spans="1:11" ht="15">
      <c r="A235" s="284" t="s">
        <v>12</v>
      </c>
      <c r="B235" s="129" t="s">
        <v>130</v>
      </c>
      <c r="C235" s="129" t="s">
        <v>10</v>
      </c>
      <c r="D235" s="129" t="s">
        <v>9</v>
      </c>
      <c r="E235" s="129" t="s">
        <v>35</v>
      </c>
      <c r="F235" s="129" t="s">
        <v>6</v>
      </c>
      <c r="G235" s="189">
        <f>G236+G239+G244+G250+G253+G247</f>
        <v>42705.200000000004</v>
      </c>
      <c r="H235" s="189">
        <f>H236+H239+H244+H250+H253+H247</f>
        <v>19324.4</v>
      </c>
      <c r="I235" s="139">
        <f t="shared" si="11"/>
        <v>62029.600000000006</v>
      </c>
      <c r="K235" s="208"/>
    </row>
    <row r="236" spans="1:9" ht="30" customHeight="1">
      <c r="A236" s="243" t="s">
        <v>51</v>
      </c>
      <c r="B236" s="129" t="s">
        <v>130</v>
      </c>
      <c r="C236" s="129" t="s">
        <v>10</v>
      </c>
      <c r="D236" s="129" t="s">
        <v>9</v>
      </c>
      <c r="E236" s="129" t="s">
        <v>52</v>
      </c>
      <c r="F236" s="129" t="s">
        <v>6</v>
      </c>
      <c r="G236" s="236">
        <f>G237</f>
        <v>0</v>
      </c>
      <c r="H236" s="236">
        <f>H237</f>
        <v>16472.2</v>
      </c>
      <c r="I236" s="383">
        <f t="shared" si="11"/>
        <v>16472.2</v>
      </c>
    </row>
    <row r="237" spans="1:9" ht="28.5" customHeight="1">
      <c r="A237" s="244" t="s">
        <v>22</v>
      </c>
      <c r="B237" s="245" t="s">
        <v>130</v>
      </c>
      <c r="C237" s="228" t="s">
        <v>10</v>
      </c>
      <c r="D237" s="228" t="s">
        <v>9</v>
      </c>
      <c r="E237" s="228" t="s">
        <v>132</v>
      </c>
      <c r="F237" s="228" t="s">
        <v>6</v>
      </c>
      <c r="G237" s="86">
        <f>G238</f>
        <v>0</v>
      </c>
      <c r="H237" s="86">
        <f>H238</f>
        <v>16472.2</v>
      </c>
      <c r="I237" s="383">
        <f t="shared" si="11"/>
        <v>16472.2</v>
      </c>
    </row>
    <row r="238" spans="1:10" ht="26.25" customHeight="1">
      <c r="A238" s="244" t="s">
        <v>108</v>
      </c>
      <c r="B238" s="245" t="s">
        <v>130</v>
      </c>
      <c r="C238" s="228" t="s">
        <v>10</v>
      </c>
      <c r="D238" s="228" t="s">
        <v>9</v>
      </c>
      <c r="E238" s="228" t="s">
        <v>132</v>
      </c>
      <c r="F238" s="228" t="s">
        <v>109</v>
      </c>
      <c r="G238" s="86"/>
      <c r="H238" s="86">
        <f>16672.2-200</f>
        <v>16472.2</v>
      </c>
      <c r="I238" s="383">
        <f t="shared" si="11"/>
        <v>16472.2</v>
      </c>
      <c r="J238" s="288"/>
    </row>
    <row r="239" spans="1:9" ht="17.25" customHeight="1">
      <c r="A239" s="6" t="s">
        <v>13</v>
      </c>
      <c r="B239" s="50" t="s">
        <v>130</v>
      </c>
      <c r="C239" s="50" t="s">
        <v>10</v>
      </c>
      <c r="D239" s="50" t="s">
        <v>9</v>
      </c>
      <c r="E239" s="50" t="s">
        <v>47</v>
      </c>
      <c r="F239" s="50" t="s">
        <v>6</v>
      </c>
      <c r="G239" s="136">
        <f>G240</f>
        <v>0</v>
      </c>
      <c r="H239" s="136">
        <f>H240</f>
        <v>2852.2</v>
      </c>
      <c r="I239" s="139">
        <f t="shared" si="11"/>
        <v>2852.2</v>
      </c>
    </row>
    <row r="240" spans="1:9" ht="26.25" customHeight="1">
      <c r="A240" s="1" t="s">
        <v>22</v>
      </c>
      <c r="B240" s="50" t="s">
        <v>130</v>
      </c>
      <c r="C240" s="50" t="s">
        <v>10</v>
      </c>
      <c r="D240" s="50" t="s">
        <v>9</v>
      </c>
      <c r="E240" s="50" t="s">
        <v>115</v>
      </c>
      <c r="F240" s="50" t="s">
        <v>6</v>
      </c>
      <c r="G240" s="131">
        <f>G241</f>
        <v>0</v>
      </c>
      <c r="H240" s="131">
        <f>H241</f>
        <v>2852.2</v>
      </c>
      <c r="I240" s="139">
        <f t="shared" si="11"/>
        <v>2852.2</v>
      </c>
    </row>
    <row r="241" spans="1:9" ht="18.75" customHeight="1">
      <c r="A241" s="26" t="s">
        <v>108</v>
      </c>
      <c r="B241" s="50" t="s">
        <v>130</v>
      </c>
      <c r="C241" s="50" t="s">
        <v>10</v>
      </c>
      <c r="D241" s="50" t="s">
        <v>9</v>
      </c>
      <c r="E241" s="50" t="s">
        <v>115</v>
      </c>
      <c r="F241" s="50" t="s">
        <v>109</v>
      </c>
      <c r="G241" s="131"/>
      <c r="H241" s="131">
        <f>2902.2-50</f>
        <v>2852.2</v>
      </c>
      <c r="I241" s="383">
        <f t="shared" si="11"/>
        <v>2852.2</v>
      </c>
    </row>
    <row r="242" spans="1:9" ht="1.5" customHeight="1" hidden="1">
      <c r="A242" s="87" t="s">
        <v>222</v>
      </c>
      <c r="B242" s="50"/>
      <c r="C242" s="50"/>
      <c r="D242" s="50"/>
      <c r="E242" s="50"/>
      <c r="F242" s="50"/>
      <c r="G242" s="131"/>
      <c r="H242" s="131"/>
      <c r="I242" s="139">
        <f t="shared" si="11"/>
        <v>0</v>
      </c>
    </row>
    <row r="243" spans="1:9" ht="39" customHeight="1" hidden="1">
      <c r="A243" s="87" t="s">
        <v>223</v>
      </c>
      <c r="B243" s="50"/>
      <c r="C243" s="50"/>
      <c r="D243" s="50"/>
      <c r="E243" s="50"/>
      <c r="F243" s="50"/>
      <c r="G243" s="131"/>
      <c r="H243" s="131"/>
      <c r="I243" s="139">
        <f t="shared" si="11"/>
        <v>0</v>
      </c>
    </row>
    <row r="244" spans="1:9" ht="3" customHeight="1" hidden="1">
      <c r="A244" s="20" t="s">
        <v>89</v>
      </c>
      <c r="B244" s="143" t="s">
        <v>130</v>
      </c>
      <c r="C244" s="66" t="s">
        <v>10</v>
      </c>
      <c r="D244" s="66" t="s">
        <v>9</v>
      </c>
      <c r="E244" s="66" t="s">
        <v>81</v>
      </c>
      <c r="F244" s="66" t="s">
        <v>6</v>
      </c>
      <c r="G244" s="135">
        <f>G245</f>
        <v>0</v>
      </c>
      <c r="H244" s="135"/>
      <c r="I244" s="139">
        <f t="shared" si="11"/>
        <v>0</v>
      </c>
    </row>
    <row r="245" spans="1:9" ht="36" customHeight="1" hidden="1">
      <c r="A245" s="26" t="s">
        <v>133</v>
      </c>
      <c r="B245" s="143" t="s">
        <v>130</v>
      </c>
      <c r="C245" s="66" t="s">
        <v>10</v>
      </c>
      <c r="D245" s="66" t="s">
        <v>9</v>
      </c>
      <c r="E245" s="66" t="s">
        <v>134</v>
      </c>
      <c r="F245" s="66" t="s">
        <v>6</v>
      </c>
      <c r="G245" s="144">
        <f>G246</f>
        <v>0</v>
      </c>
      <c r="H245" s="144"/>
      <c r="I245" s="139">
        <f t="shared" si="11"/>
        <v>0</v>
      </c>
    </row>
    <row r="246" spans="1:9" ht="18.75" customHeight="1" hidden="1">
      <c r="A246" s="26" t="s">
        <v>108</v>
      </c>
      <c r="B246" s="143" t="s">
        <v>130</v>
      </c>
      <c r="C246" s="66" t="s">
        <v>10</v>
      </c>
      <c r="D246" s="66" t="s">
        <v>9</v>
      </c>
      <c r="E246" s="66" t="s">
        <v>134</v>
      </c>
      <c r="F246" s="66" t="s">
        <v>109</v>
      </c>
      <c r="G246" s="144">
        <v>0</v>
      </c>
      <c r="H246" s="144"/>
      <c r="I246" s="139">
        <f t="shared" si="11"/>
        <v>0</v>
      </c>
    </row>
    <row r="247" spans="1:9" ht="18.75" customHeight="1">
      <c r="A247" s="337" t="s">
        <v>316</v>
      </c>
      <c r="B247" s="338" t="s">
        <v>130</v>
      </c>
      <c r="C247" s="120" t="s">
        <v>10</v>
      </c>
      <c r="D247" s="120" t="s">
        <v>9</v>
      </c>
      <c r="E247" s="120" t="s">
        <v>317</v>
      </c>
      <c r="F247" s="120" t="s">
        <v>6</v>
      </c>
      <c r="G247" s="339">
        <f>G248</f>
        <v>0</v>
      </c>
      <c r="H247" s="339"/>
      <c r="I247" s="383">
        <f t="shared" si="11"/>
        <v>0</v>
      </c>
    </row>
    <row r="248" spans="1:9" ht="45" customHeight="1">
      <c r="A248" s="242" t="s">
        <v>318</v>
      </c>
      <c r="B248" s="344" t="s">
        <v>130</v>
      </c>
      <c r="C248" s="120" t="s">
        <v>10</v>
      </c>
      <c r="D248" s="120" t="s">
        <v>9</v>
      </c>
      <c r="E248" s="120" t="s">
        <v>319</v>
      </c>
      <c r="F248" s="120" t="s">
        <v>6</v>
      </c>
      <c r="G248" s="339">
        <f>G249</f>
        <v>0</v>
      </c>
      <c r="H248" s="339"/>
      <c r="I248" s="383">
        <f t="shared" si="11"/>
        <v>0</v>
      </c>
    </row>
    <row r="249" spans="1:9" ht="18" customHeight="1">
      <c r="A249" s="242" t="s">
        <v>108</v>
      </c>
      <c r="B249" s="344" t="s">
        <v>130</v>
      </c>
      <c r="C249" s="120" t="s">
        <v>10</v>
      </c>
      <c r="D249" s="120" t="s">
        <v>9</v>
      </c>
      <c r="E249" s="120" t="s">
        <v>319</v>
      </c>
      <c r="F249" s="120" t="s">
        <v>109</v>
      </c>
      <c r="G249" s="339"/>
      <c r="H249" s="339"/>
      <c r="I249" s="383">
        <f t="shared" si="11"/>
        <v>0</v>
      </c>
    </row>
    <row r="250" spans="1:9" ht="32.25" customHeight="1">
      <c r="A250" s="214" t="s">
        <v>89</v>
      </c>
      <c r="B250" s="133" t="s">
        <v>130</v>
      </c>
      <c r="C250" s="65" t="s">
        <v>10</v>
      </c>
      <c r="D250" s="65" t="s">
        <v>9</v>
      </c>
      <c r="E250" s="65" t="s">
        <v>81</v>
      </c>
      <c r="F250" s="65" t="s">
        <v>6</v>
      </c>
      <c r="G250" s="82">
        <f>G251</f>
        <v>362.5</v>
      </c>
      <c r="H250" s="82"/>
      <c r="I250" s="139">
        <f t="shared" si="11"/>
        <v>362.5</v>
      </c>
    </row>
    <row r="251" spans="1:9" ht="33" customHeight="1">
      <c r="A251" s="26" t="s">
        <v>360</v>
      </c>
      <c r="B251" s="143" t="s">
        <v>130</v>
      </c>
      <c r="C251" s="66" t="s">
        <v>10</v>
      </c>
      <c r="D251" s="66" t="s">
        <v>9</v>
      </c>
      <c r="E251" s="66" t="s">
        <v>134</v>
      </c>
      <c r="F251" s="66" t="s">
        <v>6</v>
      </c>
      <c r="G251" s="144">
        <f>G252</f>
        <v>362.5</v>
      </c>
      <c r="H251" s="144"/>
      <c r="I251" s="383">
        <f t="shared" si="11"/>
        <v>362.5</v>
      </c>
    </row>
    <row r="252" spans="1:9" ht="22.5" customHeight="1">
      <c r="A252" s="26" t="s">
        <v>359</v>
      </c>
      <c r="B252" s="143" t="s">
        <v>130</v>
      </c>
      <c r="C252" s="66" t="s">
        <v>10</v>
      </c>
      <c r="D252" s="66" t="s">
        <v>9</v>
      </c>
      <c r="E252" s="66" t="s">
        <v>134</v>
      </c>
      <c r="F252" s="66" t="s">
        <v>109</v>
      </c>
      <c r="G252" s="144">
        <f>364.3-1.8</f>
        <v>362.5</v>
      </c>
      <c r="H252" s="144"/>
      <c r="I252" s="383">
        <f t="shared" si="11"/>
        <v>362.5</v>
      </c>
    </row>
    <row r="253" spans="1:9" ht="18.75" customHeight="1">
      <c r="A253" s="40" t="s">
        <v>61</v>
      </c>
      <c r="B253" s="145" t="s">
        <v>130</v>
      </c>
      <c r="C253" s="120" t="s">
        <v>10</v>
      </c>
      <c r="D253" s="120" t="s">
        <v>9</v>
      </c>
      <c r="E253" s="120" t="s">
        <v>190</v>
      </c>
      <c r="F253" s="66" t="s">
        <v>6</v>
      </c>
      <c r="G253" s="144">
        <f>G254</f>
        <v>42342.700000000004</v>
      </c>
      <c r="H253" s="144"/>
      <c r="I253" s="647">
        <f t="shared" si="11"/>
        <v>42342.700000000004</v>
      </c>
    </row>
    <row r="254" spans="1:9" ht="88.5" customHeight="1">
      <c r="A254" s="26" t="s">
        <v>191</v>
      </c>
      <c r="B254" s="145" t="s">
        <v>130</v>
      </c>
      <c r="C254" s="120" t="s">
        <v>10</v>
      </c>
      <c r="D254" s="120" t="s">
        <v>9</v>
      </c>
      <c r="E254" s="120" t="s">
        <v>192</v>
      </c>
      <c r="F254" s="66" t="s">
        <v>6</v>
      </c>
      <c r="G254" s="144">
        <f>G255+G257+G259+G261</f>
        <v>42342.700000000004</v>
      </c>
      <c r="H254" s="144"/>
      <c r="I254" s="139">
        <f>G254+H254</f>
        <v>42342.700000000004</v>
      </c>
    </row>
    <row r="255" spans="1:9" ht="94.5" customHeight="1">
      <c r="A255" s="640" t="s">
        <v>361</v>
      </c>
      <c r="B255" s="641" t="s">
        <v>130</v>
      </c>
      <c r="C255" s="646" t="s">
        <v>27</v>
      </c>
      <c r="D255" s="642" t="s">
        <v>9</v>
      </c>
      <c r="E255" s="642" t="s">
        <v>146</v>
      </c>
      <c r="F255" s="642" t="s">
        <v>6</v>
      </c>
      <c r="G255" s="107">
        <f>G256</f>
        <v>301</v>
      </c>
      <c r="H255" s="107"/>
      <c r="I255" s="643">
        <f t="shared" si="11"/>
        <v>301</v>
      </c>
    </row>
    <row r="256" spans="1:9" ht="34.5" customHeight="1">
      <c r="A256" s="644" t="s">
        <v>108</v>
      </c>
      <c r="B256" s="641" t="s">
        <v>130</v>
      </c>
      <c r="C256" s="646" t="s">
        <v>27</v>
      </c>
      <c r="D256" s="642" t="s">
        <v>9</v>
      </c>
      <c r="E256" s="642" t="s">
        <v>146</v>
      </c>
      <c r="F256" s="642" t="s">
        <v>109</v>
      </c>
      <c r="G256" s="107">
        <f>302.5-1.5</f>
        <v>301</v>
      </c>
      <c r="H256" s="107"/>
      <c r="I256" s="645">
        <f t="shared" si="11"/>
        <v>301</v>
      </c>
    </row>
    <row r="257" spans="1:9" ht="45" customHeight="1">
      <c r="A257" s="274" t="s">
        <v>270</v>
      </c>
      <c r="B257" s="245" t="s">
        <v>130</v>
      </c>
      <c r="C257" s="228" t="s">
        <v>10</v>
      </c>
      <c r="D257" s="228" t="s">
        <v>9</v>
      </c>
      <c r="E257" s="228" t="s">
        <v>271</v>
      </c>
      <c r="F257" s="228" t="s">
        <v>6</v>
      </c>
      <c r="G257" s="86">
        <f>G258</f>
        <v>41893.4</v>
      </c>
      <c r="H257" s="86"/>
      <c r="I257" s="139">
        <f t="shared" si="11"/>
        <v>41893.4</v>
      </c>
    </row>
    <row r="258" spans="1:10" ht="21" customHeight="1">
      <c r="A258" s="242" t="s">
        <v>108</v>
      </c>
      <c r="B258" s="245" t="s">
        <v>130</v>
      </c>
      <c r="C258" s="228" t="s">
        <v>10</v>
      </c>
      <c r="D258" s="228" t="s">
        <v>9</v>
      </c>
      <c r="E258" s="228" t="s">
        <v>271</v>
      </c>
      <c r="F258" s="228" t="s">
        <v>109</v>
      </c>
      <c r="G258" s="86">
        <f>42102.9-209.5</f>
        <v>41893.4</v>
      </c>
      <c r="H258" s="86"/>
      <c r="I258" s="383">
        <f>G258+H258</f>
        <v>41893.4</v>
      </c>
      <c r="J258" s="290"/>
    </row>
    <row r="259" spans="1:12" ht="44.25" customHeight="1">
      <c r="A259" s="242" t="s">
        <v>353</v>
      </c>
      <c r="B259" s="145" t="s">
        <v>130</v>
      </c>
      <c r="C259" s="120" t="s">
        <v>10</v>
      </c>
      <c r="D259" s="120" t="s">
        <v>9</v>
      </c>
      <c r="E259" s="120" t="s">
        <v>194</v>
      </c>
      <c r="F259" s="120" t="s">
        <v>6</v>
      </c>
      <c r="G259" s="246">
        <f>G260</f>
        <v>48.3</v>
      </c>
      <c r="H259" s="246"/>
      <c r="I259" s="139">
        <f t="shared" si="11"/>
        <v>48.3</v>
      </c>
      <c r="K259" s="102"/>
      <c r="L259" s="102"/>
    </row>
    <row r="260" spans="1:12" ht="18" customHeight="1">
      <c r="A260" s="242" t="s">
        <v>108</v>
      </c>
      <c r="B260" s="145" t="s">
        <v>130</v>
      </c>
      <c r="C260" s="120" t="s">
        <v>10</v>
      </c>
      <c r="D260" s="120" t="s">
        <v>9</v>
      </c>
      <c r="E260" s="120" t="s">
        <v>194</v>
      </c>
      <c r="F260" s="120" t="s">
        <v>109</v>
      </c>
      <c r="G260" s="246">
        <f>48.5-0.2</f>
        <v>48.3</v>
      </c>
      <c r="H260" s="246"/>
      <c r="I260" s="383">
        <f t="shared" si="11"/>
        <v>48.3</v>
      </c>
      <c r="K260" s="103"/>
      <c r="L260" s="103"/>
    </row>
    <row r="261" spans="1:12" ht="93.75" customHeight="1">
      <c r="A261" s="274" t="s">
        <v>258</v>
      </c>
      <c r="B261" s="145" t="s">
        <v>130</v>
      </c>
      <c r="C261" s="120" t="s">
        <v>10</v>
      </c>
      <c r="D261" s="120" t="s">
        <v>9</v>
      </c>
      <c r="E261" s="120" t="s">
        <v>259</v>
      </c>
      <c r="F261" s="120" t="s">
        <v>6</v>
      </c>
      <c r="G261" s="246">
        <f>G262</f>
        <v>100</v>
      </c>
      <c r="H261" s="246"/>
      <c r="I261" s="139">
        <f t="shared" si="11"/>
        <v>100</v>
      </c>
      <c r="K261" s="103"/>
      <c r="L261" s="103"/>
    </row>
    <row r="262" spans="1:12" ht="18" customHeight="1">
      <c r="A262" s="242" t="s">
        <v>108</v>
      </c>
      <c r="B262" s="145" t="s">
        <v>130</v>
      </c>
      <c r="C262" s="120" t="s">
        <v>10</v>
      </c>
      <c r="D262" s="120" t="s">
        <v>9</v>
      </c>
      <c r="E262" s="120" t="s">
        <v>259</v>
      </c>
      <c r="F262" s="120" t="s">
        <v>109</v>
      </c>
      <c r="G262" s="246">
        <f>100.5-0.5</f>
        <v>100</v>
      </c>
      <c r="H262" s="246"/>
      <c r="I262" s="139">
        <f t="shared" si="11"/>
        <v>100</v>
      </c>
      <c r="J262" s="291"/>
      <c r="K262" s="103"/>
      <c r="L262" s="103"/>
    </row>
    <row r="263" spans="1:12" ht="18" customHeight="1">
      <c r="A263" s="285" t="s">
        <v>32</v>
      </c>
      <c r="B263" s="256" t="s">
        <v>130</v>
      </c>
      <c r="C263" s="45" t="s">
        <v>10</v>
      </c>
      <c r="D263" s="42" t="s">
        <v>10</v>
      </c>
      <c r="E263" s="30" t="s">
        <v>91</v>
      </c>
      <c r="F263" s="30" t="s">
        <v>6</v>
      </c>
      <c r="G263" s="135">
        <f>G264+G267+G270</f>
        <v>1006.25</v>
      </c>
      <c r="H263" s="135"/>
      <c r="I263" s="139">
        <f t="shared" si="11"/>
        <v>1006.25</v>
      </c>
      <c r="J263" s="218"/>
      <c r="K263" s="103"/>
      <c r="L263" s="103"/>
    </row>
    <row r="264" spans="1:12" ht="51" customHeight="1" hidden="1">
      <c r="A264" s="44" t="s">
        <v>98</v>
      </c>
      <c r="B264" s="54" t="s">
        <v>130</v>
      </c>
      <c r="C264" s="19" t="s">
        <v>10</v>
      </c>
      <c r="D264" s="54" t="s">
        <v>10</v>
      </c>
      <c r="E264" s="28" t="s">
        <v>91</v>
      </c>
      <c r="F264" s="28" t="s">
        <v>6</v>
      </c>
      <c r="G264" s="135">
        <f>G265</f>
        <v>0</v>
      </c>
      <c r="H264" s="135"/>
      <c r="I264" s="139">
        <f t="shared" si="11"/>
        <v>0</v>
      </c>
      <c r="K264" s="103"/>
      <c r="L264" s="103"/>
    </row>
    <row r="265" spans="1:12" ht="19.5" customHeight="1" hidden="1">
      <c r="A265" s="11" t="s">
        <v>18</v>
      </c>
      <c r="B265" s="54" t="s">
        <v>130</v>
      </c>
      <c r="C265" s="19" t="s">
        <v>10</v>
      </c>
      <c r="D265" s="54" t="s">
        <v>10</v>
      </c>
      <c r="E265" s="28" t="s">
        <v>99</v>
      </c>
      <c r="F265" s="28" t="s">
        <v>6</v>
      </c>
      <c r="G265" s="144">
        <f>G266</f>
        <v>0</v>
      </c>
      <c r="H265" s="144"/>
      <c r="I265" s="139">
        <f t="shared" si="11"/>
        <v>0</v>
      </c>
      <c r="K265" s="103"/>
      <c r="L265" s="103"/>
    </row>
    <row r="266" spans="1:12" ht="25.5" customHeight="1" hidden="1">
      <c r="A266" s="36" t="s">
        <v>95</v>
      </c>
      <c r="B266" s="54" t="s">
        <v>130</v>
      </c>
      <c r="C266" s="146" t="s">
        <v>10</v>
      </c>
      <c r="D266" s="146" t="s">
        <v>10</v>
      </c>
      <c r="E266" s="146" t="s">
        <v>100</v>
      </c>
      <c r="F266" s="146" t="s">
        <v>96</v>
      </c>
      <c r="G266" s="144"/>
      <c r="H266" s="144"/>
      <c r="I266" s="139">
        <f t="shared" si="11"/>
        <v>0</v>
      </c>
      <c r="K266" s="103"/>
      <c r="L266" s="103"/>
    </row>
    <row r="267" spans="1:12" ht="28.5" customHeight="1">
      <c r="A267" s="37" t="s">
        <v>43</v>
      </c>
      <c r="B267" s="54" t="s">
        <v>130</v>
      </c>
      <c r="C267" s="146" t="s">
        <v>10</v>
      </c>
      <c r="D267" s="146" t="s">
        <v>10</v>
      </c>
      <c r="E267" s="146" t="s">
        <v>179</v>
      </c>
      <c r="F267" s="146" t="s">
        <v>6</v>
      </c>
      <c r="G267" s="135">
        <f>G268</f>
        <v>0</v>
      </c>
      <c r="H267" s="135"/>
      <c r="I267" s="139">
        <f t="shared" si="11"/>
        <v>0</v>
      </c>
      <c r="K267" s="103"/>
      <c r="L267" s="103"/>
    </row>
    <row r="268" spans="1:12" ht="17.25" customHeight="1">
      <c r="A268" s="31" t="s">
        <v>53</v>
      </c>
      <c r="B268" s="54" t="s">
        <v>130</v>
      </c>
      <c r="C268" s="146" t="s">
        <v>10</v>
      </c>
      <c r="D268" s="146" t="s">
        <v>10</v>
      </c>
      <c r="E268" s="146" t="s">
        <v>180</v>
      </c>
      <c r="F268" s="146" t="s">
        <v>6</v>
      </c>
      <c r="G268" s="144">
        <f>G269</f>
        <v>0</v>
      </c>
      <c r="H268" s="144"/>
      <c r="I268" s="139">
        <f t="shared" si="11"/>
        <v>0</v>
      </c>
      <c r="K268" s="103"/>
      <c r="L268" s="103"/>
    </row>
    <row r="269" spans="1:12" ht="15" customHeight="1">
      <c r="A269" s="25" t="s">
        <v>108</v>
      </c>
      <c r="B269" s="54" t="s">
        <v>130</v>
      </c>
      <c r="C269" s="146" t="s">
        <v>10</v>
      </c>
      <c r="D269" s="146" t="s">
        <v>10</v>
      </c>
      <c r="E269" s="146" t="s">
        <v>180</v>
      </c>
      <c r="F269" s="146" t="s">
        <v>109</v>
      </c>
      <c r="G269" s="144"/>
      <c r="H269" s="144"/>
      <c r="I269" s="139">
        <f t="shared" si="11"/>
        <v>0</v>
      </c>
      <c r="K269" s="103"/>
      <c r="L269" s="103"/>
    </row>
    <row r="270" spans="1:12" ht="33" customHeight="1">
      <c r="A270" s="40" t="s">
        <v>320</v>
      </c>
      <c r="B270" s="113" t="s">
        <v>130</v>
      </c>
      <c r="C270" s="113" t="s">
        <v>10</v>
      </c>
      <c r="D270" s="113" t="s">
        <v>10</v>
      </c>
      <c r="E270" s="113" t="s">
        <v>321</v>
      </c>
      <c r="F270" s="113" t="s">
        <v>6</v>
      </c>
      <c r="G270" s="292">
        <f>G271+G272+G273</f>
        <v>1006.25</v>
      </c>
      <c r="H270" s="292"/>
      <c r="I270" s="139">
        <f t="shared" si="11"/>
        <v>1006.25</v>
      </c>
      <c r="K270" s="103"/>
      <c r="L270" s="103"/>
    </row>
    <row r="271" spans="1:12" ht="78.75" customHeight="1">
      <c r="A271" s="340" t="s">
        <v>347</v>
      </c>
      <c r="B271" s="84" t="s">
        <v>130</v>
      </c>
      <c r="C271" s="84" t="s">
        <v>10</v>
      </c>
      <c r="D271" s="84" t="s">
        <v>10</v>
      </c>
      <c r="E271" s="156" t="s">
        <v>322</v>
      </c>
      <c r="F271" s="156" t="s">
        <v>109</v>
      </c>
      <c r="G271" s="341">
        <f>165.5-1.65</f>
        <v>163.85</v>
      </c>
      <c r="H271" s="341"/>
      <c r="I271" s="139">
        <f t="shared" si="11"/>
        <v>163.85</v>
      </c>
      <c r="K271" s="103"/>
      <c r="L271" s="103"/>
    </row>
    <row r="272" spans="1:12" ht="83.25" customHeight="1">
      <c r="A272" s="340" t="s">
        <v>348</v>
      </c>
      <c r="B272" s="84" t="s">
        <v>130</v>
      </c>
      <c r="C272" s="84" t="s">
        <v>10</v>
      </c>
      <c r="D272" s="84" t="s">
        <v>10</v>
      </c>
      <c r="E272" s="156" t="s">
        <v>323</v>
      </c>
      <c r="F272" s="156" t="s">
        <v>109</v>
      </c>
      <c r="G272" s="342">
        <f>850.8-8.4</f>
        <v>842.4</v>
      </c>
      <c r="H272" s="342"/>
      <c r="I272" s="139">
        <f t="shared" si="11"/>
        <v>842.4</v>
      </c>
      <c r="K272" s="103"/>
      <c r="L272" s="103"/>
    </row>
    <row r="273" spans="1:12" ht="42.75" customHeight="1">
      <c r="A273" s="340" t="s">
        <v>349</v>
      </c>
      <c r="B273" s="84" t="s">
        <v>130</v>
      </c>
      <c r="C273" s="84" t="s">
        <v>10</v>
      </c>
      <c r="D273" s="84" t="s">
        <v>10</v>
      </c>
      <c r="E273" s="156" t="s">
        <v>330</v>
      </c>
      <c r="F273" s="156" t="s">
        <v>109</v>
      </c>
      <c r="G273" s="342"/>
      <c r="H273" s="342"/>
      <c r="I273" s="139">
        <f t="shared" si="11"/>
        <v>0</v>
      </c>
      <c r="J273" s="258"/>
      <c r="K273" s="103"/>
      <c r="L273" s="103"/>
    </row>
    <row r="274" spans="1:12" ht="24.75" customHeight="1">
      <c r="A274" s="10" t="s">
        <v>54</v>
      </c>
      <c r="B274" s="256" t="s">
        <v>130</v>
      </c>
      <c r="C274" s="256" t="s">
        <v>10</v>
      </c>
      <c r="D274" s="256" t="s">
        <v>26</v>
      </c>
      <c r="E274" s="256" t="s">
        <v>35</v>
      </c>
      <c r="F274" s="256" t="s">
        <v>6</v>
      </c>
      <c r="G274" s="348">
        <f>G275+G278+G287+G288+G289+G290+G291+G292+G293+G294+G295+G296+G297+G298</f>
        <v>277.1499999999999</v>
      </c>
      <c r="H274" s="348">
        <f>H275+H279</f>
        <v>1449</v>
      </c>
      <c r="I274" s="599">
        <f t="shared" si="11"/>
        <v>1726.1499999999999</v>
      </c>
      <c r="K274" s="104"/>
      <c r="L274" s="104"/>
    </row>
    <row r="275" spans="1:12" ht="52.5" customHeight="1">
      <c r="A275" s="38" t="s">
        <v>98</v>
      </c>
      <c r="B275" s="50" t="s">
        <v>130</v>
      </c>
      <c r="C275" s="50" t="s">
        <v>10</v>
      </c>
      <c r="D275" s="50" t="s">
        <v>26</v>
      </c>
      <c r="E275" s="50" t="s">
        <v>111</v>
      </c>
      <c r="F275" s="50" t="s">
        <v>6</v>
      </c>
      <c r="G275" s="131">
        <f>G276</f>
        <v>0</v>
      </c>
      <c r="H275" s="131">
        <f>H276</f>
        <v>614</v>
      </c>
      <c r="I275" s="139">
        <f t="shared" si="11"/>
        <v>614</v>
      </c>
      <c r="K275" s="101"/>
      <c r="L275" s="101"/>
    </row>
    <row r="276" spans="1:12" ht="12.75" customHeight="1">
      <c r="A276" s="11" t="s">
        <v>18</v>
      </c>
      <c r="B276" s="50" t="s">
        <v>130</v>
      </c>
      <c r="C276" s="50" t="s">
        <v>10</v>
      </c>
      <c r="D276" s="50" t="s">
        <v>26</v>
      </c>
      <c r="E276" s="50" t="s">
        <v>112</v>
      </c>
      <c r="F276" s="50" t="s">
        <v>6</v>
      </c>
      <c r="G276" s="131">
        <f>G277</f>
        <v>0</v>
      </c>
      <c r="H276" s="131">
        <f>H277</f>
        <v>614</v>
      </c>
      <c r="I276" s="139">
        <f t="shared" si="11"/>
        <v>614</v>
      </c>
      <c r="K276" s="101"/>
      <c r="L276" s="101"/>
    </row>
    <row r="277" spans="1:12" ht="25.5" customHeight="1">
      <c r="A277" s="38" t="s">
        <v>95</v>
      </c>
      <c r="B277" s="50" t="s">
        <v>130</v>
      </c>
      <c r="C277" s="50" t="s">
        <v>10</v>
      </c>
      <c r="D277" s="50" t="s">
        <v>26</v>
      </c>
      <c r="E277" s="50" t="s">
        <v>112</v>
      </c>
      <c r="F277" s="59" t="s">
        <v>96</v>
      </c>
      <c r="G277" s="138"/>
      <c r="H277" s="138">
        <f>639-25</f>
        <v>614</v>
      </c>
      <c r="I277" s="139">
        <f t="shared" si="11"/>
        <v>614</v>
      </c>
      <c r="K277" s="101"/>
      <c r="L277" s="101"/>
    </row>
    <row r="278" spans="1:9" ht="45.75" customHeight="1">
      <c r="A278" s="130" t="s">
        <v>23</v>
      </c>
      <c r="B278" s="50" t="s">
        <v>130</v>
      </c>
      <c r="C278" s="50" t="s">
        <v>10</v>
      </c>
      <c r="D278" s="50" t="s">
        <v>26</v>
      </c>
      <c r="E278" s="50" t="s">
        <v>38</v>
      </c>
      <c r="F278" s="50" t="s">
        <v>6</v>
      </c>
      <c r="G278" s="131">
        <f>G279</f>
        <v>0</v>
      </c>
      <c r="H278" s="131"/>
      <c r="I278" s="139">
        <f t="shared" si="11"/>
        <v>0</v>
      </c>
    </row>
    <row r="279" spans="1:9" ht="26.25" customHeight="1">
      <c r="A279" s="1" t="s">
        <v>22</v>
      </c>
      <c r="B279" s="50" t="s">
        <v>130</v>
      </c>
      <c r="C279" s="50" t="s">
        <v>10</v>
      </c>
      <c r="D279" s="50" t="s">
        <v>26</v>
      </c>
      <c r="E279" s="50" t="s">
        <v>135</v>
      </c>
      <c r="F279" s="50" t="s">
        <v>6</v>
      </c>
      <c r="G279" s="131">
        <f>G280</f>
        <v>0</v>
      </c>
      <c r="H279" s="131">
        <f>H280</f>
        <v>835</v>
      </c>
      <c r="I279" s="139">
        <f t="shared" si="11"/>
        <v>835</v>
      </c>
    </row>
    <row r="280" spans="1:9" ht="29.25" customHeight="1">
      <c r="A280" s="25" t="s">
        <v>108</v>
      </c>
      <c r="B280" s="50" t="s">
        <v>130</v>
      </c>
      <c r="C280" s="50" t="s">
        <v>10</v>
      </c>
      <c r="D280" s="50" t="s">
        <v>26</v>
      </c>
      <c r="E280" s="50" t="s">
        <v>135</v>
      </c>
      <c r="F280" s="50" t="s">
        <v>109</v>
      </c>
      <c r="G280" s="131"/>
      <c r="H280" s="131">
        <f>860-25</f>
        <v>835</v>
      </c>
      <c r="I280" s="139">
        <f t="shared" si="11"/>
        <v>835</v>
      </c>
    </row>
    <row r="281" spans="1:9" ht="30" customHeight="1" hidden="1">
      <c r="A281" s="46" t="s">
        <v>25</v>
      </c>
      <c r="B281" s="147" t="s">
        <v>130</v>
      </c>
      <c r="C281" s="147" t="s">
        <v>26</v>
      </c>
      <c r="D281" s="147" t="s">
        <v>16</v>
      </c>
      <c r="E281" s="147" t="s">
        <v>35</v>
      </c>
      <c r="F281" s="147" t="s">
        <v>6</v>
      </c>
      <c r="G281" s="148">
        <f>G282</f>
        <v>0</v>
      </c>
      <c r="H281" s="148"/>
      <c r="I281" s="139">
        <f t="shared" si="11"/>
        <v>0</v>
      </c>
    </row>
    <row r="282" spans="1:9" ht="30" customHeight="1" hidden="1" thickBot="1">
      <c r="A282" s="37" t="s">
        <v>15</v>
      </c>
      <c r="B282" s="50" t="s">
        <v>130</v>
      </c>
      <c r="C282" s="146" t="s">
        <v>26</v>
      </c>
      <c r="D282" s="146" t="s">
        <v>66</v>
      </c>
      <c r="E282" s="146" t="s">
        <v>91</v>
      </c>
      <c r="F282" s="146" t="s">
        <v>6</v>
      </c>
      <c r="G282" s="149">
        <f>G283</f>
        <v>0</v>
      </c>
      <c r="H282" s="149"/>
      <c r="I282" s="139">
        <f t="shared" si="11"/>
        <v>0</v>
      </c>
    </row>
    <row r="283" spans="1:9" ht="30" customHeight="1" hidden="1">
      <c r="A283" s="37" t="s">
        <v>34</v>
      </c>
      <c r="B283" s="50" t="s">
        <v>130</v>
      </c>
      <c r="C283" s="146" t="s">
        <v>26</v>
      </c>
      <c r="D283" s="146" t="s">
        <v>66</v>
      </c>
      <c r="E283" s="146" t="s">
        <v>162</v>
      </c>
      <c r="F283" s="146" t="s">
        <v>6</v>
      </c>
      <c r="G283" s="149">
        <f>G284</f>
        <v>0</v>
      </c>
      <c r="H283" s="149"/>
      <c r="I283" s="139">
        <f t="shared" si="11"/>
        <v>0</v>
      </c>
    </row>
    <row r="284" spans="1:9" ht="30" customHeight="1" hidden="1">
      <c r="A284" s="31" t="s">
        <v>163</v>
      </c>
      <c r="B284" s="50" t="s">
        <v>130</v>
      </c>
      <c r="C284" s="146" t="s">
        <v>26</v>
      </c>
      <c r="D284" s="146" t="s">
        <v>66</v>
      </c>
      <c r="E284" s="146" t="s">
        <v>164</v>
      </c>
      <c r="F284" s="146" t="s">
        <v>6</v>
      </c>
      <c r="G284" s="149">
        <f>G285</f>
        <v>0</v>
      </c>
      <c r="H284" s="149"/>
      <c r="I284" s="139">
        <f t="shared" si="11"/>
        <v>0</v>
      </c>
    </row>
    <row r="285" spans="1:9" ht="30" customHeight="1" hidden="1">
      <c r="A285" s="38" t="s">
        <v>95</v>
      </c>
      <c r="B285" s="50" t="s">
        <v>130</v>
      </c>
      <c r="C285" s="146" t="s">
        <v>26</v>
      </c>
      <c r="D285" s="146" t="s">
        <v>66</v>
      </c>
      <c r="E285" s="146" t="s">
        <v>164</v>
      </c>
      <c r="F285" s="146" t="s">
        <v>96</v>
      </c>
      <c r="G285" s="149"/>
      <c r="H285" s="149"/>
      <c r="I285" s="139">
        <f t="shared" si="11"/>
        <v>0</v>
      </c>
    </row>
    <row r="286" spans="1:9" ht="43.5" customHeight="1" hidden="1" thickBot="1">
      <c r="A286" s="87" t="s">
        <v>216</v>
      </c>
      <c r="B286" s="50"/>
      <c r="C286" s="146"/>
      <c r="D286" s="146"/>
      <c r="E286" s="146"/>
      <c r="F286" s="146"/>
      <c r="G286" s="149"/>
      <c r="H286" s="149"/>
      <c r="I286" s="139">
        <f t="shared" si="11"/>
        <v>0</v>
      </c>
    </row>
    <row r="287" spans="1:9" ht="47.25" customHeight="1">
      <c r="A287" s="27" t="s">
        <v>137</v>
      </c>
      <c r="B287" s="50" t="s">
        <v>130</v>
      </c>
      <c r="C287" s="146" t="s">
        <v>10</v>
      </c>
      <c r="D287" s="146" t="s">
        <v>26</v>
      </c>
      <c r="E287" s="146" t="s">
        <v>291</v>
      </c>
      <c r="F287" s="146" t="s">
        <v>109</v>
      </c>
      <c r="G287" s="149">
        <v>11.2</v>
      </c>
      <c r="H287" s="149"/>
      <c r="I287" s="599">
        <f t="shared" si="11"/>
        <v>11.2</v>
      </c>
    </row>
    <row r="288" spans="1:9" ht="57" customHeight="1">
      <c r="A288" s="91" t="s">
        <v>141</v>
      </c>
      <c r="B288" s="50" t="s">
        <v>130</v>
      </c>
      <c r="C288" s="146" t="s">
        <v>10</v>
      </c>
      <c r="D288" s="146" t="s">
        <v>26</v>
      </c>
      <c r="E288" s="146" t="s">
        <v>272</v>
      </c>
      <c r="F288" s="146" t="s">
        <v>109</v>
      </c>
      <c r="G288" s="149"/>
      <c r="H288" s="149"/>
      <c r="I288" s="599">
        <f t="shared" si="11"/>
        <v>0</v>
      </c>
    </row>
    <row r="289" spans="1:9" ht="30.75" customHeight="1">
      <c r="A289" s="26" t="s">
        <v>133</v>
      </c>
      <c r="B289" s="50" t="s">
        <v>130</v>
      </c>
      <c r="C289" s="146" t="s">
        <v>10</v>
      </c>
      <c r="D289" s="146" t="s">
        <v>26</v>
      </c>
      <c r="E289" s="146" t="s">
        <v>134</v>
      </c>
      <c r="F289" s="146" t="s">
        <v>109</v>
      </c>
      <c r="G289" s="149">
        <v>1.8</v>
      </c>
      <c r="H289" s="149"/>
      <c r="I289" s="599">
        <f t="shared" si="11"/>
        <v>1.8</v>
      </c>
    </row>
    <row r="290" spans="1:9" ht="16.5" customHeight="1">
      <c r="A290" s="210" t="s">
        <v>144</v>
      </c>
      <c r="B290" s="50" t="s">
        <v>130</v>
      </c>
      <c r="C290" s="146" t="s">
        <v>10</v>
      </c>
      <c r="D290" s="146" t="s">
        <v>26</v>
      </c>
      <c r="E290" s="146" t="s">
        <v>276</v>
      </c>
      <c r="F290" s="146" t="s">
        <v>109</v>
      </c>
      <c r="G290" s="149">
        <v>12.8</v>
      </c>
      <c r="H290" s="149"/>
      <c r="I290" s="599">
        <f t="shared" si="11"/>
        <v>12.8</v>
      </c>
    </row>
    <row r="291" spans="1:9" ht="22.5" customHeight="1">
      <c r="A291" s="210" t="s">
        <v>94</v>
      </c>
      <c r="B291" s="50" t="s">
        <v>130</v>
      </c>
      <c r="C291" s="146" t="s">
        <v>10</v>
      </c>
      <c r="D291" s="146" t="s">
        <v>26</v>
      </c>
      <c r="E291" s="146" t="s">
        <v>277</v>
      </c>
      <c r="F291" s="146" t="s">
        <v>109</v>
      </c>
      <c r="G291" s="149">
        <v>29.6</v>
      </c>
      <c r="H291" s="149"/>
      <c r="I291" s="599">
        <f t="shared" si="11"/>
        <v>29.6</v>
      </c>
    </row>
    <row r="292" spans="1:9" ht="58.5" customHeight="1">
      <c r="A292" s="274" t="s">
        <v>256</v>
      </c>
      <c r="B292" s="50" t="s">
        <v>130</v>
      </c>
      <c r="C292" s="146" t="s">
        <v>10</v>
      </c>
      <c r="D292" s="146" t="s">
        <v>26</v>
      </c>
      <c r="E292" s="146" t="s">
        <v>257</v>
      </c>
      <c r="F292" s="146" t="s">
        <v>109</v>
      </c>
      <c r="G292" s="149"/>
      <c r="H292" s="149"/>
      <c r="I292" s="599">
        <f aca="true" t="shared" si="12" ref="I292:I326">G292+H292</f>
        <v>0</v>
      </c>
    </row>
    <row r="293" spans="1:9" ht="90" customHeight="1">
      <c r="A293" s="173" t="s">
        <v>255</v>
      </c>
      <c r="B293" s="50" t="s">
        <v>130</v>
      </c>
      <c r="C293" s="146" t="s">
        <v>10</v>
      </c>
      <c r="D293" s="146" t="s">
        <v>26</v>
      </c>
      <c r="E293" s="146" t="s">
        <v>146</v>
      </c>
      <c r="F293" s="146" t="s">
        <v>109</v>
      </c>
      <c r="G293" s="149">
        <v>1.5</v>
      </c>
      <c r="H293" s="149"/>
      <c r="I293" s="599">
        <f t="shared" si="12"/>
        <v>1.5</v>
      </c>
    </row>
    <row r="294" spans="1:9" ht="26.25" customHeight="1">
      <c r="A294" s="173" t="s">
        <v>270</v>
      </c>
      <c r="B294" s="50" t="s">
        <v>130</v>
      </c>
      <c r="C294" s="146" t="s">
        <v>10</v>
      </c>
      <c r="D294" s="146" t="s">
        <v>26</v>
      </c>
      <c r="E294" s="146" t="s">
        <v>271</v>
      </c>
      <c r="F294" s="146" t="s">
        <v>109</v>
      </c>
      <c r="G294" s="149">
        <v>209.5</v>
      </c>
      <c r="H294" s="149"/>
      <c r="I294" s="599">
        <f t="shared" si="12"/>
        <v>209.5</v>
      </c>
    </row>
    <row r="295" spans="1:9" ht="42.75" customHeight="1">
      <c r="A295" s="350" t="s">
        <v>193</v>
      </c>
      <c r="B295" s="50" t="s">
        <v>130</v>
      </c>
      <c r="C295" s="146" t="s">
        <v>10</v>
      </c>
      <c r="D295" s="146" t="s">
        <v>26</v>
      </c>
      <c r="E295" s="146" t="s">
        <v>194</v>
      </c>
      <c r="F295" s="146" t="s">
        <v>109</v>
      </c>
      <c r="G295" s="149">
        <v>0.2</v>
      </c>
      <c r="H295" s="149"/>
      <c r="I295" s="599">
        <f t="shared" si="12"/>
        <v>0.2</v>
      </c>
    </row>
    <row r="296" spans="1:9" ht="68.25" customHeight="1">
      <c r="A296" s="173" t="s">
        <v>258</v>
      </c>
      <c r="B296" s="50" t="s">
        <v>130</v>
      </c>
      <c r="C296" s="146" t="s">
        <v>10</v>
      </c>
      <c r="D296" s="146" t="s">
        <v>26</v>
      </c>
      <c r="E296" s="146" t="s">
        <v>259</v>
      </c>
      <c r="F296" s="146" t="s">
        <v>109</v>
      </c>
      <c r="G296" s="149">
        <v>0.5</v>
      </c>
      <c r="H296" s="149"/>
      <c r="I296" s="599">
        <f t="shared" si="12"/>
        <v>0.5</v>
      </c>
    </row>
    <row r="297" spans="1:9" ht="79.5" customHeight="1">
      <c r="A297" s="343" t="s">
        <v>347</v>
      </c>
      <c r="B297" s="50" t="s">
        <v>130</v>
      </c>
      <c r="C297" s="146" t="s">
        <v>10</v>
      </c>
      <c r="D297" s="146" t="s">
        <v>26</v>
      </c>
      <c r="E297" s="156" t="s">
        <v>322</v>
      </c>
      <c r="F297" s="156" t="s">
        <v>109</v>
      </c>
      <c r="G297" s="193">
        <v>1.65</v>
      </c>
      <c r="H297" s="193"/>
      <c r="I297" s="599">
        <f t="shared" si="12"/>
        <v>1.65</v>
      </c>
    </row>
    <row r="298" spans="1:9" ht="81" customHeight="1">
      <c r="A298" s="343" t="s">
        <v>348</v>
      </c>
      <c r="B298" s="50" t="s">
        <v>130</v>
      </c>
      <c r="C298" s="146" t="s">
        <v>10</v>
      </c>
      <c r="D298" s="146" t="s">
        <v>26</v>
      </c>
      <c r="E298" s="156" t="s">
        <v>323</v>
      </c>
      <c r="F298" s="156" t="s">
        <v>109</v>
      </c>
      <c r="G298" s="149">
        <v>8.4</v>
      </c>
      <c r="H298" s="149"/>
      <c r="I298" s="599">
        <f t="shared" si="12"/>
        <v>8.4</v>
      </c>
    </row>
    <row r="299" spans="1:9" ht="15" customHeight="1">
      <c r="A299" s="649" t="s">
        <v>55</v>
      </c>
      <c r="B299" s="650" t="s">
        <v>130</v>
      </c>
      <c r="C299" s="651" t="s">
        <v>27</v>
      </c>
      <c r="D299" s="651" t="s">
        <v>16</v>
      </c>
      <c r="E299" s="651" t="s">
        <v>35</v>
      </c>
      <c r="F299" s="651" t="s">
        <v>6</v>
      </c>
      <c r="G299" s="652">
        <f>G300+G304+G319</f>
        <v>10603.3</v>
      </c>
      <c r="H299" s="652"/>
      <c r="I299" s="643">
        <f t="shared" si="12"/>
        <v>10603.3</v>
      </c>
    </row>
    <row r="300" spans="1:9" ht="15.75" customHeight="1">
      <c r="A300" s="653" t="s">
        <v>56</v>
      </c>
      <c r="B300" s="650" t="s">
        <v>130</v>
      </c>
      <c r="C300" s="651" t="s">
        <v>27</v>
      </c>
      <c r="D300" s="648" t="s">
        <v>28</v>
      </c>
      <c r="E300" s="651" t="s">
        <v>35</v>
      </c>
      <c r="F300" s="651" t="s">
        <v>6</v>
      </c>
      <c r="G300" s="654">
        <f>G301</f>
        <v>1117.8</v>
      </c>
      <c r="H300" s="654"/>
      <c r="I300" s="643">
        <f t="shared" si="12"/>
        <v>1117.8</v>
      </c>
    </row>
    <row r="301" spans="1:9" ht="15.75" customHeight="1">
      <c r="A301" s="653" t="s">
        <v>136</v>
      </c>
      <c r="B301" s="650" t="s">
        <v>130</v>
      </c>
      <c r="C301" s="651" t="s">
        <v>27</v>
      </c>
      <c r="D301" s="648" t="s">
        <v>28</v>
      </c>
      <c r="E301" s="651" t="s">
        <v>82</v>
      </c>
      <c r="F301" s="651" t="s">
        <v>6</v>
      </c>
      <c r="G301" s="654">
        <f>G302</f>
        <v>1117.8</v>
      </c>
      <c r="H301" s="654"/>
      <c r="I301" s="643">
        <f t="shared" si="12"/>
        <v>1117.8</v>
      </c>
    </row>
    <row r="302" spans="1:9" ht="45" customHeight="1">
      <c r="A302" s="353" t="s">
        <v>137</v>
      </c>
      <c r="B302" s="651" t="s">
        <v>130</v>
      </c>
      <c r="C302" s="655" t="s">
        <v>27</v>
      </c>
      <c r="D302" s="623" t="s">
        <v>28</v>
      </c>
      <c r="E302" s="655" t="s">
        <v>138</v>
      </c>
      <c r="F302" s="655" t="s">
        <v>6</v>
      </c>
      <c r="G302" s="654">
        <f>G303</f>
        <v>1117.8</v>
      </c>
      <c r="H302" s="654"/>
      <c r="I302" s="643">
        <f t="shared" si="12"/>
        <v>1117.8</v>
      </c>
    </row>
    <row r="303" spans="1:9" ht="15.75" customHeight="1">
      <c r="A303" s="656" t="s">
        <v>129</v>
      </c>
      <c r="B303" s="651" t="s">
        <v>130</v>
      </c>
      <c r="C303" s="655" t="s">
        <v>27</v>
      </c>
      <c r="D303" s="623" t="s">
        <v>28</v>
      </c>
      <c r="E303" s="655" t="s">
        <v>138</v>
      </c>
      <c r="F303" s="655" t="s">
        <v>36</v>
      </c>
      <c r="G303" s="657">
        <f>1129-11.2</f>
        <v>1117.8</v>
      </c>
      <c r="H303" s="657"/>
      <c r="I303" s="643">
        <f t="shared" si="12"/>
        <v>1117.8</v>
      </c>
    </row>
    <row r="304" spans="1:9" ht="20.25" customHeight="1">
      <c r="A304" s="658" t="s">
        <v>139</v>
      </c>
      <c r="B304" s="651" t="s">
        <v>130</v>
      </c>
      <c r="C304" s="651" t="s">
        <v>27</v>
      </c>
      <c r="D304" s="648" t="s">
        <v>14</v>
      </c>
      <c r="E304" s="651" t="s">
        <v>35</v>
      </c>
      <c r="F304" s="651" t="s">
        <v>6</v>
      </c>
      <c r="G304" s="659">
        <f>G305</f>
        <v>8970.6</v>
      </c>
      <c r="H304" s="659"/>
      <c r="I304" s="643">
        <f t="shared" si="12"/>
        <v>8970.6</v>
      </c>
    </row>
    <row r="305" spans="1:9" ht="16.5" customHeight="1">
      <c r="A305" s="660" t="s">
        <v>89</v>
      </c>
      <c r="B305" s="655" t="s">
        <v>130</v>
      </c>
      <c r="C305" s="651" t="s">
        <v>27</v>
      </c>
      <c r="D305" s="648" t="s">
        <v>14</v>
      </c>
      <c r="E305" s="651" t="s">
        <v>81</v>
      </c>
      <c r="F305" s="651" t="s">
        <v>6</v>
      </c>
      <c r="G305" s="661">
        <f>G306+G308</f>
        <v>8970.6</v>
      </c>
      <c r="H305" s="661"/>
      <c r="I305" s="643">
        <f t="shared" si="12"/>
        <v>8970.6</v>
      </c>
    </row>
    <row r="306" spans="1:9" ht="57.75" customHeight="1">
      <c r="A306" s="662" t="s">
        <v>141</v>
      </c>
      <c r="B306" s="655" t="s">
        <v>130</v>
      </c>
      <c r="C306" s="655" t="s">
        <v>27</v>
      </c>
      <c r="D306" s="623" t="s">
        <v>14</v>
      </c>
      <c r="E306" s="663" t="s">
        <v>272</v>
      </c>
      <c r="F306" s="655" t="s">
        <v>6</v>
      </c>
      <c r="G306" s="657">
        <f>G307</f>
        <v>484.5</v>
      </c>
      <c r="H306" s="657"/>
      <c r="I306" s="643">
        <f t="shared" si="12"/>
        <v>484.5</v>
      </c>
    </row>
    <row r="307" spans="1:9" ht="19.5" customHeight="1">
      <c r="A307" s="664" t="s">
        <v>129</v>
      </c>
      <c r="B307" s="651" t="s">
        <v>130</v>
      </c>
      <c r="C307" s="655" t="s">
        <v>27</v>
      </c>
      <c r="D307" s="623" t="s">
        <v>14</v>
      </c>
      <c r="E307" s="663" t="s">
        <v>272</v>
      </c>
      <c r="F307" s="655" t="s">
        <v>36</v>
      </c>
      <c r="G307" s="657">
        <v>484.5</v>
      </c>
      <c r="H307" s="657"/>
      <c r="I307" s="643">
        <f t="shared" si="12"/>
        <v>484.5</v>
      </c>
    </row>
    <row r="308" spans="1:9" ht="39" customHeight="1">
      <c r="A308" s="665" t="s">
        <v>142</v>
      </c>
      <c r="B308" s="651" t="s">
        <v>130</v>
      </c>
      <c r="C308" s="655" t="s">
        <v>27</v>
      </c>
      <c r="D308" s="623" t="s">
        <v>14</v>
      </c>
      <c r="E308" s="663" t="s">
        <v>273</v>
      </c>
      <c r="F308" s="655" t="s">
        <v>6</v>
      </c>
      <c r="G308" s="657">
        <f>G309+G317</f>
        <v>8486.1</v>
      </c>
      <c r="H308" s="657"/>
      <c r="I308" s="643">
        <f t="shared" si="12"/>
        <v>8486.1</v>
      </c>
    </row>
    <row r="309" spans="1:9" ht="24.75" customHeight="1">
      <c r="A309" s="665" t="s">
        <v>143</v>
      </c>
      <c r="B309" s="666">
        <v>574</v>
      </c>
      <c r="C309" s="655" t="s">
        <v>27</v>
      </c>
      <c r="D309" s="623" t="s">
        <v>14</v>
      </c>
      <c r="E309" s="663" t="s">
        <v>274</v>
      </c>
      <c r="F309" s="655" t="s">
        <v>6</v>
      </c>
      <c r="G309" s="657">
        <f>G310+G312</f>
        <v>5089.1</v>
      </c>
      <c r="H309" s="657"/>
      <c r="I309" s="643">
        <f t="shared" si="12"/>
        <v>5089.1</v>
      </c>
    </row>
    <row r="310" spans="1:9" ht="24.75" customHeight="1">
      <c r="A310" s="667" t="s">
        <v>225</v>
      </c>
      <c r="B310" s="666">
        <v>574</v>
      </c>
      <c r="C310" s="655" t="s">
        <v>27</v>
      </c>
      <c r="D310" s="623" t="s">
        <v>14</v>
      </c>
      <c r="E310" s="663" t="s">
        <v>275</v>
      </c>
      <c r="F310" s="655" t="s">
        <v>6</v>
      </c>
      <c r="G310" s="668">
        <f>G311</f>
        <v>2517.8</v>
      </c>
      <c r="H310" s="659"/>
      <c r="I310" s="643">
        <f t="shared" si="12"/>
        <v>2517.8</v>
      </c>
    </row>
    <row r="311" spans="1:9" ht="16.5" customHeight="1">
      <c r="A311" s="669" t="s">
        <v>129</v>
      </c>
      <c r="B311" s="666">
        <v>574</v>
      </c>
      <c r="C311" s="655" t="s">
        <v>27</v>
      </c>
      <c r="D311" s="623" t="s">
        <v>14</v>
      </c>
      <c r="E311" s="663" t="s">
        <v>275</v>
      </c>
      <c r="F311" s="655" t="s">
        <v>36</v>
      </c>
      <c r="G311" s="670">
        <v>2517.8</v>
      </c>
      <c r="H311" s="657"/>
      <c r="I311" s="643">
        <f t="shared" si="12"/>
        <v>2517.8</v>
      </c>
    </row>
    <row r="312" spans="1:9" ht="18" customHeight="1">
      <c r="A312" s="667" t="s">
        <v>144</v>
      </c>
      <c r="B312" s="655" t="s">
        <v>130</v>
      </c>
      <c r="C312" s="655" t="s">
        <v>27</v>
      </c>
      <c r="D312" s="623" t="s">
        <v>14</v>
      </c>
      <c r="E312" s="663" t="s">
        <v>276</v>
      </c>
      <c r="F312" s="655" t="s">
        <v>6</v>
      </c>
      <c r="G312" s="668">
        <f>G316</f>
        <v>2571.3</v>
      </c>
      <c r="H312" s="659"/>
      <c r="I312" s="643">
        <f t="shared" si="12"/>
        <v>2571.3</v>
      </c>
    </row>
    <row r="313" spans="1:9" ht="21" customHeight="1" hidden="1">
      <c r="A313" s="671" t="s">
        <v>108</v>
      </c>
      <c r="B313" s="655" t="s">
        <v>130</v>
      </c>
      <c r="C313" s="655" t="s">
        <v>27</v>
      </c>
      <c r="D313" s="623" t="s">
        <v>14</v>
      </c>
      <c r="E313" s="663">
        <v>5201312</v>
      </c>
      <c r="F313" s="672" t="s">
        <v>96</v>
      </c>
      <c r="G313" s="670">
        <f>E313+F313</f>
        <v>5201812</v>
      </c>
      <c r="H313" s="673"/>
      <c r="I313" s="643">
        <f t="shared" si="12"/>
        <v>5201812</v>
      </c>
    </row>
    <row r="314" spans="1:9" ht="24" customHeight="1" hidden="1">
      <c r="A314" s="674" t="s">
        <v>94</v>
      </c>
      <c r="B314" s="655" t="s">
        <v>130</v>
      </c>
      <c r="C314" s="655" t="s">
        <v>27</v>
      </c>
      <c r="D314" s="623" t="s">
        <v>14</v>
      </c>
      <c r="E314" s="663">
        <v>5201320</v>
      </c>
      <c r="F314" s="655" t="s">
        <v>6</v>
      </c>
      <c r="G314" s="670">
        <f>E314+F314</f>
        <v>5201320</v>
      </c>
      <c r="H314" s="657"/>
      <c r="I314" s="643">
        <f t="shared" si="12"/>
        <v>5201320</v>
      </c>
    </row>
    <row r="315" spans="1:9" ht="20.25" customHeight="1" hidden="1">
      <c r="A315" s="664" t="s">
        <v>129</v>
      </c>
      <c r="B315" s="655" t="s">
        <v>130</v>
      </c>
      <c r="C315" s="655" t="s">
        <v>27</v>
      </c>
      <c r="D315" s="623" t="s">
        <v>14</v>
      </c>
      <c r="E315" s="663">
        <v>5201320</v>
      </c>
      <c r="F315" s="655" t="s">
        <v>36</v>
      </c>
      <c r="G315" s="670">
        <f>E315+F315</f>
        <v>5201325</v>
      </c>
      <c r="H315" s="657"/>
      <c r="I315" s="643">
        <f t="shared" si="12"/>
        <v>5201325</v>
      </c>
    </row>
    <row r="316" spans="1:9" ht="20.25" customHeight="1">
      <c r="A316" s="669" t="s">
        <v>129</v>
      </c>
      <c r="B316" s="655" t="s">
        <v>130</v>
      </c>
      <c r="C316" s="655" t="s">
        <v>27</v>
      </c>
      <c r="D316" s="623" t="s">
        <v>14</v>
      </c>
      <c r="E316" s="663" t="s">
        <v>276</v>
      </c>
      <c r="F316" s="655" t="s">
        <v>36</v>
      </c>
      <c r="G316" s="670">
        <v>2571.3</v>
      </c>
      <c r="H316" s="657"/>
      <c r="I316" s="643">
        <f t="shared" si="12"/>
        <v>2571.3</v>
      </c>
    </row>
    <row r="317" spans="1:9" ht="24" customHeight="1">
      <c r="A317" s="667" t="s">
        <v>94</v>
      </c>
      <c r="B317" s="672" t="s">
        <v>130</v>
      </c>
      <c r="C317" s="655" t="s">
        <v>27</v>
      </c>
      <c r="D317" s="623" t="s">
        <v>14</v>
      </c>
      <c r="E317" s="663" t="s">
        <v>277</v>
      </c>
      <c r="F317" s="655" t="s">
        <v>6</v>
      </c>
      <c r="G317" s="668">
        <f>G318</f>
        <v>3397</v>
      </c>
      <c r="H317" s="659"/>
      <c r="I317" s="643">
        <f t="shared" si="12"/>
        <v>3397</v>
      </c>
    </row>
    <row r="318" spans="1:9" ht="21" customHeight="1">
      <c r="A318" s="669" t="s">
        <v>129</v>
      </c>
      <c r="B318" s="672" t="s">
        <v>130</v>
      </c>
      <c r="C318" s="655" t="s">
        <v>27</v>
      </c>
      <c r="D318" s="623" t="s">
        <v>14</v>
      </c>
      <c r="E318" s="663" t="s">
        <v>277</v>
      </c>
      <c r="F318" s="655" t="s">
        <v>36</v>
      </c>
      <c r="G318" s="670">
        <v>3397</v>
      </c>
      <c r="H318" s="657"/>
      <c r="I318" s="643">
        <f t="shared" si="12"/>
        <v>3397</v>
      </c>
    </row>
    <row r="319" spans="1:9" ht="27" customHeight="1">
      <c r="A319" s="675" t="s">
        <v>29</v>
      </c>
      <c r="B319" s="655" t="s">
        <v>130</v>
      </c>
      <c r="C319" s="651" t="s">
        <v>27</v>
      </c>
      <c r="D319" s="651" t="s">
        <v>8</v>
      </c>
      <c r="E319" s="651" t="s">
        <v>35</v>
      </c>
      <c r="F319" s="651" t="s">
        <v>6</v>
      </c>
      <c r="G319" s="659">
        <f>G320</f>
        <v>514.9</v>
      </c>
      <c r="H319" s="659"/>
      <c r="I319" s="643">
        <f t="shared" si="12"/>
        <v>514.9</v>
      </c>
    </row>
    <row r="320" spans="1:9" ht="35.25" customHeight="1">
      <c r="A320" s="676" t="s">
        <v>362</v>
      </c>
      <c r="B320" s="655" t="s">
        <v>130</v>
      </c>
      <c r="C320" s="677" t="s">
        <v>27</v>
      </c>
      <c r="D320" s="677" t="s">
        <v>8</v>
      </c>
      <c r="E320" s="562" t="s">
        <v>192</v>
      </c>
      <c r="F320" s="677" t="s">
        <v>6</v>
      </c>
      <c r="G320" s="678">
        <f>G325</f>
        <v>514.9</v>
      </c>
      <c r="H320" s="678"/>
      <c r="I320" s="643">
        <f t="shared" si="12"/>
        <v>514.9</v>
      </c>
    </row>
    <row r="321" spans="1:9" ht="71.25" customHeight="1" hidden="1">
      <c r="A321" s="679" t="s">
        <v>147</v>
      </c>
      <c r="B321" s="655" t="s">
        <v>130</v>
      </c>
      <c r="C321" s="677" t="s">
        <v>27</v>
      </c>
      <c r="D321" s="677" t="s">
        <v>14</v>
      </c>
      <c r="E321" s="562" t="s">
        <v>183</v>
      </c>
      <c r="F321" s="680" t="s">
        <v>6</v>
      </c>
      <c r="G321" s="681"/>
      <c r="H321" s="681"/>
      <c r="I321" s="643">
        <f t="shared" si="12"/>
        <v>0</v>
      </c>
    </row>
    <row r="322" spans="1:9" ht="20.25" customHeight="1" hidden="1">
      <c r="A322" s="664" t="s">
        <v>129</v>
      </c>
      <c r="B322" s="651" t="s">
        <v>130</v>
      </c>
      <c r="C322" s="677" t="s">
        <v>27</v>
      </c>
      <c r="D322" s="677" t="s">
        <v>14</v>
      </c>
      <c r="E322" s="562" t="s">
        <v>183</v>
      </c>
      <c r="F322" s="680" t="s">
        <v>36</v>
      </c>
      <c r="G322" s="681"/>
      <c r="H322" s="681"/>
      <c r="I322" s="643">
        <f t="shared" si="12"/>
        <v>0</v>
      </c>
    </row>
    <row r="323" spans="1:9" ht="118.5" customHeight="1" hidden="1">
      <c r="A323" s="676" t="s">
        <v>145</v>
      </c>
      <c r="B323" s="655" t="s">
        <v>130</v>
      </c>
      <c r="C323" s="677" t="s">
        <v>27</v>
      </c>
      <c r="D323" s="677" t="s">
        <v>14</v>
      </c>
      <c r="E323" s="562" t="s">
        <v>146</v>
      </c>
      <c r="F323" s="680" t="s">
        <v>6</v>
      </c>
      <c r="G323" s="681"/>
      <c r="H323" s="681"/>
      <c r="I323" s="643">
        <f t="shared" si="12"/>
        <v>0</v>
      </c>
    </row>
    <row r="324" spans="1:9" ht="17.25" customHeight="1" hidden="1">
      <c r="A324" s="358" t="s">
        <v>129</v>
      </c>
      <c r="B324" s="682" t="s">
        <v>130</v>
      </c>
      <c r="C324" s="677" t="s">
        <v>27</v>
      </c>
      <c r="D324" s="677" t="s">
        <v>14</v>
      </c>
      <c r="E324" s="562" t="s">
        <v>146</v>
      </c>
      <c r="F324" s="680" t="s">
        <v>36</v>
      </c>
      <c r="G324" s="681"/>
      <c r="H324" s="681"/>
      <c r="I324" s="643">
        <f t="shared" si="12"/>
        <v>0</v>
      </c>
    </row>
    <row r="325" spans="1:9" ht="18" customHeight="1">
      <c r="A325" s="664" t="s">
        <v>18</v>
      </c>
      <c r="B325" s="682" t="s">
        <v>130</v>
      </c>
      <c r="C325" s="655" t="s">
        <v>27</v>
      </c>
      <c r="D325" s="655" t="s">
        <v>8</v>
      </c>
      <c r="E325" s="562" t="s">
        <v>363</v>
      </c>
      <c r="F325" s="655" t="s">
        <v>6</v>
      </c>
      <c r="G325" s="657">
        <f>G326</f>
        <v>514.9</v>
      </c>
      <c r="H325" s="657"/>
      <c r="I325" s="643">
        <f t="shared" si="12"/>
        <v>514.9</v>
      </c>
    </row>
    <row r="326" spans="1:9" ht="29.25" customHeight="1">
      <c r="A326" s="358" t="s">
        <v>95</v>
      </c>
      <c r="B326" s="682" t="s">
        <v>130</v>
      </c>
      <c r="C326" s="655" t="s">
        <v>27</v>
      </c>
      <c r="D326" s="655" t="s">
        <v>8</v>
      </c>
      <c r="E326" s="562" t="s">
        <v>363</v>
      </c>
      <c r="F326" s="655" t="s">
        <v>96</v>
      </c>
      <c r="G326" s="657">
        <v>514.9</v>
      </c>
      <c r="H326" s="657"/>
      <c r="I326" s="643">
        <f t="shared" si="12"/>
        <v>514.9</v>
      </c>
    </row>
    <row r="327" spans="1:9" ht="25.5" customHeight="1" hidden="1">
      <c r="A327" s="2" t="s">
        <v>84</v>
      </c>
      <c r="B327" s="159">
        <v>585</v>
      </c>
      <c r="C327" s="69" t="s">
        <v>14</v>
      </c>
      <c r="D327" s="69" t="s">
        <v>63</v>
      </c>
      <c r="E327" s="562" t="s">
        <v>183</v>
      </c>
      <c r="F327" s="69" t="s">
        <v>6</v>
      </c>
      <c r="G327" s="160"/>
      <c r="H327" s="160"/>
      <c r="I327" s="160"/>
    </row>
    <row r="328" spans="1:9" ht="38.25" customHeight="1" hidden="1">
      <c r="A328" s="3" t="s">
        <v>86</v>
      </c>
      <c r="B328" s="159">
        <v>585</v>
      </c>
      <c r="C328" s="69" t="s">
        <v>14</v>
      </c>
      <c r="D328" s="69" t="s">
        <v>63</v>
      </c>
      <c r="E328" s="562" t="s">
        <v>183</v>
      </c>
      <c r="F328" s="69" t="s">
        <v>6</v>
      </c>
      <c r="G328" s="160"/>
      <c r="H328" s="160"/>
      <c r="I328" s="160"/>
    </row>
    <row r="329" spans="1:9" ht="25.5" customHeight="1" hidden="1">
      <c r="A329" s="1" t="s">
        <v>88</v>
      </c>
      <c r="B329" s="159">
        <v>585</v>
      </c>
      <c r="C329" s="4" t="s">
        <v>14</v>
      </c>
      <c r="D329" s="4" t="s">
        <v>63</v>
      </c>
      <c r="E329" s="562" t="s">
        <v>146</v>
      </c>
      <c r="F329" s="69" t="s">
        <v>83</v>
      </c>
      <c r="G329" s="160"/>
      <c r="H329" s="160"/>
      <c r="I329" s="160"/>
    </row>
    <row r="330" spans="1:9" ht="27" customHeight="1" hidden="1">
      <c r="A330" s="2" t="s">
        <v>84</v>
      </c>
      <c r="B330" s="161" t="s">
        <v>77</v>
      </c>
      <c r="C330" s="69" t="s">
        <v>14</v>
      </c>
      <c r="D330" s="69" t="s">
        <v>63</v>
      </c>
      <c r="E330" s="562" t="s">
        <v>146</v>
      </c>
      <c r="F330" s="69" t="s">
        <v>6</v>
      </c>
      <c r="G330" s="160"/>
      <c r="H330" s="160"/>
      <c r="I330" s="160"/>
    </row>
    <row r="331" spans="1:9" ht="42.75" customHeight="1" hidden="1">
      <c r="A331" s="3" t="s">
        <v>86</v>
      </c>
      <c r="B331" s="161" t="s">
        <v>77</v>
      </c>
      <c r="C331" s="69" t="s">
        <v>14</v>
      </c>
      <c r="D331" s="69" t="s">
        <v>63</v>
      </c>
      <c r="E331" s="562" t="s">
        <v>363</v>
      </c>
      <c r="F331" s="69" t="s">
        <v>6</v>
      </c>
      <c r="G331" s="160"/>
      <c r="H331" s="160"/>
      <c r="I331" s="160"/>
    </row>
    <row r="332" spans="1:9" ht="21.75" customHeight="1">
      <c r="A332" s="247" t="s">
        <v>92</v>
      </c>
      <c r="B332" s="248"/>
      <c r="C332" s="249"/>
      <c r="D332" s="249"/>
      <c r="E332" s="249"/>
      <c r="F332" s="249"/>
      <c r="G332" s="569">
        <f>G7+G128+G150+G160+G193+G227</f>
        <v>57899.20000000001</v>
      </c>
      <c r="H332" s="600">
        <f>H7+H128+H150+H160+H193+H227</f>
        <v>96635.5</v>
      </c>
      <c r="I332" s="569">
        <f>I7+I128+I150+I160+I193+I227</f>
        <v>154534.7</v>
      </c>
    </row>
    <row r="334" spans="1:9" ht="15">
      <c r="A334" t="s">
        <v>350</v>
      </c>
      <c r="I334" s="624"/>
    </row>
    <row r="335" spans="1:5" ht="12.75">
      <c r="A335" t="s">
        <v>351</v>
      </c>
      <c r="E335" s="7" t="s">
        <v>352</v>
      </c>
    </row>
  </sheetData>
  <sheetProtection/>
  <mergeCells count="12">
    <mergeCell ref="A1:I3"/>
    <mergeCell ref="I4:I5"/>
    <mergeCell ref="J16:L16"/>
    <mergeCell ref="J98:L98"/>
    <mergeCell ref="A4:A6"/>
    <mergeCell ref="B4:B6"/>
    <mergeCell ref="C4:C6"/>
    <mergeCell ref="D4:D6"/>
    <mergeCell ref="E4:E6"/>
    <mergeCell ref="F4:F6"/>
    <mergeCell ref="G4:G5"/>
    <mergeCell ref="H4:H5"/>
  </mergeCells>
  <printOptions horizontalCentered="1"/>
  <pageMargins left="0" right="0" top="0.1968503937007874" bottom="0" header="0.5118110236220472" footer="0.5118110236220472"/>
  <pageSetup horizontalDpi="600" verticalDpi="600" orientation="portrait" paperSize="9" scale="93" r:id="rId1"/>
  <rowBreaks count="1" manualBreakCount="1">
    <brk id="29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63"/>
  <sheetViews>
    <sheetView view="pageBreakPreview" zoomScaleNormal="85" zoomScaleSheetLayoutView="100" zoomScalePageLayoutView="0" workbookViewId="0" topLeftCell="A436">
      <selection activeCell="A447" sqref="A447:I449"/>
    </sheetView>
  </sheetViews>
  <sheetFormatPr defaultColWidth="9.00390625" defaultRowHeight="12.75"/>
  <cols>
    <col min="1" max="1" width="51.00390625" style="0" customWidth="1"/>
    <col min="2" max="2" width="6.375" style="7" customWidth="1"/>
    <col min="3" max="3" width="4.875" style="7" customWidth="1"/>
    <col min="4" max="4" width="4.625" style="7" customWidth="1"/>
    <col min="5" max="5" width="9.875" style="7" customWidth="1"/>
    <col min="6" max="6" width="6.125" style="7" customWidth="1"/>
    <col min="7" max="8" width="12.875" style="7" hidden="1" customWidth="1"/>
    <col min="9" max="9" width="16.375" style="7" customWidth="1"/>
    <col min="10" max="10" width="9.125" style="0" hidden="1" customWidth="1"/>
  </cols>
  <sheetData>
    <row r="1" spans="3:9" ht="21" customHeight="1">
      <c r="C1" s="877" t="s">
        <v>366</v>
      </c>
      <c r="D1" s="877"/>
      <c r="E1" s="877"/>
      <c r="F1" s="877"/>
      <c r="G1" s="877"/>
      <c r="H1" s="877"/>
      <c r="I1" s="877"/>
    </row>
    <row r="2" spans="2:9" ht="12.75" customHeight="1">
      <c r="B2" s="516"/>
      <c r="C2" s="517" t="s">
        <v>367</v>
      </c>
      <c r="D2" s="518"/>
      <c r="E2" s="518"/>
      <c r="F2" s="518"/>
      <c r="G2" s="518"/>
      <c r="H2" s="518"/>
      <c r="I2" s="518"/>
    </row>
    <row r="3" spans="2:9" ht="12.75" customHeight="1">
      <c r="B3" s="516"/>
      <c r="C3" s="516" t="s">
        <v>368</v>
      </c>
      <c r="D3" s="518"/>
      <c r="E3" s="518"/>
      <c r="F3" s="518"/>
      <c r="G3" s="518"/>
      <c r="H3" s="518"/>
      <c r="I3" s="518"/>
    </row>
    <row r="4" spans="2:9" ht="12.75" customHeight="1">
      <c r="B4" s="883" t="s">
        <v>466</v>
      </c>
      <c r="C4" s="883"/>
      <c r="D4" s="883"/>
      <c r="E4" s="883"/>
      <c r="F4" s="883"/>
      <c r="G4" s="883"/>
      <c r="H4" s="883"/>
      <c r="I4" s="883"/>
    </row>
    <row r="5" spans="2:9" ht="6.75" customHeight="1">
      <c r="B5" s="883"/>
      <c r="C5" s="883"/>
      <c r="D5" s="883"/>
      <c r="E5" s="883"/>
      <c r="F5" s="883"/>
      <c r="G5" s="883"/>
      <c r="H5" s="883"/>
      <c r="I5" s="883"/>
    </row>
    <row r="6" spans="2:9" ht="12.75" hidden="1">
      <c r="B6" s="883"/>
      <c r="C6" s="883"/>
      <c r="D6" s="883"/>
      <c r="E6" s="883"/>
      <c r="F6" s="883"/>
      <c r="G6" s="883"/>
      <c r="H6" s="883"/>
      <c r="I6" s="883"/>
    </row>
    <row r="7" spans="2:9" ht="14.25" customHeight="1">
      <c r="B7" s="883"/>
      <c r="C7" s="883"/>
      <c r="D7" s="883"/>
      <c r="E7" s="883"/>
      <c r="F7" s="883"/>
      <c r="G7" s="883"/>
      <c r="H7" s="883"/>
      <c r="I7" s="883"/>
    </row>
    <row r="9" spans="1:9" ht="12.75">
      <c r="A9" s="873" t="s">
        <v>467</v>
      </c>
      <c r="B9" s="873"/>
      <c r="C9" s="873"/>
      <c r="D9" s="873"/>
      <c r="E9" s="873"/>
      <c r="F9" s="873"/>
      <c r="G9" s="873"/>
      <c r="H9" s="873"/>
      <c r="I9" s="873"/>
    </row>
    <row r="10" spans="1:9" ht="12.75">
      <c r="A10" s="873"/>
      <c r="B10" s="873"/>
      <c r="C10" s="873"/>
      <c r="D10" s="873"/>
      <c r="E10" s="873"/>
      <c r="F10" s="873"/>
      <c r="G10" s="873"/>
      <c r="H10" s="873"/>
      <c r="I10" s="873"/>
    </row>
    <row r="11" spans="1:9" ht="27" customHeight="1">
      <c r="A11" s="874"/>
      <c r="B11" s="874"/>
      <c r="C11" s="874"/>
      <c r="D11" s="874"/>
      <c r="E11" s="874"/>
      <c r="F11" s="874"/>
      <c r="G11" s="874"/>
      <c r="H11" s="874"/>
      <c r="I11" s="874"/>
    </row>
    <row r="12" spans="1:9" ht="37.5" customHeight="1">
      <c r="A12" s="863" t="s">
        <v>0</v>
      </c>
      <c r="B12" s="860" t="s">
        <v>1</v>
      </c>
      <c r="C12" s="860" t="s">
        <v>2</v>
      </c>
      <c r="D12" s="860" t="s">
        <v>3</v>
      </c>
      <c r="E12" s="860" t="s">
        <v>4</v>
      </c>
      <c r="F12" s="860" t="s">
        <v>5</v>
      </c>
      <c r="G12" s="868" t="s">
        <v>356</v>
      </c>
      <c r="H12" s="868" t="s">
        <v>357</v>
      </c>
      <c r="I12" s="878" t="s">
        <v>358</v>
      </c>
    </row>
    <row r="13" spans="1:9" ht="24" customHeight="1">
      <c r="A13" s="864"/>
      <c r="B13" s="861"/>
      <c r="C13" s="861"/>
      <c r="D13" s="861"/>
      <c r="E13" s="861"/>
      <c r="F13" s="861"/>
      <c r="G13" s="887"/>
      <c r="H13" s="869"/>
      <c r="I13" s="879"/>
    </row>
    <row r="14" spans="1:9" ht="4.5" customHeight="1" hidden="1">
      <c r="A14" s="865"/>
      <c r="B14" s="862"/>
      <c r="C14" s="862"/>
      <c r="D14" s="862"/>
      <c r="E14" s="862"/>
      <c r="F14" s="862"/>
      <c r="G14" s="351"/>
      <c r="H14" s="351"/>
      <c r="I14" s="162"/>
    </row>
    <row r="15" spans="1:9" ht="30.75" customHeight="1">
      <c r="A15" s="17" t="s">
        <v>250</v>
      </c>
      <c r="B15" s="684" t="s">
        <v>76</v>
      </c>
      <c r="C15" s="387" t="s">
        <v>16</v>
      </c>
      <c r="D15" s="387" t="s">
        <v>16</v>
      </c>
      <c r="E15" s="387" t="s">
        <v>35</v>
      </c>
      <c r="F15" s="387" t="s">
        <v>6</v>
      </c>
      <c r="G15" s="356">
        <f>G16+G86+G163+G149+G103+G119+G142+G137</f>
        <v>486.79999999999995</v>
      </c>
      <c r="H15" s="356">
        <f>H16+H86+H103+H119+H142+H163+H149</f>
        <v>11270</v>
      </c>
      <c r="I15" s="572">
        <f>I16+I86+I103+I149+I163</f>
        <v>15987.1</v>
      </c>
    </row>
    <row r="16" spans="1:9" ht="17.25" customHeight="1">
      <c r="A16" s="524" t="s">
        <v>17</v>
      </c>
      <c r="B16" s="685" t="s">
        <v>76</v>
      </c>
      <c r="C16" s="388" t="s">
        <v>7</v>
      </c>
      <c r="D16" s="388" t="s">
        <v>16</v>
      </c>
      <c r="E16" s="388" t="s">
        <v>35</v>
      </c>
      <c r="F16" s="388" t="s">
        <v>6</v>
      </c>
      <c r="G16" s="357">
        <f>G17+G23+G48+G59</f>
        <v>486.79999999999995</v>
      </c>
      <c r="H16" s="357">
        <f>H17+H23+H48+H59</f>
        <v>10682</v>
      </c>
      <c r="I16" s="573">
        <f>I17+I23+I44+I48+I59</f>
        <v>14230.300000000001</v>
      </c>
    </row>
    <row r="17" spans="1:9" ht="50.25" customHeight="1">
      <c r="A17" s="294" t="s">
        <v>97</v>
      </c>
      <c r="B17" s="686">
        <v>503</v>
      </c>
      <c r="C17" s="438" t="s">
        <v>7</v>
      </c>
      <c r="D17" s="438" t="s">
        <v>28</v>
      </c>
      <c r="E17" s="438" t="s">
        <v>91</v>
      </c>
      <c r="F17" s="438" t="s">
        <v>6</v>
      </c>
      <c r="G17" s="389">
        <f>G18</f>
        <v>0</v>
      </c>
      <c r="H17" s="389">
        <f>H18</f>
        <v>607</v>
      </c>
      <c r="I17" s="573">
        <f>I18</f>
        <v>732</v>
      </c>
    </row>
    <row r="18" spans="1:9" ht="48.75" customHeight="1">
      <c r="A18" s="295" t="s">
        <v>98</v>
      </c>
      <c r="B18" s="686">
        <v>503</v>
      </c>
      <c r="C18" s="438" t="s">
        <v>7</v>
      </c>
      <c r="D18" s="438" t="s">
        <v>28</v>
      </c>
      <c r="E18" s="438" t="s">
        <v>99</v>
      </c>
      <c r="F18" s="438" t="s">
        <v>6</v>
      </c>
      <c r="G18" s="390"/>
      <c r="H18" s="390">
        <f>H19</f>
        <v>607</v>
      </c>
      <c r="I18" s="574">
        <f>I19</f>
        <v>732</v>
      </c>
    </row>
    <row r="19" spans="1:9" ht="15">
      <c r="A19" s="171" t="s">
        <v>18</v>
      </c>
      <c r="B19" s="686">
        <v>503</v>
      </c>
      <c r="C19" s="438" t="s">
        <v>7</v>
      </c>
      <c r="D19" s="438" t="s">
        <v>28</v>
      </c>
      <c r="E19" s="438" t="s">
        <v>100</v>
      </c>
      <c r="F19" s="438" t="s">
        <v>6</v>
      </c>
      <c r="G19" s="390"/>
      <c r="H19" s="390">
        <f>H22</f>
        <v>607</v>
      </c>
      <c r="I19" s="574">
        <f>I20+I21+I22</f>
        <v>732</v>
      </c>
    </row>
    <row r="20" spans="1:9" ht="15">
      <c r="A20" s="733" t="s">
        <v>426</v>
      </c>
      <c r="B20" s="686">
        <v>503</v>
      </c>
      <c r="C20" s="438" t="s">
        <v>7</v>
      </c>
      <c r="D20" s="438" t="s">
        <v>28</v>
      </c>
      <c r="E20" s="438" t="s">
        <v>100</v>
      </c>
      <c r="F20" s="438" t="s">
        <v>419</v>
      </c>
      <c r="G20" s="390"/>
      <c r="H20" s="390"/>
      <c r="I20" s="574">
        <v>610</v>
      </c>
    </row>
    <row r="21" spans="1:9" ht="27" customHeight="1">
      <c r="A21" s="734" t="s">
        <v>425</v>
      </c>
      <c r="B21" s="686">
        <v>503</v>
      </c>
      <c r="C21" s="438" t="s">
        <v>7</v>
      </c>
      <c r="D21" s="438" t="s">
        <v>28</v>
      </c>
      <c r="E21" s="438" t="s">
        <v>100</v>
      </c>
      <c r="F21" s="438" t="s">
        <v>420</v>
      </c>
      <c r="G21" s="390"/>
      <c r="H21" s="390"/>
      <c r="I21" s="574">
        <v>2</v>
      </c>
    </row>
    <row r="22" spans="1:9" ht="24" customHeight="1">
      <c r="A22" s="734" t="s">
        <v>440</v>
      </c>
      <c r="B22" s="686">
        <v>503</v>
      </c>
      <c r="C22" s="438" t="s">
        <v>7</v>
      </c>
      <c r="D22" s="438" t="s">
        <v>28</v>
      </c>
      <c r="E22" s="438" t="s">
        <v>100</v>
      </c>
      <c r="F22" s="438" t="s">
        <v>421</v>
      </c>
      <c r="G22" s="391"/>
      <c r="H22" s="391">
        <v>607</v>
      </c>
      <c r="I22" s="574">
        <v>120</v>
      </c>
    </row>
    <row r="23" spans="1:9" ht="53.25" customHeight="1">
      <c r="A23" s="294" t="s">
        <v>101</v>
      </c>
      <c r="B23" s="330">
        <v>503</v>
      </c>
      <c r="C23" s="388" t="s">
        <v>7</v>
      </c>
      <c r="D23" s="388" t="s">
        <v>14</v>
      </c>
      <c r="E23" s="388" t="s">
        <v>91</v>
      </c>
      <c r="F23" s="388" t="s">
        <v>6</v>
      </c>
      <c r="G23" s="392">
        <f>G24+G30+G34+G38+G42</f>
        <v>486.79999999999995</v>
      </c>
      <c r="H23" s="392">
        <f>H24+H30+H34+H38+H42</f>
        <v>7198</v>
      </c>
      <c r="I23" s="573">
        <f>I24+I34+I38</f>
        <v>7887.900000000001</v>
      </c>
    </row>
    <row r="24" spans="1:9" ht="51" customHeight="1">
      <c r="A24" s="116" t="s">
        <v>98</v>
      </c>
      <c r="B24" s="686">
        <v>503</v>
      </c>
      <c r="C24" s="438" t="s">
        <v>7</v>
      </c>
      <c r="D24" s="438" t="s">
        <v>14</v>
      </c>
      <c r="E24" s="438" t="s">
        <v>99</v>
      </c>
      <c r="F24" s="438" t="s">
        <v>6</v>
      </c>
      <c r="G24" s="393"/>
      <c r="H24" s="393">
        <f>H25</f>
        <v>6485</v>
      </c>
      <c r="I24" s="573">
        <f>I25+I30</f>
        <v>7377</v>
      </c>
    </row>
    <row r="25" spans="1:9" ht="15">
      <c r="A25" s="171" t="s">
        <v>18</v>
      </c>
      <c r="B25" s="686">
        <v>503</v>
      </c>
      <c r="C25" s="438" t="s">
        <v>7</v>
      </c>
      <c r="D25" s="438" t="s">
        <v>14</v>
      </c>
      <c r="E25" s="438" t="s">
        <v>100</v>
      </c>
      <c r="F25" s="438" t="s">
        <v>6</v>
      </c>
      <c r="G25" s="393"/>
      <c r="H25" s="393">
        <f>H29</f>
        <v>6485</v>
      </c>
      <c r="I25" s="574">
        <f>I26+I27+I28+I29</f>
        <v>6592</v>
      </c>
    </row>
    <row r="26" spans="1:9" ht="15">
      <c r="A26" s="733" t="s">
        <v>426</v>
      </c>
      <c r="B26" s="686">
        <v>503</v>
      </c>
      <c r="C26" s="438" t="s">
        <v>7</v>
      </c>
      <c r="D26" s="438" t="s">
        <v>14</v>
      </c>
      <c r="E26" s="438" t="s">
        <v>100</v>
      </c>
      <c r="F26" s="438" t="s">
        <v>419</v>
      </c>
      <c r="G26" s="393"/>
      <c r="H26" s="393"/>
      <c r="I26" s="574">
        <v>5048</v>
      </c>
    </row>
    <row r="27" spans="1:9" ht="24">
      <c r="A27" s="734" t="s">
        <v>425</v>
      </c>
      <c r="B27" s="686">
        <v>503</v>
      </c>
      <c r="C27" s="438" t="s">
        <v>7</v>
      </c>
      <c r="D27" s="438" t="s">
        <v>14</v>
      </c>
      <c r="E27" s="438" t="s">
        <v>100</v>
      </c>
      <c r="F27" s="438" t="s">
        <v>420</v>
      </c>
      <c r="G27" s="393"/>
      <c r="H27" s="393"/>
      <c r="I27" s="574">
        <v>4</v>
      </c>
    </row>
    <row r="28" spans="1:9" ht="26.25" customHeight="1">
      <c r="A28" s="734" t="s">
        <v>440</v>
      </c>
      <c r="B28" s="686">
        <v>503</v>
      </c>
      <c r="C28" s="438" t="s">
        <v>7</v>
      </c>
      <c r="D28" s="438" t="s">
        <v>14</v>
      </c>
      <c r="E28" s="438" t="s">
        <v>100</v>
      </c>
      <c r="F28" s="438" t="s">
        <v>421</v>
      </c>
      <c r="G28" s="393"/>
      <c r="H28" s="393"/>
      <c r="I28" s="574">
        <f>1540-50</f>
        <v>1490</v>
      </c>
    </row>
    <row r="29" spans="1:11" ht="30" customHeight="1">
      <c r="A29" s="733" t="s">
        <v>423</v>
      </c>
      <c r="B29" s="686">
        <v>503</v>
      </c>
      <c r="C29" s="438" t="s">
        <v>7</v>
      </c>
      <c r="D29" s="438" t="s">
        <v>14</v>
      </c>
      <c r="E29" s="438" t="s">
        <v>100</v>
      </c>
      <c r="F29" s="438" t="s">
        <v>422</v>
      </c>
      <c r="G29" s="394"/>
      <c r="H29" s="394">
        <v>6485</v>
      </c>
      <c r="I29" s="574">
        <v>50</v>
      </c>
      <c r="J29" s="867"/>
      <c r="K29" s="867"/>
    </row>
    <row r="30" spans="1:9" ht="44.25" customHeight="1">
      <c r="A30" s="170" t="s">
        <v>102</v>
      </c>
      <c r="B30" s="686">
        <v>503</v>
      </c>
      <c r="C30" s="438" t="s">
        <v>7</v>
      </c>
      <c r="D30" s="438" t="s">
        <v>14</v>
      </c>
      <c r="E30" s="438" t="s">
        <v>103</v>
      </c>
      <c r="F30" s="438" t="s">
        <v>6</v>
      </c>
      <c r="G30" s="393"/>
      <c r="H30" s="393">
        <f>H33</f>
        <v>713</v>
      </c>
      <c r="I30" s="573">
        <f>I31+I32+I33</f>
        <v>785</v>
      </c>
    </row>
    <row r="31" spans="1:9" ht="30.75" customHeight="1">
      <c r="A31" s="733" t="s">
        <v>426</v>
      </c>
      <c r="B31" s="686">
        <v>503</v>
      </c>
      <c r="C31" s="438" t="s">
        <v>7</v>
      </c>
      <c r="D31" s="438" t="s">
        <v>14</v>
      </c>
      <c r="E31" s="438" t="s">
        <v>103</v>
      </c>
      <c r="F31" s="438" t="s">
        <v>419</v>
      </c>
      <c r="G31" s="393"/>
      <c r="H31" s="393"/>
      <c r="I31" s="574">
        <v>782</v>
      </c>
    </row>
    <row r="32" spans="1:9" ht="30.75" customHeight="1">
      <c r="A32" s="734" t="s">
        <v>425</v>
      </c>
      <c r="B32" s="686">
        <v>503</v>
      </c>
      <c r="C32" s="438" t="s">
        <v>7</v>
      </c>
      <c r="D32" s="438" t="s">
        <v>14</v>
      </c>
      <c r="E32" s="438" t="s">
        <v>103</v>
      </c>
      <c r="F32" s="438" t="s">
        <v>420</v>
      </c>
      <c r="G32" s="393"/>
      <c r="H32" s="393"/>
      <c r="I32" s="574">
        <v>3</v>
      </c>
    </row>
    <row r="33" spans="1:9" ht="30" customHeight="1" hidden="1">
      <c r="A33" s="734" t="s">
        <v>440</v>
      </c>
      <c r="B33" s="686">
        <v>503</v>
      </c>
      <c r="C33" s="438" t="s">
        <v>7</v>
      </c>
      <c r="D33" s="438" t="s">
        <v>14</v>
      </c>
      <c r="E33" s="438" t="s">
        <v>103</v>
      </c>
      <c r="F33" s="438" t="s">
        <v>421</v>
      </c>
      <c r="G33" s="393"/>
      <c r="H33" s="393">
        <v>713</v>
      </c>
      <c r="I33" s="574"/>
    </row>
    <row r="34" spans="1:9" ht="63" customHeight="1">
      <c r="A34" s="274" t="s">
        <v>260</v>
      </c>
      <c r="B34" s="534">
        <v>503</v>
      </c>
      <c r="C34" s="438" t="s">
        <v>7</v>
      </c>
      <c r="D34" s="438" t="s">
        <v>14</v>
      </c>
      <c r="E34" s="438" t="s">
        <v>261</v>
      </c>
      <c r="F34" s="438" t="s">
        <v>6</v>
      </c>
      <c r="G34" s="395">
        <f>G37</f>
        <v>385.2</v>
      </c>
      <c r="H34" s="395"/>
      <c r="I34" s="573">
        <f>I35+I36+I37</f>
        <v>402.8</v>
      </c>
    </row>
    <row r="35" spans="1:9" ht="33.75" customHeight="1">
      <c r="A35" s="733" t="s">
        <v>426</v>
      </c>
      <c r="B35" s="534">
        <v>503</v>
      </c>
      <c r="C35" s="438" t="s">
        <v>7</v>
      </c>
      <c r="D35" s="438" t="s">
        <v>14</v>
      </c>
      <c r="E35" s="438" t="s">
        <v>261</v>
      </c>
      <c r="F35" s="438" t="s">
        <v>419</v>
      </c>
      <c r="G35" s="395"/>
      <c r="H35" s="395"/>
      <c r="I35" s="574">
        <v>234.4</v>
      </c>
    </row>
    <row r="36" spans="1:9" ht="29.25" customHeight="1">
      <c r="A36" s="734" t="s">
        <v>425</v>
      </c>
      <c r="B36" s="534">
        <v>503</v>
      </c>
      <c r="C36" s="438" t="s">
        <v>7</v>
      </c>
      <c r="D36" s="438" t="s">
        <v>14</v>
      </c>
      <c r="E36" s="438" t="s">
        <v>261</v>
      </c>
      <c r="F36" s="438" t="s">
        <v>420</v>
      </c>
      <c r="G36" s="395"/>
      <c r="H36" s="395"/>
      <c r="I36" s="574">
        <v>4</v>
      </c>
    </row>
    <row r="37" spans="1:9" ht="27" customHeight="1">
      <c r="A37" s="734" t="s">
        <v>440</v>
      </c>
      <c r="B37" s="534">
        <v>503</v>
      </c>
      <c r="C37" s="438" t="s">
        <v>7</v>
      </c>
      <c r="D37" s="438" t="s">
        <v>14</v>
      </c>
      <c r="E37" s="438" t="s">
        <v>261</v>
      </c>
      <c r="F37" s="438" t="s">
        <v>421</v>
      </c>
      <c r="G37" s="395">
        <v>385.2</v>
      </c>
      <c r="H37" s="395"/>
      <c r="I37" s="574">
        <v>164.4</v>
      </c>
    </row>
    <row r="38" spans="1:9" ht="105.75" customHeight="1">
      <c r="A38" s="274" t="s">
        <v>262</v>
      </c>
      <c r="B38" s="534">
        <v>503</v>
      </c>
      <c r="C38" s="438" t="s">
        <v>7</v>
      </c>
      <c r="D38" s="438" t="s">
        <v>14</v>
      </c>
      <c r="E38" s="438" t="s">
        <v>263</v>
      </c>
      <c r="F38" s="438" t="s">
        <v>6</v>
      </c>
      <c r="G38" s="395">
        <f>G41</f>
        <v>101.6</v>
      </c>
      <c r="H38" s="395"/>
      <c r="I38" s="573">
        <f>I39+I40+I41</f>
        <v>108.1</v>
      </c>
    </row>
    <row r="39" spans="1:9" ht="27" customHeight="1">
      <c r="A39" s="733" t="s">
        <v>426</v>
      </c>
      <c r="B39" s="534">
        <v>503</v>
      </c>
      <c r="C39" s="438" t="s">
        <v>7</v>
      </c>
      <c r="D39" s="438" t="s">
        <v>14</v>
      </c>
      <c r="E39" s="438" t="s">
        <v>263</v>
      </c>
      <c r="F39" s="438" t="s">
        <v>419</v>
      </c>
      <c r="G39" s="395"/>
      <c r="H39" s="395"/>
      <c r="I39" s="574">
        <v>91.1</v>
      </c>
    </row>
    <row r="40" spans="1:9" ht="0.75" customHeight="1">
      <c r="A40" s="734" t="s">
        <v>425</v>
      </c>
      <c r="B40" s="534">
        <v>503</v>
      </c>
      <c r="C40" s="438" t="s">
        <v>7</v>
      </c>
      <c r="D40" s="438" t="s">
        <v>14</v>
      </c>
      <c r="E40" s="438" t="s">
        <v>263</v>
      </c>
      <c r="F40" s="438" t="s">
        <v>420</v>
      </c>
      <c r="G40" s="395"/>
      <c r="H40" s="395"/>
      <c r="I40" s="573"/>
    </row>
    <row r="41" spans="1:9" ht="33" customHeight="1">
      <c r="A41" s="734" t="s">
        <v>440</v>
      </c>
      <c r="B41" s="534">
        <v>503</v>
      </c>
      <c r="C41" s="438" t="s">
        <v>7</v>
      </c>
      <c r="D41" s="438" t="s">
        <v>14</v>
      </c>
      <c r="E41" s="438" t="s">
        <v>263</v>
      </c>
      <c r="F41" s="438" t="s">
        <v>421</v>
      </c>
      <c r="G41" s="395">
        <v>101.6</v>
      </c>
      <c r="H41" s="395"/>
      <c r="I41" s="574">
        <v>17</v>
      </c>
    </row>
    <row r="42" spans="1:9" ht="0.75" customHeight="1" hidden="1">
      <c r="A42" s="274"/>
      <c r="B42" s="534"/>
      <c r="C42" s="438"/>
      <c r="D42" s="438"/>
      <c r="E42" s="438"/>
      <c r="F42" s="438"/>
      <c r="G42" s="395"/>
      <c r="H42" s="395"/>
      <c r="I42" s="573"/>
    </row>
    <row r="43" spans="1:9" ht="18" customHeight="1" hidden="1">
      <c r="A43" s="117"/>
      <c r="B43" s="534"/>
      <c r="C43" s="438"/>
      <c r="D43" s="438"/>
      <c r="E43" s="438"/>
      <c r="F43" s="438"/>
      <c r="G43" s="395"/>
      <c r="H43" s="395"/>
      <c r="I43" s="574"/>
    </row>
    <row r="44" spans="1:9" ht="18" customHeight="1">
      <c r="A44" s="121" t="s">
        <v>62</v>
      </c>
      <c r="B44" s="687">
        <v>503</v>
      </c>
      <c r="C44" s="388" t="s">
        <v>7</v>
      </c>
      <c r="D44" s="388" t="s">
        <v>63</v>
      </c>
      <c r="E44" s="388" t="s">
        <v>91</v>
      </c>
      <c r="F44" s="388" t="s">
        <v>6</v>
      </c>
      <c r="G44" s="395"/>
      <c r="H44" s="395"/>
      <c r="I44" s="574">
        <f>I45</f>
        <v>9</v>
      </c>
    </row>
    <row r="45" spans="1:9" ht="27" customHeight="1">
      <c r="A45" s="295" t="s">
        <v>170</v>
      </c>
      <c r="B45" s="534">
        <v>503</v>
      </c>
      <c r="C45" s="438" t="s">
        <v>7</v>
      </c>
      <c r="D45" s="438" t="s">
        <v>63</v>
      </c>
      <c r="E45" s="438" t="s">
        <v>64</v>
      </c>
      <c r="F45" s="438" t="s">
        <v>6</v>
      </c>
      <c r="G45" s="395"/>
      <c r="H45" s="395"/>
      <c r="I45" s="574">
        <f>I46</f>
        <v>9</v>
      </c>
    </row>
    <row r="46" spans="1:9" ht="44.25" customHeight="1">
      <c r="A46" s="123" t="s">
        <v>171</v>
      </c>
      <c r="B46" s="534">
        <v>503</v>
      </c>
      <c r="C46" s="438" t="s">
        <v>7</v>
      </c>
      <c r="D46" s="438" t="s">
        <v>63</v>
      </c>
      <c r="E46" s="438" t="s">
        <v>172</v>
      </c>
      <c r="F46" s="438" t="s">
        <v>6</v>
      </c>
      <c r="G46" s="395"/>
      <c r="H46" s="395"/>
      <c r="I46" s="574">
        <f>I47</f>
        <v>9</v>
      </c>
    </row>
    <row r="47" spans="1:9" ht="24" customHeight="1">
      <c r="A47" s="123" t="s">
        <v>463</v>
      </c>
      <c r="B47" s="534">
        <v>503</v>
      </c>
      <c r="C47" s="438" t="s">
        <v>7</v>
      </c>
      <c r="D47" s="438" t="s">
        <v>63</v>
      </c>
      <c r="E47" s="438" t="s">
        <v>172</v>
      </c>
      <c r="F47" s="749" t="s">
        <v>151</v>
      </c>
      <c r="G47" s="395"/>
      <c r="H47" s="395"/>
      <c r="I47" s="574">
        <v>9</v>
      </c>
    </row>
    <row r="48" spans="1:9" ht="21.75" customHeight="1">
      <c r="A48" s="284" t="s">
        <v>33</v>
      </c>
      <c r="B48" s="688" t="s">
        <v>76</v>
      </c>
      <c r="C48" s="396" t="s">
        <v>7</v>
      </c>
      <c r="D48" s="397">
        <v>11</v>
      </c>
      <c r="E48" s="396" t="s">
        <v>35</v>
      </c>
      <c r="F48" s="396" t="s">
        <v>6</v>
      </c>
      <c r="G48" s="398">
        <f>G49</f>
        <v>0</v>
      </c>
      <c r="H48" s="398">
        <f>H49</f>
        <v>100</v>
      </c>
      <c r="I48" s="573">
        <f>I49</f>
        <v>100</v>
      </c>
    </row>
    <row r="49" spans="1:9" ht="18" customHeight="1">
      <c r="A49" s="238" t="s">
        <v>33</v>
      </c>
      <c r="B49" s="689" t="s">
        <v>76</v>
      </c>
      <c r="C49" s="399" t="s">
        <v>7</v>
      </c>
      <c r="D49" s="400">
        <v>11</v>
      </c>
      <c r="E49" s="399" t="s">
        <v>44</v>
      </c>
      <c r="F49" s="399" t="s">
        <v>6</v>
      </c>
      <c r="G49" s="401"/>
      <c r="H49" s="401">
        <f>H50</f>
        <v>100</v>
      </c>
      <c r="I49" s="574">
        <f>I50</f>
        <v>100</v>
      </c>
    </row>
    <row r="50" spans="1:9" ht="18" customHeight="1">
      <c r="A50" s="116" t="s">
        <v>152</v>
      </c>
      <c r="B50" s="408">
        <v>503</v>
      </c>
      <c r="C50" s="399" t="s">
        <v>7</v>
      </c>
      <c r="D50" s="400">
        <v>11</v>
      </c>
      <c r="E50" s="547" t="s">
        <v>244</v>
      </c>
      <c r="F50" s="399" t="s">
        <v>6</v>
      </c>
      <c r="G50" s="401"/>
      <c r="H50" s="401">
        <f>H58</f>
        <v>100</v>
      </c>
      <c r="I50" s="574">
        <f>I58</f>
        <v>100</v>
      </c>
    </row>
    <row r="51" spans="1:9" ht="18.75" customHeight="1" hidden="1">
      <c r="A51" s="116" t="s">
        <v>150</v>
      </c>
      <c r="B51" s="408">
        <v>503</v>
      </c>
      <c r="C51" s="399" t="s">
        <v>7</v>
      </c>
      <c r="D51" s="400">
        <v>12</v>
      </c>
      <c r="E51" s="547" t="s">
        <v>244</v>
      </c>
      <c r="F51" s="399" t="s">
        <v>151</v>
      </c>
      <c r="G51" s="401"/>
      <c r="H51" s="401"/>
      <c r="I51" s="574">
        <f aca="true" t="shared" si="0" ref="I51:I57">G51+H51</f>
        <v>0</v>
      </c>
    </row>
    <row r="52" spans="1:9" ht="22.5" customHeight="1" hidden="1">
      <c r="A52" s="301" t="s">
        <v>19</v>
      </c>
      <c r="B52" s="687">
        <v>503</v>
      </c>
      <c r="C52" s="388" t="s">
        <v>7</v>
      </c>
      <c r="D52" s="388" t="s">
        <v>105</v>
      </c>
      <c r="E52" s="388" t="s">
        <v>91</v>
      </c>
      <c r="F52" s="388" t="s">
        <v>6</v>
      </c>
      <c r="G52" s="403"/>
      <c r="H52" s="403"/>
      <c r="I52" s="574">
        <f t="shared" si="0"/>
        <v>0</v>
      </c>
    </row>
    <row r="53" spans="1:9" ht="25.5" customHeight="1" hidden="1">
      <c r="A53" s="170" t="s">
        <v>106</v>
      </c>
      <c r="B53" s="687">
        <v>503</v>
      </c>
      <c r="C53" s="388" t="s">
        <v>7</v>
      </c>
      <c r="D53" s="388" t="s">
        <v>105</v>
      </c>
      <c r="E53" s="388" t="s">
        <v>107</v>
      </c>
      <c r="F53" s="388" t="s">
        <v>6</v>
      </c>
      <c r="G53" s="404"/>
      <c r="H53" s="404"/>
      <c r="I53" s="574">
        <f t="shared" si="0"/>
        <v>0</v>
      </c>
    </row>
    <row r="54" spans="1:9" ht="20.25" customHeight="1" hidden="1">
      <c r="A54" s="117" t="s">
        <v>95</v>
      </c>
      <c r="B54" s="534">
        <v>503</v>
      </c>
      <c r="C54" s="438" t="s">
        <v>7</v>
      </c>
      <c r="D54" s="438" t="s">
        <v>105</v>
      </c>
      <c r="E54" s="438" t="s">
        <v>107</v>
      </c>
      <c r="F54" s="438" t="s">
        <v>96</v>
      </c>
      <c r="G54" s="405"/>
      <c r="H54" s="405"/>
      <c r="I54" s="574">
        <f t="shared" si="0"/>
        <v>0</v>
      </c>
    </row>
    <row r="55" spans="1:9" ht="30.75" customHeight="1" hidden="1">
      <c r="A55" s="170" t="s">
        <v>241</v>
      </c>
      <c r="B55" s="409">
        <v>503</v>
      </c>
      <c r="C55" s="396" t="s">
        <v>7</v>
      </c>
      <c r="D55" s="396" t="s">
        <v>105</v>
      </c>
      <c r="E55" s="396" t="s">
        <v>242</v>
      </c>
      <c r="F55" s="396" t="s">
        <v>6</v>
      </c>
      <c r="G55" s="398"/>
      <c r="H55" s="398"/>
      <c r="I55" s="574">
        <f t="shared" si="0"/>
        <v>0</v>
      </c>
    </row>
    <row r="56" spans="1:9" ht="30" customHeight="1" hidden="1">
      <c r="A56" s="171" t="s">
        <v>240</v>
      </c>
      <c r="B56" s="408">
        <v>503</v>
      </c>
      <c r="C56" s="438" t="s">
        <v>7</v>
      </c>
      <c r="D56" s="438" t="s">
        <v>105</v>
      </c>
      <c r="E56" s="438" t="s">
        <v>239</v>
      </c>
      <c r="F56" s="438" t="s">
        <v>6</v>
      </c>
      <c r="G56" s="407"/>
      <c r="H56" s="407"/>
      <c r="I56" s="574">
        <f t="shared" si="0"/>
        <v>0</v>
      </c>
    </row>
    <row r="57" spans="1:9" ht="31.5" customHeight="1" hidden="1">
      <c r="A57" s="117" t="s">
        <v>95</v>
      </c>
      <c r="B57" s="534">
        <v>503</v>
      </c>
      <c r="C57" s="438" t="s">
        <v>7</v>
      </c>
      <c r="D57" s="438" t="s">
        <v>105</v>
      </c>
      <c r="E57" s="438" t="s">
        <v>239</v>
      </c>
      <c r="F57" s="438" t="s">
        <v>96</v>
      </c>
      <c r="G57" s="407"/>
      <c r="H57" s="407"/>
      <c r="I57" s="574">
        <f t="shared" si="0"/>
        <v>0</v>
      </c>
    </row>
    <row r="58" spans="1:9" ht="23.25" customHeight="1">
      <c r="A58" s="116" t="s">
        <v>150</v>
      </c>
      <c r="B58" s="408">
        <v>503</v>
      </c>
      <c r="C58" s="399" t="s">
        <v>7</v>
      </c>
      <c r="D58" s="399" t="s">
        <v>57</v>
      </c>
      <c r="E58" s="399" t="s">
        <v>244</v>
      </c>
      <c r="F58" s="611" t="s">
        <v>427</v>
      </c>
      <c r="G58" s="407"/>
      <c r="H58" s="407">
        <v>100</v>
      </c>
      <c r="I58" s="574">
        <v>100</v>
      </c>
    </row>
    <row r="59" spans="1:9" ht="22.5" customHeight="1">
      <c r="A59" s="170" t="s">
        <v>19</v>
      </c>
      <c r="B59" s="409">
        <v>503</v>
      </c>
      <c r="C59" s="396" t="s">
        <v>7</v>
      </c>
      <c r="D59" s="396" t="s">
        <v>369</v>
      </c>
      <c r="E59" s="396" t="s">
        <v>35</v>
      </c>
      <c r="F59" s="396" t="s">
        <v>6</v>
      </c>
      <c r="G59" s="410">
        <f>G60+G65+G63</f>
        <v>0</v>
      </c>
      <c r="H59" s="410">
        <f>H60+H63+H65</f>
        <v>2777</v>
      </c>
      <c r="I59" s="573">
        <f>I66+I73+I80+I84</f>
        <v>5501.4</v>
      </c>
    </row>
    <row r="60" spans="1:9" ht="29.25" customHeight="1" hidden="1">
      <c r="A60" s="170" t="s">
        <v>315</v>
      </c>
      <c r="B60" s="408">
        <v>503</v>
      </c>
      <c r="C60" s="438" t="s">
        <v>7</v>
      </c>
      <c r="D60" s="438" t="s">
        <v>105</v>
      </c>
      <c r="E60" s="438" t="s">
        <v>64</v>
      </c>
      <c r="F60" s="438" t="s">
        <v>6</v>
      </c>
      <c r="G60" s="411"/>
      <c r="H60" s="411"/>
      <c r="I60" s="573">
        <f aca="true" t="shared" si="1" ref="I60:I65">G60+H60</f>
        <v>0</v>
      </c>
    </row>
    <row r="61" spans="1:9" ht="27" customHeight="1" hidden="1">
      <c r="A61" s="116" t="s">
        <v>106</v>
      </c>
      <c r="B61" s="408">
        <v>503</v>
      </c>
      <c r="C61" s="399" t="s">
        <v>7</v>
      </c>
      <c r="D61" s="399" t="s">
        <v>105</v>
      </c>
      <c r="E61" s="399" t="s">
        <v>278</v>
      </c>
      <c r="F61" s="399" t="s">
        <v>6</v>
      </c>
      <c r="G61" s="407"/>
      <c r="H61" s="407"/>
      <c r="I61" s="573">
        <f t="shared" si="1"/>
        <v>0</v>
      </c>
    </row>
    <row r="62" spans="1:9" ht="23.25" customHeight="1" hidden="1">
      <c r="A62" s="116" t="s">
        <v>95</v>
      </c>
      <c r="B62" s="408">
        <v>503</v>
      </c>
      <c r="C62" s="399" t="s">
        <v>7</v>
      </c>
      <c r="D62" s="399" t="s">
        <v>105</v>
      </c>
      <c r="E62" s="399" t="s">
        <v>278</v>
      </c>
      <c r="F62" s="399" t="s">
        <v>96</v>
      </c>
      <c r="G62" s="407"/>
      <c r="H62" s="407"/>
      <c r="I62" s="573">
        <f t="shared" si="1"/>
        <v>0</v>
      </c>
    </row>
    <row r="63" spans="1:9" ht="29.25" customHeight="1" hidden="1">
      <c r="A63" s="303" t="s">
        <v>329</v>
      </c>
      <c r="B63" s="409">
        <v>503</v>
      </c>
      <c r="C63" s="396" t="s">
        <v>7</v>
      </c>
      <c r="D63" s="396" t="s">
        <v>105</v>
      </c>
      <c r="E63" s="396" t="s">
        <v>327</v>
      </c>
      <c r="F63" s="396" t="s">
        <v>6</v>
      </c>
      <c r="G63" s="410">
        <f>G64</f>
        <v>0</v>
      </c>
      <c r="H63" s="410"/>
      <c r="I63" s="573">
        <f t="shared" si="1"/>
        <v>0</v>
      </c>
    </row>
    <row r="64" spans="1:9" ht="23.25" customHeight="1" hidden="1">
      <c r="A64" s="304" t="s">
        <v>122</v>
      </c>
      <c r="B64" s="408">
        <v>503</v>
      </c>
      <c r="C64" s="399" t="s">
        <v>7</v>
      </c>
      <c r="D64" s="399" t="s">
        <v>105</v>
      </c>
      <c r="E64" s="399" t="s">
        <v>327</v>
      </c>
      <c r="F64" s="399" t="s">
        <v>328</v>
      </c>
      <c r="G64" s="407"/>
      <c r="H64" s="407"/>
      <c r="I64" s="573">
        <f t="shared" si="1"/>
        <v>0</v>
      </c>
    </row>
    <row r="65" spans="1:9" ht="29.25" customHeight="1" hidden="1">
      <c r="A65" s="170" t="s">
        <v>312</v>
      </c>
      <c r="B65" s="408">
        <v>503</v>
      </c>
      <c r="C65" s="438" t="s">
        <v>7</v>
      </c>
      <c r="D65" s="438" t="s">
        <v>105</v>
      </c>
      <c r="E65" s="438" t="s">
        <v>313</v>
      </c>
      <c r="F65" s="438" t="s">
        <v>6</v>
      </c>
      <c r="G65" s="412">
        <f>G74</f>
        <v>0</v>
      </c>
      <c r="H65" s="413">
        <f>H74</f>
        <v>2777</v>
      </c>
      <c r="I65" s="573">
        <f t="shared" si="1"/>
        <v>2777</v>
      </c>
    </row>
    <row r="66" spans="1:9" ht="29.25" customHeight="1">
      <c r="A66" s="612" t="s">
        <v>315</v>
      </c>
      <c r="B66" s="408">
        <v>503</v>
      </c>
      <c r="C66" s="438" t="s">
        <v>7</v>
      </c>
      <c r="D66" s="396" t="s">
        <v>369</v>
      </c>
      <c r="E66" s="438" t="s">
        <v>64</v>
      </c>
      <c r="F66" s="438" t="s">
        <v>6</v>
      </c>
      <c r="G66" s="185">
        <f>G67+G71</f>
        <v>724.3</v>
      </c>
      <c r="H66" s="413"/>
      <c r="I66" s="573">
        <f>I67+I71</f>
        <v>537.7</v>
      </c>
    </row>
    <row r="67" spans="1:9" ht="31.5" customHeight="1">
      <c r="A67" s="724" t="s">
        <v>404</v>
      </c>
      <c r="B67" s="408">
        <v>503</v>
      </c>
      <c r="C67" s="399" t="s">
        <v>7</v>
      </c>
      <c r="D67" s="396" t="s">
        <v>369</v>
      </c>
      <c r="E67" s="399" t="s">
        <v>278</v>
      </c>
      <c r="F67" s="399" t="s">
        <v>6</v>
      </c>
      <c r="G67" s="97">
        <f>G70</f>
        <v>499.7</v>
      </c>
      <c r="H67" s="413"/>
      <c r="I67" s="573">
        <f>I68+I69+I70</f>
        <v>537.7</v>
      </c>
    </row>
    <row r="68" spans="1:9" ht="31.5" customHeight="1">
      <c r="A68" s="733" t="s">
        <v>426</v>
      </c>
      <c r="B68" s="408">
        <v>503</v>
      </c>
      <c r="C68" s="399" t="s">
        <v>7</v>
      </c>
      <c r="D68" s="396" t="s">
        <v>369</v>
      </c>
      <c r="E68" s="399" t="s">
        <v>278</v>
      </c>
      <c r="F68" s="438" t="s">
        <v>419</v>
      </c>
      <c r="G68" s="97"/>
      <c r="H68" s="413"/>
      <c r="I68" s="574">
        <v>390.6</v>
      </c>
    </row>
    <row r="69" spans="1:9" ht="27.75" customHeight="1">
      <c r="A69" s="734" t="s">
        <v>425</v>
      </c>
      <c r="B69" s="408">
        <v>503</v>
      </c>
      <c r="C69" s="399" t="s">
        <v>7</v>
      </c>
      <c r="D69" s="396" t="s">
        <v>369</v>
      </c>
      <c r="E69" s="399" t="s">
        <v>278</v>
      </c>
      <c r="F69" s="438" t="s">
        <v>420</v>
      </c>
      <c r="G69" s="97"/>
      <c r="H69" s="413"/>
      <c r="I69" s="574">
        <v>1</v>
      </c>
    </row>
    <row r="70" spans="1:9" ht="29.25" customHeight="1">
      <c r="A70" s="734" t="s">
        <v>424</v>
      </c>
      <c r="B70" s="408">
        <v>503</v>
      </c>
      <c r="C70" s="399" t="s">
        <v>7</v>
      </c>
      <c r="D70" s="396" t="s">
        <v>369</v>
      </c>
      <c r="E70" s="399" t="s">
        <v>278</v>
      </c>
      <c r="F70" s="438" t="s">
        <v>421</v>
      </c>
      <c r="G70" s="97">
        <v>499.7</v>
      </c>
      <c r="H70" s="413"/>
      <c r="I70" s="574">
        <v>146.1</v>
      </c>
    </row>
    <row r="71" spans="1:9" ht="49.5" customHeight="1" hidden="1">
      <c r="A71" s="724" t="s">
        <v>405</v>
      </c>
      <c r="B71" s="408">
        <v>503</v>
      </c>
      <c r="C71" s="399" t="s">
        <v>7</v>
      </c>
      <c r="D71" s="396" t="s">
        <v>369</v>
      </c>
      <c r="E71" s="399" t="s">
        <v>327</v>
      </c>
      <c r="F71" s="611" t="s">
        <v>6</v>
      </c>
      <c r="G71" s="97">
        <f>G72</f>
        <v>224.6</v>
      </c>
      <c r="H71" s="413"/>
      <c r="I71" s="573">
        <f>I72</f>
        <v>0</v>
      </c>
    </row>
    <row r="72" spans="1:9" ht="18" customHeight="1" hidden="1">
      <c r="A72" s="355" t="s">
        <v>122</v>
      </c>
      <c r="B72" s="408">
        <v>503</v>
      </c>
      <c r="C72" s="399" t="s">
        <v>7</v>
      </c>
      <c r="D72" s="396" t="s">
        <v>369</v>
      </c>
      <c r="E72" s="399" t="s">
        <v>327</v>
      </c>
      <c r="F72" s="399" t="s">
        <v>328</v>
      </c>
      <c r="G72" s="97">
        <v>224.6</v>
      </c>
      <c r="H72" s="413"/>
      <c r="I72" s="574"/>
    </row>
    <row r="73" spans="1:9" ht="32.25" customHeight="1">
      <c r="A73" s="618" t="s">
        <v>312</v>
      </c>
      <c r="B73" s="408">
        <v>503</v>
      </c>
      <c r="C73" s="399" t="s">
        <v>7</v>
      </c>
      <c r="D73" s="399" t="s">
        <v>369</v>
      </c>
      <c r="E73" s="611" t="s">
        <v>407</v>
      </c>
      <c r="F73" s="611" t="s">
        <v>6</v>
      </c>
      <c r="G73" s="97"/>
      <c r="H73" s="413"/>
      <c r="I73" s="573">
        <f>I74</f>
        <v>4685</v>
      </c>
    </row>
    <row r="74" spans="1:9" ht="23.25" customHeight="1">
      <c r="A74" s="117" t="s">
        <v>22</v>
      </c>
      <c r="B74" s="408">
        <v>503</v>
      </c>
      <c r="C74" s="399" t="s">
        <v>7</v>
      </c>
      <c r="D74" s="399" t="s">
        <v>369</v>
      </c>
      <c r="E74" s="399" t="s">
        <v>314</v>
      </c>
      <c r="F74" s="399" t="s">
        <v>6</v>
      </c>
      <c r="G74" s="414"/>
      <c r="H74" s="414">
        <v>2777</v>
      </c>
      <c r="I74" s="574">
        <f>I75+I76+I77+I78+I79</f>
        <v>4685</v>
      </c>
    </row>
    <row r="75" spans="1:9" ht="23.25" customHeight="1">
      <c r="A75" s="733" t="s">
        <v>426</v>
      </c>
      <c r="B75" s="408">
        <v>503</v>
      </c>
      <c r="C75" s="399" t="s">
        <v>7</v>
      </c>
      <c r="D75" s="399" t="s">
        <v>369</v>
      </c>
      <c r="E75" s="399" t="s">
        <v>314</v>
      </c>
      <c r="F75" s="611" t="s">
        <v>428</v>
      </c>
      <c r="G75" s="520"/>
      <c r="H75" s="520"/>
      <c r="I75" s="574">
        <v>2470</v>
      </c>
    </row>
    <row r="76" spans="1:9" ht="30" customHeight="1">
      <c r="A76" s="734" t="s">
        <v>425</v>
      </c>
      <c r="B76" s="408">
        <v>503</v>
      </c>
      <c r="C76" s="399" t="s">
        <v>7</v>
      </c>
      <c r="D76" s="399" t="s">
        <v>369</v>
      </c>
      <c r="E76" s="399" t="s">
        <v>314</v>
      </c>
      <c r="F76" s="611" t="s">
        <v>429</v>
      </c>
      <c r="G76" s="520"/>
      <c r="H76" s="520"/>
      <c r="I76" s="574">
        <v>5</v>
      </c>
    </row>
    <row r="77" spans="1:9" ht="25.5" customHeight="1">
      <c r="A77" s="734" t="s">
        <v>440</v>
      </c>
      <c r="B77" s="408">
        <v>503</v>
      </c>
      <c r="C77" s="399" t="s">
        <v>7</v>
      </c>
      <c r="D77" s="399" t="s">
        <v>369</v>
      </c>
      <c r="E77" s="399" t="s">
        <v>314</v>
      </c>
      <c r="F77" s="611" t="s">
        <v>421</v>
      </c>
      <c r="G77" s="520"/>
      <c r="H77" s="520"/>
      <c r="I77" s="574">
        <f>2210-20</f>
        <v>2190</v>
      </c>
    </row>
    <row r="78" spans="1:9" ht="27" customHeight="1">
      <c r="A78" s="733" t="s">
        <v>423</v>
      </c>
      <c r="B78" s="408">
        <v>503</v>
      </c>
      <c r="C78" s="399" t="s">
        <v>7</v>
      </c>
      <c r="D78" s="399" t="s">
        <v>369</v>
      </c>
      <c r="E78" s="399" t="s">
        <v>314</v>
      </c>
      <c r="F78" s="611" t="s">
        <v>422</v>
      </c>
      <c r="G78" s="520"/>
      <c r="H78" s="520"/>
      <c r="I78" s="574">
        <v>10</v>
      </c>
    </row>
    <row r="79" spans="1:9" ht="27.75" customHeight="1">
      <c r="A79" s="733" t="s">
        <v>431</v>
      </c>
      <c r="B79" s="408">
        <v>503</v>
      </c>
      <c r="C79" s="399" t="s">
        <v>7</v>
      </c>
      <c r="D79" s="399" t="s">
        <v>369</v>
      </c>
      <c r="E79" s="399" t="s">
        <v>314</v>
      </c>
      <c r="F79" s="611" t="s">
        <v>430</v>
      </c>
      <c r="G79" s="520"/>
      <c r="H79" s="520"/>
      <c r="I79" s="574">
        <v>10</v>
      </c>
    </row>
    <row r="80" spans="1:9" ht="91.5" customHeight="1">
      <c r="A80" s="615" t="s">
        <v>403</v>
      </c>
      <c r="B80" s="408">
        <v>503</v>
      </c>
      <c r="C80" s="611" t="s">
        <v>7</v>
      </c>
      <c r="D80" s="611" t="s">
        <v>369</v>
      </c>
      <c r="E80" s="610" t="s">
        <v>265</v>
      </c>
      <c r="F80" s="611" t="s">
        <v>6</v>
      </c>
      <c r="G80" s="608">
        <f>G83</f>
        <v>266</v>
      </c>
      <c r="H80" s="520"/>
      <c r="I80" s="574">
        <f>I81+I82+I83</f>
        <v>266</v>
      </c>
    </row>
    <row r="81" spans="1:9" ht="22.5" customHeight="1">
      <c r="A81" s="733" t="s">
        <v>426</v>
      </c>
      <c r="B81" s="408">
        <v>503</v>
      </c>
      <c r="C81" s="611" t="s">
        <v>7</v>
      </c>
      <c r="D81" s="611" t="s">
        <v>369</v>
      </c>
      <c r="E81" s="610" t="s">
        <v>265</v>
      </c>
      <c r="F81" s="438" t="s">
        <v>419</v>
      </c>
      <c r="G81" s="608"/>
      <c r="H81" s="520"/>
      <c r="I81" s="574">
        <v>253.9</v>
      </c>
    </row>
    <row r="82" spans="1:9" ht="33" customHeight="1">
      <c r="A82" s="734" t="s">
        <v>425</v>
      </c>
      <c r="B82" s="408">
        <v>503</v>
      </c>
      <c r="C82" s="611" t="s">
        <v>7</v>
      </c>
      <c r="D82" s="611" t="s">
        <v>369</v>
      </c>
      <c r="E82" s="610" t="s">
        <v>265</v>
      </c>
      <c r="F82" s="438" t="s">
        <v>420</v>
      </c>
      <c r="G82" s="608"/>
      <c r="H82" s="520"/>
      <c r="I82" s="574">
        <v>12.1</v>
      </c>
    </row>
    <row r="83" spans="1:9" ht="0.75" customHeight="1">
      <c r="A83" s="734" t="s">
        <v>440</v>
      </c>
      <c r="B83" s="408">
        <v>503</v>
      </c>
      <c r="C83" s="611" t="s">
        <v>7</v>
      </c>
      <c r="D83" s="611" t="s">
        <v>369</v>
      </c>
      <c r="E83" s="610" t="s">
        <v>265</v>
      </c>
      <c r="F83" s="438" t="s">
        <v>421</v>
      </c>
      <c r="G83" s="608">
        <f>25.8+240.2</f>
        <v>266</v>
      </c>
      <c r="H83" s="520"/>
      <c r="I83" s="574"/>
    </row>
    <row r="84" spans="1:9" ht="107.25" customHeight="1">
      <c r="A84" s="744" t="s">
        <v>451</v>
      </c>
      <c r="B84" s="408">
        <v>503</v>
      </c>
      <c r="C84" s="611" t="s">
        <v>7</v>
      </c>
      <c r="D84" s="611" t="s">
        <v>369</v>
      </c>
      <c r="E84" s="745" t="s">
        <v>452</v>
      </c>
      <c r="F84" s="611" t="s">
        <v>6</v>
      </c>
      <c r="G84" s="608"/>
      <c r="H84" s="520"/>
      <c r="I84" s="574">
        <f>I85</f>
        <v>12.7</v>
      </c>
    </row>
    <row r="85" spans="1:9" ht="28.5" customHeight="1">
      <c r="A85" s="123" t="s">
        <v>95</v>
      </c>
      <c r="B85" s="408">
        <v>503</v>
      </c>
      <c r="C85" s="611" t="s">
        <v>7</v>
      </c>
      <c r="D85" s="611" t="s">
        <v>369</v>
      </c>
      <c r="E85" s="745" t="s">
        <v>453</v>
      </c>
      <c r="F85" s="611" t="s">
        <v>96</v>
      </c>
      <c r="G85" s="608"/>
      <c r="H85" s="520"/>
      <c r="I85" s="574">
        <v>12.7</v>
      </c>
    </row>
    <row r="86" spans="1:9" ht="33" customHeight="1">
      <c r="A86" s="609" t="s">
        <v>370</v>
      </c>
      <c r="B86" s="533">
        <v>503</v>
      </c>
      <c r="C86" s="535" t="s">
        <v>28</v>
      </c>
      <c r="D86" s="535" t="s">
        <v>16</v>
      </c>
      <c r="E86" s="535" t="s">
        <v>35</v>
      </c>
      <c r="F86" s="535" t="s">
        <v>6</v>
      </c>
      <c r="G86" s="415">
        <f>G87</f>
        <v>0</v>
      </c>
      <c r="H86" s="415">
        <f>H87</f>
        <v>26</v>
      </c>
      <c r="I86" s="573">
        <f>I87</f>
        <v>50</v>
      </c>
    </row>
    <row r="87" spans="1:9" ht="28.5" customHeight="1">
      <c r="A87" s="529" t="s">
        <v>165</v>
      </c>
      <c r="B87" s="534">
        <v>503</v>
      </c>
      <c r="C87" s="438" t="s">
        <v>28</v>
      </c>
      <c r="D87" s="438" t="s">
        <v>26</v>
      </c>
      <c r="E87" s="438" t="s">
        <v>35</v>
      </c>
      <c r="F87" s="438" t="s">
        <v>6</v>
      </c>
      <c r="G87" s="405"/>
      <c r="H87" s="405">
        <f aca="true" t="shared" si="2" ref="H87:I89">H88</f>
        <v>26</v>
      </c>
      <c r="I87" s="574">
        <f t="shared" si="2"/>
        <v>50</v>
      </c>
    </row>
    <row r="88" spans="1:9" ht="27" customHeight="1">
      <c r="A88" s="117" t="s">
        <v>45</v>
      </c>
      <c r="B88" s="534">
        <v>503</v>
      </c>
      <c r="C88" s="438" t="s">
        <v>28</v>
      </c>
      <c r="D88" s="438" t="s">
        <v>26</v>
      </c>
      <c r="E88" s="438" t="s">
        <v>166</v>
      </c>
      <c r="F88" s="438" t="s">
        <v>6</v>
      </c>
      <c r="G88" s="405"/>
      <c r="H88" s="405">
        <f t="shared" si="2"/>
        <v>26</v>
      </c>
      <c r="I88" s="574">
        <f t="shared" si="2"/>
        <v>50</v>
      </c>
    </row>
    <row r="89" spans="1:9" ht="34.5" customHeight="1">
      <c r="A89" s="117" t="s">
        <v>46</v>
      </c>
      <c r="B89" s="534">
        <v>503</v>
      </c>
      <c r="C89" s="438" t="s">
        <v>28</v>
      </c>
      <c r="D89" s="438" t="s">
        <v>26</v>
      </c>
      <c r="E89" s="438" t="s">
        <v>167</v>
      </c>
      <c r="F89" s="438" t="s">
        <v>6</v>
      </c>
      <c r="G89" s="390"/>
      <c r="H89" s="390">
        <f t="shared" si="2"/>
        <v>26</v>
      </c>
      <c r="I89" s="574">
        <f t="shared" si="2"/>
        <v>50</v>
      </c>
    </row>
    <row r="90" spans="1:9" ht="27" customHeight="1">
      <c r="A90" s="734" t="s">
        <v>440</v>
      </c>
      <c r="B90" s="534">
        <v>503</v>
      </c>
      <c r="C90" s="438" t="s">
        <v>28</v>
      </c>
      <c r="D90" s="438" t="s">
        <v>26</v>
      </c>
      <c r="E90" s="438" t="s">
        <v>167</v>
      </c>
      <c r="F90" s="438" t="s">
        <v>421</v>
      </c>
      <c r="G90" s="390"/>
      <c r="H90" s="390">
        <v>26</v>
      </c>
      <c r="I90" s="574">
        <v>50</v>
      </c>
    </row>
    <row r="91" spans="1:9" ht="1.5" customHeight="1" hidden="1">
      <c r="A91" s="121" t="s">
        <v>78</v>
      </c>
      <c r="B91" s="690" t="s">
        <v>76</v>
      </c>
      <c r="C91" s="535" t="s">
        <v>14</v>
      </c>
      <c r="D91" s="535" t="s">
        <v>16</v>
      </c>
      <c r="E91" s="535" t="s">
        <v>91</v>
      </c>
      <c r="F91" s="535" t="s">
        <v>6</v>
      </c>
      <c r="G91" s="416">
        <f>G92+G95</f>
        <v>0</v>
      </c>
      <c r="H91" s="416"/>
      <c r="I91" s="573">
        <f aca="true" t="shared" si="3" ref="I91:I102">G91+H91</f>
        <v>0</v>
      </c>
    </row>
    <row r="92" spans="1:9" ht="21.75" customHeight="1" hidden="1">
      <c r="A92" s="309" t="s">
        <v>215</v>
      </c>
      <c r="B92" s="439" t="s">
        <v>76</v>
      </c>
      <c r="C92" s="438" t="s">
        <v>14</v>
      </c>
      <c r="D92" s="438" t="s">
        <v>8</v>
      </c>
      <c r="E92" s="438" t="s">
        <v>91</v>
      </c>
      <c r="F92" s="440" t="s">
        <v>6</v>
      </c>
      <c r="G92" s="417">
        <f>G93</f>
        <v>0</v>
      </c>
      <c r="H92" s="417"/>
      <c r="I92" s="573">
        <f t="shared" si="3"/>
        <v>0</v>
      </c>
    </row>
    <row r="93" spans="1:9" ht="44.25" customHeight="1" hidden="1">
      <c r="A93" s="89" t="s">
        <v>214</v>
      </c>
      <c r="B93" s="541">
        <v>503</v>
      </c>
      <c r="C93" s="438" t="s">
        <v>14</v>
      </c>
      <c r="D93" s="438" t="s">
        <v>8</v>
      </c>
      <c r="E93" s="509">
        <v>2800300</v>
      </c>
      <c r="F93" s="440" t="s">
        <v>6</v>
      </c>
      <c r="G93" s="418">
        <f>G94</f>
        <v>0</v>
      </c>
      <c r="H93" s="418"/>
      <c r="I93" s="573">
        <f t="shared" si="3"/>
        <v>0</v>
      </c>
    </row>
    <row r="94" spans="1:9" ht="21.75" customHeight="1" hidden="1">
      <c r="A94" s="312" t="s">
        <v>108</v>
      </c>
      <c r="B94" s="541">
        <v>503</v>
      </c>
      <c r="C94" s="438" t="s">
        <v>14</v>
      </c>
      <c r="D94" s="438" t="s">
        <v>8</v>
      </c>
      <c r="E94" s="509">
        <v>2800300</v>
      </c>
      <c r="F94" s="440" t="s">
        <v>109</v>
      </c>
      <c r="G94" s="390"/>
      <c r="H94" s="390"/>
      <c r="I94" s="573">
        <f t="shared" si="3"/>
        <v>0</v>
      </c>
    </row>
    <row r="95" spans="1:9" ht="25.5" customHeight="1" hidden="1">
      <c r="A95" s="309" t="s">
        <v>226</v>
      </c>
      <c r="B95" s="688" t="s">
        <v>76</v>
      </c>
      <c r="C95" s="396" t="s">
        <v>14</v>
      </c>
      <c r="D95" s="396" t="s">
        <v>90</v>
      </c>
      <c r="E95" s="396" t="s">
        <v>35</v>
      </c>
      <c r="F95" s="396" t="s">
        <v>6</v>
      </c>
      <c r="G95" s="389">
        <f>G96</f>
        <v>0</v>
      </c>
      <c r="H95" s="389"/>
      <c r="I95" s="573">
        <f t="shared" si="3"/>
        <v>0</v>
      </c>
    </row>
    <row r="96" spans="1:9" ht="25.5" customHeight="1" hidden="1">
      <c r="A96" s="314" t="s">
        <v>227</v>
      </c>
      <c r="B96" s="439" t="s">
        <v>76</v>
      </c>
      <c r="C96" s="438" t="s">
        <v>14</v>
      </c>
      <c r="D96" s="438" t="s">
        <v>90</v>
      </c>
      <c r="E96" s="509">
        <v>3450000</v>
      </c>
      <c r="F96" s="439" t="s">
        <v>6</v>
      </c>
      <c r="G96" s="411">
        <f>G97</f>
        <v>0</v>
      </c>
      <c r="H96" s="411"/>
      <c r="I96" s="573">
        <f t="shared" si="3"/>
        <v>0</v>
      </c>
    </row>
    <row r="97" spans="1:9" ht="35.25" customHeight="1" hidden="1">
      <c r="A97" s="171" t="s">
        <v>228</v>
      </c>
      <c r="B97" s="439" t="s">
        <v>76</v>
      </c>
      <c r="C97" s="438" t="s">
        <v>14</v>
      </c>
      <c r="D97" s="438" t="s">
        <v>90</v>
      </c>
      <c r="E97" s="509">
        <v>3450100</v>
      </c>
      <c r="F97" s="439" t="s">
        <v>6</v>
      </c>
      <c r="G97" s="411">
        <f>G98</f>
        <v>0</v>
      </c>
      <c r="H97" s="411"/>
      <c r="I97" s="573">
        <f t="shared" si="3"/>
        <v>0</v>
      </c>
    </row>
    <row r="98" spans="1:9" ht="17.25" customHeight="1" hidden="1">
      <c r="A98" s="312" t="s">
        <v>148</v>
      </c>
      <c r="B98" s="439" t="s">
        <v>76</v>
      </c>
      <c r="C98" s="438" t="s">
        <v>14</v>
      </c>
      <c r="D98" s="438" t="s">
        <v>90</v>
      </c>
      <c r="E98" s="509">
        <v>3450100</v>
      </c>
      <c r="F98" s="439" t="s">
        <v>149</v>
      </c>
      <c r="G98" s="419"/>
      <c r="H98" s="419"/>
      <c r="I98" s="573">
        <f t="shared" si="3"/>
        <v>0</v>
      </c>
    </row>
    <row r="99" spans="1:9" ht="0.75" customHeight="1" hidden="1">
      <c r="A99" s="121" t="s">
        <v>195</v>
      </c>
      <c r="B99" s="533">
        <v>503</v>
      </c>
      <c r="C99" s="535" t="s">
        <v>63</v>
      </c>
      <c r="D99" s="535" t="s">
        <v>16</v>
      </c>
      <c r="E99" s="535" t="s">
        <v>91</v>
      </c>
      <c r="F99" s="535" t="s">
        <v>6</v>
      </c>
      <c r="G99" s="420">
        <f>G100+G133</f>
        <v>0</v>
      </c>
      <c r="H99" s="420"/>
      <c r="I99" s="573">
        <f t="shared" si="3"/>
        <v>0</v>
      </c>
    </row>
    <row r="100" spans="1:9" ht="24" customHeight="1" hidden="1">
      <c r="A100" s="83" t="s">
        <v>229</v>
      </c>
      <c r="B100" s="534">
        <v>503</v>
      </c>
      <c r="C100" s="438" t="s">
        <v>63</v>
      </c>
      <c r="D100" s="438" t="s">
        <v>7</v>
      </c>
      <c r="E100" s="438" t="s">
        <v>91</v>
      </c>
      <c r="F100" s="438" t="s">
        <v>6</v>
      </c>
      <c r="G100" s="421">
        <f>G101</f>
        <v>0</v>
      </c>
      <c r="H100" s="421"/>
      <c r="I100" s="573">
        <f t="shared" si="3"/>
        <v>0</v>
      </c>
    </row>
    <row r="101" spans="1:9" ht="30" customHeight="1" hidden="1">
      <c r="A101" s="116" t="s">
        <v>230</v>
      </c>
      <c r="B101" s="534">
        <v>503</v>
      </c>
      <c r="C101" s="438" t="s">
        <v>63</v>
      </c>
      <c r="D101" s="438" t="s">
        <v>7</v>
      </c>
      <c r="E101" s="438" t="s">
        <v>231</v>
      </c>
      <c r="F101" s="438" t="s">
        <v>6</v>
      </c>
      <c r="G101" s="422">
        <f>G102+G120+G119+G121</f>
        <v>0</v>
      </c>
      <c r="H101" s="422"/>
      <c r="I101" s="573">
        <f t="shared" si="3"/>
        <v>0</v>
      </c>
    </row>
    <row r="102" spans="1:9" ht="43.5" customHeight="1" hidden="1">
      <c r="A102" s="116" t="s">
        <v>232</v>
      </c>
      <c r="B102" s="534">
        <v>503</v>
      </c>
      <c r="C102" s="438" t="s">
        <v>63</v>
      </c>
      <c r="D102" s="438" t="s">
        <v>7</v>
      </c>
      <c r="E102" s="438" t="s">
        <v>231</v>
      </c>
      <c r="F102" s="438" t="s">
        <v>233</v>
      </c>
      <c r="G102" s="423"/>
      <c r="H102" s="423"/>
      <c r="I102" s="573">
        <f t="shared" si="3"/>
        <v>0</v>
      </c>
    </row>
    <row r="103" spans="1:9" ht="18" customHeight="1">
      <c r="A103" s="525" t="s">
        <v>78</v>
      </c>
      <c r="B103" s="691">
        <v>503</v>
      </c>
      <c r="C103" s="396" t="s">
        <v>14</v>
      </c>
      <c r="D103" s="396" t="s">
        <v>16</v>
      </c>
      <c r="E103" s="396" t="s">
        <v>91</v>
      </c>
      <c r="F103" s="396" t="s">
        <v>6</v>
      </c>
      <c r="G103" s="424">
        <f>G110</f>
        <v>0</v>
      </c>
      <c r="H103" s="424">
        <f>H110</f>
        <v>50</v>
      </c>
      <c r="I103" s="573">
        <f>I104+I110</f>
        <v>238.8</v>
      </c>
    </row>
    <row r="104" spans="1:9" ht="18" customHeight="1">
      <c r="A104" s="725" t="s">
        <v>371</v>
      </c>
      <c r="B104" s="691">
        <v>503</v>
      </c>
      <c r="C104" s="396" t="s">
        <v>14</v>
      </c>
      <c r="D104" s="396" t="s">
        <v>63</v>
      </c>
      <c r="E104" s="396" t="s">
        <v>91</v>
      </c>
      <c r="F104" s="396" t="s">
        <v>6</v>
      </c>
      <c r="G104" s="424"/>
      <c r="H104" s="424"/>
      <c r="I104" s="573">
        <f>I105</f>
        <v>38.8</v>
      </c>
    </row>
    <row r="105" spans="1:9" ht="42.75" customHeight="1">
      <c r="A105" s="26" t="s">
        <v>417</v>
      </c>
      <c r="B105" s="692" t="s">
        <v>76</v>
      </c>
      <c r="C105" s="399" t="s">
        <v>14</v>
      </c>
      <c r="D105" s="399" t="s">
        <v>63</v>
      </c>
      <c r="E105" s="399" t="s">
        <v>372</v>
      </c>
      <c r="F105" s="396" t="s">
        <v>6</v>
      </c>
      <c r="G105" s="424"/>
      <c r="H105" s="424"/>
      <c r="I105" s="574">
        <f>I106</f>
        <v>38.8</v>
      </c>
    </row>
    <row r="106" spans="1:9" ht="23.25" customHeight="1">
      <c r="A106" s="123" t="s">
        <v>95</v>
      </c>
      <c r="B106" s="692" t="s">
        <v>76</v>
      </c>
      <c r="C106" s="399" t="s">
        <v>14</v>
      </c>
      <c r="D106" s="399" t="s">
        <v>63</v>
      </c>
      <c r="E106" s="399" t="s">
        <v>372</v>
      </c>
      <c r="F106" s="396" t="s">
        <v>151</v>
      </c>
      <c r="G106" s="424"/>
      <c r="H106" s="424"/>
      <c r="I106" s="574">
        <v>38.8</v>
      </c>
    </row>
    <row r="107" spans="1:9" ht="18" customHeight="1" hidden="1">
      <c r="A107" s="515" t="s">
        <v>215</v>
      </c>
      <c r="B107" s="691">
        <v>503</v>
      </c>
      <c r="C107" s="396" t="s">
        <v>14</v>
      </c>
      <c r="D107" s="396" t="s">
        <v>8</v>
      </c>
      <c r="E107" s="396" t="s">
        <v>91</v>
      </c>
      <c r="F107" s="396" t="s">
        <v>6</v>
      </c>
      <c r="G107" s="424"/>
      <c r="H107" s="424"/>
      <c r="I107" s="573">
        <f>I108</f>
        <v>0</v>
      </c>
    </row>
    <row r="108" spans="1:9" ht="54" customHeight="1" hidden="1">
      <c r="A108" s="529" t="s">
        <v>214</v>
      </c>
      <c r="B108" s="691">
        <v>503</v>
      </c>
      <c r="C108" s="399" t="s">
        <v>14</v>
      </c>
      <c r="D108" s="399" t="s">
        <v>8</v>
      </c>
      <c r="E108" s="399" t="s">
        <v>364</v>
      </c>
      <c r="F108" s="399" t="s">
        <v>6</v>
      </c>
      <c r="G108" s="424"/>
      <c r="H108" s="424"/>
      <c r="I108" s="574">
        <f>I109</f>
        <v>0</v>
      </c>
    </row>
    <row r="109" spans="1:9" ht="52.5" customHeight="1" hidden="1">
      <c r="A109" s="726" t="s">
        <v>365</v>
      </c>
      <c r="B109" s="691">
        <v>503</v>
      </c>
      <c r="C109" s="396" t="s">
        <v>14</v>
      </c>
      <c r="D109" s="396" t="s">
        <v>8</v>
      </c>
      <c r="E109" s="396" t="s">
        <v>364</v>
      </c>
      <c r="F109" s="396" t="s">
        <v>297</v>
      </c>
      <c r="G109" s="424"/>
      <c r="H109" s="424"/>
      <c r="I109" s="574"/>
    </row>
    <row r="110" spans="1:9" ht="28.5" customHeight="1">
      <c r="A110" s="528" t="s">
        <v>226</v>
      </c>
      <c r="B110" s="534">
        <v>503</v>
      </c>
      <c r="C110" s="438" t="s">
        <v>14</v>
      </c>
      <c r="D110" s="438" t="s">
        <v>90</v>
      </c>
      <c r="E110" s="438" t="s">
        <v>91</v>
      </c>
      <c r="F110" s="440" t="s">
        <v>6</v>
      </c>
      <c r="G110" s="425"/>
      <c r="H110" s="425">
        <f>H111+H113+H115</f>
        <v>50</v>
      </c>
      <c r="I110" s="573">
        <f>I115</f>
        <v>200</v>
      </c>
    </row>
    <row r="111" spans="1:9" ht="0.75" customHeight="1" hidden="1">
      <c r="A111" s="88" t="s">
        <v>247</v>
      </c>
      <c r="B111" s="534">
        <v>503</v>
      </c>
      <c r="C111" s="438" t="s">
        <v>14</v>
      </c>
      <c r="D111" s="438" t="s">
        <v>90</v>
      </c>
      <c r="E111" s="509">
        <v>3380000</v>
      </c>
      <c r="F111" s="439" t="s">
        <v>6</v>
      </c>
      <c r="G111" s="424"/>
      <c r="H111" s="424"/>
      <c r="I111" s="574">
        <f>G111+H111</f>
        <v>0</v>
      </c>
    </row>
    <row r="112" spans="1:9" ht="18.75" customHeight="1" hidden="1">
      <c r="A112" s="123" t="s">
        <v>95</v>
      </c>
      <c r="B112" s="534">
        <v>503</v>
      </c>
      <c r="C112" s="438" t="s">
        <v>14</v>
      </c>
      <c r="D112" s="438" t="s">
        <v>90</v>
      </c>
      <c r="E112" s="509">
        <v>3380000</v>
      </c>
      <c r="F112" s="439" t="s">
        <v>96</v>
      </c>
      <c r="G112" s="425"/>
      <c r="H112" s="425"/>
      <c r="I112" s="574">
        <f>G112+H112</f>
        <v>0</v>
      </c>
    </row>
    <row r="113" spans="1:9" ht="26.25" customHeight="1" hidden="1">
      <c r="A113" s="170" t="s">
        <v>248</v>
      </c>
      <c r="B113" s="534">
        <v>503</v>
      </c>
      <c r="C113" s="438" t="s">
        <v>14</v>
      </c>
      <c r="D113" s="438" t="s">
        <v>90</v>
      </c>
      <c r="E113" s="509">
        <v>3400300</v>
      </c>
      <c r="F113" s="439" t="s">
        <v>6</v>
      </c>
      <c r="G113" s="424"/>
      <c r="H113" s="424"/>
      <c r="I113" s="574">
        <f>G113+H113</f>
        <v>0</v>
      </c>
    </row>
    <row r="114" spans="1:9" ht="19.5" customHeight="1" hidden="1">
      <c r="A114" s="123" t="s">
        <v>95</v>
      </c>
      <c r="B114" s="534">
        <v>503</v>
      </c>
      <c r="C114" s="438" t="s">
        <v>14</v>
      </c>
      <c r="D114" s="438" t="s">
        <v>90</v>
      </c>
      <c r="E114" s="509">
        <v>3400300</v>
      </c>
      <c r="F114" s="439" t="s">
        <v>96</v>
      </c>
      <c r="G114" s="425"/>
      <c r="H114" s="425"/>
      <c r="I114" s="574">
        <f>G114+H114</f>
        <v>0</v>
      </c>
    </row>
    <row r="115" spans="1:9" ht="36.75" customHeight="1">
      <c r="A115" s="529" t="s">
        <v>228</v>
      </c>
      <c r="B115" s="534">
        <v>503</v>
      </c>
      <c r="C115" s="438" t="s">
        <v>14</v>
      </c>
      <c r="D115" s="438" t="s">
        <v>90</v>
      </c>
      <c r="E115" s="509">
        <v>3450100</v>
      </c>
      <c r="F115" s="438" t="s">
        <v>6</v>
      </c>
      <c r="G115" s="424"/>
      <c r="H115" s="424">
        <f>H116</f>
        <v>50</v>
      </c>
      <c r="I115" s="574">
        <f>I116</f>
        <v>200</v>
      </c>
    </row>
    <row r="116" spans="1:9" ht="25.5" customHeight="1">
      <c r="A116" s="123" t="s">
        <v>95</v>
      </c>
      <c r="B116" s="534">
        <v>503</v>
      </c>
      <c r="C116" s="438" t="s">
        <v>14</v>
      </c>
      <c r="D116" s="438" t="s">
        <v>90</v>
      </c>
      <c r="E116" s="509">
        <v>3450100</v>
      </c>
      <c r="F116" s="438" t="s">
        <v>151</v>
      </c>
      <c r="G116" s="425"/>
      <c r="H116" s="425">
        <v>50</v>
      </c>
      <c r="I116" s="574">
        <v>200</v>
      </c>
    </row>
    <row r="117" spans="1:9" ht="19.5" customHeight="1" hidden="1">
      <c r="A117" s="171" t="s">
        <v>298</v>
      </c>
      <c r="B117" s="534">
        <v>503</v>
      </c>
      <c r="C117" s="438" t="s">
        <v>14</v>
      </c>
      <c r="D117" s="438" t="s">
        <v>90</v>
      </c>
      <c r="E117" s="509">
        <v>5220000</v>
      </c>
      <c r="F117" s="438" t="s">
        <v>6</v>
      </c>
      <c r="G117" s="424"/>
      <c r="H117" s="424"/>
      <c r="I117" s="573">
        <f aca="true" t="shared" si="4" ref="I117:I157">G117+H117</f>
        <v>0</v>
      </c>
    </row>
    <row r="118" spans="1:9" ht="41.25" customHeight="1" hidden="1">
      <c r="A118" s="123" t="s">
        <v>299</v>
      </c>
      <c r="B118" s="534">
        <v>503</v>
      </c>
      <c r="C118" s="438" t="s">
        <v>14</v>
      </c>
      <c r="D118" s="438" t="s">
        <v>90</v>
      </c>
      <c r="E118" s="509">
        <v>5222300</v>
      </c>
      <c r="F118" s="438" t="s">
        <v>300</v>
      </c>
      <c r="G118" s="425"/>
      <c r="H118" s="425"/>
      <c r="I118" s="574">
        <f t="shared" si="4"/>
        <v>0</v>
      </c>
    </row>
    <row r="119" spans="1:9" ht="20.25" customHeight="1" hidden="1">
      <c r="A119" s="121" t="s">
        <v>245</v>
      </c>
      <c r="B119" s="691">
        <v>503</v>
      </c>
      <c r="C119" s="396" t="s">
        <v>63</v>
      </c>
      <c r="D119" s="396" t="s">
        <v>16</v>
      </c>
      <c r="E119" s="396" t="s">
        <v>91</v>
      </c>
      <c r="F119" s="396" t="s">
        <v>6</v>
      </c>
      <c r="G119" s="426">
        <f>G122+G133</f>
        <v>0</v>
      </c>
      <c r="H119" s="426"/>
      <c r="I119" s="573">
        <f t="shared" si="4"/>
        <v>0</v>
      </c>
    </row>
    <row r="120" spans="1:9" ht="21.75" customHeight="1" hidden="1">
      <c r="A120" s="116" t="s">
        <v>234</v>
      </c>
      <c r="B120" s="534">
        <v>503</v>
      </c>
      <c r="C120" s="438" t="s">
        <v>63</v>
      </c>
      <c r="D120" s="438" t="s">
        <v>7</v>
      </c>
      <c r="E120" s="438" t="s">
        <v>231</v>
      </c>
      <c r="F120" s="438" t="s">
        <v>235</v>
      </c>
      <c r="G120" s="422"/>
      <c r="H120" s="422"/>
      <c r="I120" s="573">
        <f t="shared" si="4"/>
        <v>0</v>
      </c>
    </row>
    <row r="121" spans="1:9" ht="18.75" customHeight="1" hidden="1">
      <c r="A121" s="173" t="s">
        <v>243</v>
      </c>
      <c r="B121" s="534">
        <v>503</v>
      </c>
      <c r="C121" s="438" t="s">
        <v>63</v>
      </c>
      <c r="D121" s="438" t="s">
        <v>7</v>
      </c>
      <c r="E121" s="438" t="s">
        <v>231</v>
      </c>
      <c r="F121" s="438" t="s">
        <v>235</v>
      </c>
      <c r="G121" s="422"/>
      <c r="H121" s="422"/>
      <c r="I121" s="573">
        <f t="shared" si="4"/>
        <v>0</v>
      </c>
    </row>
    <row r="122" spans="1:9" ht="17.25" customHeight="1" hidden="1">
      <c r="A122" s="118" t="s">
        <v>229</v>
      </c>
      <c r="B122" s="687">
        <v>503</v>
      </c>
      <c r="C122" s="388" t="s">
        <v>63</v>
      </c>
      <c r="D122" s="388" t="s">
        <v>7</v>
      </c>
      <c r="E122" s="388" t="s">
        <v>91</v>
      </c>
      <c r="F122" s="388" t="s">
        <v>6</v>
      </c>
      <c r="G122" s="426">
        <f>G123</f>
        <v>0</v>
      </c>
      <c r="H122" s="426"/>
      <c r="I122" s="573">
        <f t="shared" si="4"/>
        <v>0</v>
      </c>
    </row>
    <row r="123" spans="1:9" ht="28.5" customHeight="1" hidden="1">
      <c r="A123" s="116" t="s">
        <v>230</v>
      </c>
      <c r="B123" s="534">
        <v>503</v>
      </c>
      <c r="C123" s="438" t="s">
        <v>63</v>
      </c>
      <c r="D123" s="438" t="s">
        <v>7</v>
      </c>
      <c r="E123" s="438" t="s">
        <v>231</v>
      </c>
      <c r="F123" s="438" t="s">
        <v>6</v>
      </c>
      <c r="G123" s="427">
        <f>G124+G128</f>
        <v>0</v>
      </c>
      <c r="H123" s="427"/>
      <c r="I123" s="573">
        <f t="shared" si="4"/>
        <v>0</v>
      </c>
    </row>
    <row r="124" spans="1:9" ht="45" customHeight="1" hidden="1">
      <c r="A124" s="171" t="s">
        <v>311</v>
      </c>
      <c r="B124" s="534">
        <v>503</v>
      </c>
      <c r="C124" s="438" t="s">
        <v>63</v>
      </c>
      <c r="D124" s="438" t="s">
        <v>7</v>
      </c>
      <c r="E124" s="438" t="s">
        <v>231</v>
      </c>
      <c r="F124" s="438" t="s">
        <v>235</v>
      </c>
      <c r="G124" s="427">
        <f>G125+G126</f>
        <v>0</v>
      </c>
      <c r="H124" s="427"/>
      <c r="I124" s="573">
        <f t="shared" si="4"/>
        <v>0</v>
      </c>
    </row>
    <row r="125" spans="1:9" ht="36.75" customHeight="1" hidden="1">
      <c r="A125" s="117" t="s">
        <v>301</v>
      </c>
      <c r="B125" s="534">
        <v>503</v>
      </c>
      <c r="C125" s="438" t="s">
        <v>63</v>
      </c>
      <c r="D125" s="438" t="s">
        <v>7</v>
      </c>
      <c r="E125" s="438" t="s">
        <v>231</v>
      </c>
      <c r="F125" s="438" t="s">
        <v>235</v>
      </c>
      <c r="G125" s="428"/>
      <c r="H125" s="428"/>
      <c r="I125" s="573">
        <f t="shared" si="4"/>
        <v>0</v>
      </c>
    </row>
    <row r="126" spans="1:9" ht="45.75" customHeight="1" hidden="1">
      <c r="A126" s="117" t="s">
        <v>307</v>
      </c>
      <c r="B126" s="534">
        <v>503</v>
      </c>
      <c r="C126" s="438" t="s">
        <v>63</v>
      </c>
      <c r="D126" s="438" t="s">
        <v>7</v>
      </c>
      <c r="E126" s="438" t="s">
        <v>231</v>
      </c>
      <c r="F126" s="438" t="s">
        <v>235</v>
      </c>
      <c r="G126" s="428"/>
      <c r="H126" s="428"/>
      <c r="I126" s="573">
        <f t="shared" si="4"/>
        <v>0</v>
      </c>
    </row>
    <row r="127" spans="1:9" ht="24" customHeight="1" hidden="1">
      <c r="A127" s="117" t="s">
        <v>295</v>
      </c>
      <c r="B127" s="534">
        <v>503</v>
      </c>
      <c r="C127" s="438" t="s">
        <v>63</v>
      </c>
      <c r="D127" s="438" t="s">
        <v>7</v>
      </c>
      <c r="E127" s="438" t="s">
        <v>231</v>
      </c>
      <c r="F127" s="438" t="s">
        <v>235</v>
      </c>
      <c r="G127" s="428"/>
      <c r="H127" s="428"/>
      <c r="I127" s="573">
        <f t="shared" si="4"/>
        <v>0</v>
      </c>
    </row>
    <row r="128" spans="1:9" ht="42" customHeight="1" hidden="1">
      <c r="A128" s="252" t="s">
        <v>310</v>
      </c>
      <c r="B128" s="534">
        <v>503</v>
      </c>
      <c r="C128" s="438" t="s">
        <v>63</v>
      </c>
      <c r="D128" s="438" t="s">
        <v>7</v>
      </c>
      <c r="E128" s="438" t="s">
        <v>231</v>
      </c>
      <c r="F128" s="438" t="s">
        <v>235</v>
      </c>
      <c r="G128" s="427">
        <f>G129+G130+G131+G132</f>
        <v>0</v>
      </c>
      <c r="H128" s="427"/>
      <c r="I128" s="573">
        <f t="shared" si="4"/>
        <v>0</v>
      </c>
    </row>
    <row r="129" spans="1:9" ht="36.75" customHeight="1" hidden="1">
      <c r="A129" s="173" t="s">
        <v>302</v>
      </c>
      <c r="B129" s="534">
        <v>503</v>
      </c>
      <c r="C129" s="438" t="s">
        <v>63</v>
      </c>
      <c r="D129" s="438" t="s">
        <v>7</v>
      </c>
      <c r="E129" s="438" t="s">
        <v>231</v>
      </c>
      <c r="F129" s="438" t="s">
        <v>235</v>
      </c>
      <c r="G129" s="429"/>
      <c r="H129" s="429"/>
      <c r="I129" s="573">
        <f t="shared" si="4"/>
        <v>0</v>
      </c>
    </row>
    <row r="130" spans="1:9" ht="37.5" customHeight="1" hidden="1">
      <c r="A130" s="173" t="s">
        <v>338</v>
      </c>
      <c r="B130" s="534">
        <v>503</v>
      </c>
      <c r="C130" s="438" t="s">
        <v>63</v>
      </c>
      <c r="D130" s="438" t="s">
        <v>7</v>
      </c>
      <c r="E130" s="438" t="s">
        <v>308</v>
      </c>
      <c r="F130" s="438" t="s">
        <v>235</v>
      </c>
      <c r="G130" s="429"/>
      <c r="H130" s="429"/>
      <c r="I130" s="573">
        <f t="shared" si="4"/>
        <v>0</v>
      </c>
    </row>
    <row r="131" spans="1:9" ht="37.5" customHeight="1" hidden="1">
      <c r="A131" s="173" t="s">
        <v>339</v>
      </c>
      <c r="B131" s="534">
        <v>503</v>
      </c>
      <c r="C131" s="438" t="s">
        <v>63</v>
      </c>
      <c r="D131" s="438" t="s">
        <v>7</v>
      </c>
      <c r="E131" s="438" t="s">
        <v>309</v>
      </c>
      <c r="F131" s="438" t="s">
        <v>235</v>
      </c>
      <c r="G131" s="429"/>
      <c r="H131" s="429"/>
      <c r="I131" s="573">
        <f t="shared" si="4"/>
        <v>0</v>
      </c>
    </row>
    <row r="132" spans="1:9" ht="39" customHeight="1" hidden="1">
      <c r="A132" s="173" t="s">
        <v>246</v>
      </c>
      <c r="B132" s="534">
        <v>503</v>
      </c>
      <c r="C132" s="438" t="s">
        <v>63</v>
      </c>
      <c r="D132" s="438" t="s">
        <v>7</v>
      </c>
      <c r="E132" s="438" t="s">
        <v>231</v>
      </c>
      <c r="F132" s="438" t="s">
        <v>235</v>
      </c>
      <c r="G132" s="422"/>
      <c r="H132" s="422"/>
      <c r="I132" s="573">
        <f t="shared" si="4"/>
        <v>0</v>
      </c>
    </row>
    <row r="133" spans="1:11" ht="17.25" customHeight="1" hidden="1">
      <c r="A133" s="118" t="s">
        <v>185</v>
      </c>
      <c r="B133" s="534">
        <v>503</v>
      </c>
      <c r="C133" s="438" t="s">
        <v>63</v>
      </c>
      <c r="D133" s="438" t="s">
        <v>9</v>
      </c>
      <c r="E133" s="438" t="s">
        <v>91</v>
      </c>
      <c r="F133" s="438" t="s">
        <v>6</v>
      </c>
      <c r="G133" s="430">
        <f>G134</f>
        <v>0</v>
      </c>
      <c r="H133" s="430"/>
      <c r="I133" s="573">
        <f t="shared" si="4"/>
        <v>0</v>
      </c>
      <c r="J133" s="867"/>
      <c r="K133" s="867"/>
    </row>
    <row r="134" spans="1:9" ht="18" customHeight="1" hidden="1">
      <c r="A134" s="116" t="s">
        <v>79</v>
      </c>
      <c r="B134" s="534">
        <v>503</v>
      </c>
      <c r="C134" s="438" t="s">
        <v>63</v>
      </c>
      <c r="D134" s="438" t="s">
        <v>9</v>
      </c>
      <c r="E134" s="438" t="s">
        <v>186</v>
      </c>
      <c r="F134" s="438" t="s">
        <v>6</v>
      </c>
      <c r="G134" s="390"/>
      <c r="H134" s="390"/>
      <c r="I134" s="573">
        <f t="shared" si="4"/>
        <v>0</v>
      </c>
    </row>
    <row r="135" spans="1:9" ht="16.5" customHeight="1" hidden="1">
      <c r="A135" s="116" t="s">
        <v>80</v>
      </c>
      <c r="B135" s="534">
        <v>503</v>
      </c>
      <c r="C135" s="438" t="s">
        <v>63</v>
      </c>
      <c r="D135" s="438" t="s">
        <v>9</v>
      </c>
      <c r="E135" s="438" t="s">
        <v>187</v>
      </c>
      <c r="F135" s="438" t="s">
        <v>6</v>
      </c>
      <c r="G135" s="390"/>
      <c r="H135" s="390"/>
      <c r="I135" s="573">
        <f t="shared" si="4"/>
        <v>0</v>
      </c>
    </row>
    <row r="136" spans="1:9" ht="24" customHeight="1" hidden="1">
      <c r="A136" s="116" t="s">
        <v>95</v>
      </c>
      <c r="B136" s="534">
        <v>503</v>
      </c>
      <c r="C136" s="438" t="s">
        <v>63</v>
      </c>
      <c r="D136" s="438" t="s">
        <v>9</v>
      </c>
      <c r="E136" s="438" t="s">
        <v>187</v>
      </c>
      <c r="F136" s="438" t="s">
        <v>96</v>
      </c>
      <c r="G136" s="390"/>
      <c r="H136" s="390"/>
      <c r="I136" s="573">
        <f t="shared" si="4"/>
        <v>0</v>
      </c>
    </row>
    <row r="137" spans="1:9" ht="24" customHeight="1" hidden="1">
      <c r="A137" s="368"/>
      <c r="B137" s="537">
        <v>503</v>
      </c>
      <c r="C137" s="431" t="s">
        <v>8</v>
      </c>
      <c r="D137" s="548" t="s">
        <v>16</v>
      </c>
      <c r="E137" s="548" t="s">
        <v>91</v>
      </c>
      <c r="F137" s="548" t="s">
        <v>6</v>
      </c>
      <c r="G137" s="432">
        <f>G138+G141</f>
        <v>0</v>
      </c>
      <c r="H137" s="432"/>
      <c r="I137" s="573">
        <f t="shared" si="4"/>
        <v>0</v>
      </c>
    </row>
    <row r="138" spans="1:9" ht="24" customHeight="1" hidden="1">
      <c r="A138" s="727"/>
      <c r="B138" s="550" t="s">
        <v>76</v>
      </c>
      <c r="C138" s="433" t="s">
        <v>8</v>
      </c>
      <c r="D138" s="433" t="s">
        <v>63</v>
      </c>
      <c r="E138" s="519" t="s">
        <v>91</v>
      </c>
      <c r="F138" s="519" t="s">
        <v>6</v>
      </c>
      <c r="G138" s="434">
        <f>G139</f>
        <v>0</v>
      </c>
      <c r="H138" s="434"/>
      <c r="I138" s="573">
        <f t="shared" si="4"/>
        <v>0</v>
      </c>
    </row>
    <row r="139" spans="1:9" ht="24" customHeight="1" hidden="1">
      <c r="A139" s="352"/>
      <c r="B139" s="550" t="s">
        <v>76</v>
      </c>
      <c r="C139" s="433" t="s">
        <v>8</v>
      </c>
      <c r="D139" s="433" t="s">
        <v>63</v>
      </c>
      <c r="E139" s="549">
        <v>5220000</v>
      </c>
      <c r="F139" s="550" t="s">
        <v>6</v>
      </c>
      <c r="G139" s="435">
        <f>G140</f>
        <v>0</v>
      </c>
      <c r="H139" s="435"/>
      <c r="I139" s="573">
        <f t="shared" si="4"/>
        <v>0</v>
      </c>
    </row>
    <row r="140" spans="1:9" ht="24" customHeight="1" hidden="1">
      <c r="A140" s="358"/>
      <c r="B140" s="550" t="s">
        <v>76</v>
      </c>
      <c r="C140" s="550" t="s">
        <v>8</v>
      </c>
      <c r="D140" s="550" t="s">
        <v>63</v>
      </c>
      <c r="E140" s="519"/>
      <c r="F140" s="519"/>
      <c r="G140" s="435"/>
      <c r="H140" s="435"/>
      <c r="I140" s="573">
        <f t="shared" si="4"/>
        <v>0</v>
      </c>
    </row>
    <row r="141" spans="1:9" ht="24" customHeight="1" hidden="1">
      <c r="A141" s="372"/>
      <c r="B141" s="538"/>
      <c r="C141" s="551"/>
      <c r="D141" s="551"/>
      <c r="E141" s="551"/>
      <c r="F141" s="551"/>
      <c r="G141" s="436"/>
      <c r="H141" s="436"/>
      <c r="I141" s="573">
        <f t="shared" si="4"/>
        <v>0</v>
      </c>
    </row>
    <row r="142" spans="1:9" ht="1.5" customHeight="1" hidden="1">
      <c r="A142" s="261" t="s">
        <v>11</v>
      </c>
      <c r="B142" s="539" t="s">
        <v>76</v>
      </c>
      <c r="C142" s="552" t="s">
        <v>10</v>
      </c>
      <c r="D142" s="553" t="s">
        <v>16</v>
      </c>
      <c r="E142" s="553" t="s">
        <v>91</v>
      </c>
      <c r="F142" s="553" t="s">
        <v>6</v>
      </c>
      <c r="G142" s="430">
        <f>G146+G143</f>
        <v>0</v>
      </c>
      <c r="H142" s="430"/>
      <c r="I142" s="573">
        <f t="shared" si="4"/>
        <v>0</v>
      </c>
    </row>
    <row r="143" spans="1:9" ht="28.5" customHeight="1" hidden="1">
      <c r="A143" s="243" t="s">
        <v>51</v>
      </c>
      <c r="B143" s="534">
        <v>503</v>
      </c>
      <c r="C143" s="399" t="s">
        <v>10</v>
      </c>
      <c r="D143" s="399" t="s">
        <v>9</v>
      </c>
      <c r="E143" s="399" t="s">
        <v>52</v>
      </c>
      <c r="F143" s="399" t="s">
        <v>6</v>
      </c>
      <c r="G143" s="437"/>
      <c r="H143" s="437"/>
      <c r="I143" s="573">
        <f t="shared" si="4"/>
        <v>0</v>
      </c>
    </row>
    <row r="144" spans="1:9" ht="30" customHeight="1" hidden="1">
      <c r="A144" s="244" t="s">
        <v>22</v>
      </c>
      <c r="B144" s="534">
        <v>503</v>
      </c>
      <c r="C144" s="554" t="s">
        <v>10</v>
      </c>
      <c r="D144" s="554" t="s">
        <v>9</v>
      </c>
      <c r="E144" s="554" t="s">
        <v>132</v>
      </c>
      <c r="F144" s="554" t="s">
        <v>6</v>
      </c>
      <c r="G144" s="437"/>
      <c r="H144" s="437"/>
      <c r="I144" s="573">
        <f t="shared" si="4"/>
        <v>0</v>
      </c>
    </row>
    <row r="145" spans="1:9" ht="24" customHeight="1" hidden="1">
      <c r="A145" s="244" t="s">
        <v>108</v>
      </c>
      <c r="B145" s="534">
        <v>503</v>
      </c>
      <c r="C145" s="554" t="s">
        <v>10</v>
      </c>
      <c r="D145" s="554" t="s">
        <v>9</v>
      </c>
      <c r="E145" s="554" t="s">
        <v>132</v>
      </c>
      <c r="F145" s="554" t="s">
        <v>109</v>
      </c>
      <c r="G145" s="437"/>
      <c r="H145" s="437"/>
      <c r="I145" s="573">
        <f t="shared" si="4"/>
        <v>0</v>
      </c>
    </row>
    <row r="146" spans="1:9" ht="24" customHeight="1" hidden="1">
      <c r="A146" s="237" t="s">
        <v>32</v>
      </c>
      <c r="B146" s="540" t="s">
        <v>76</v>
      </c>
      <c r="C146" s="554" t="s">
        <v>10</v>
      </c>
      <c r="D146" s="438" t="s">
        <v>10</v>
      </c>
      <c r="E146" s="438" t="s">
        <v>91</v>
      </c>
      <c r="F146" s="438" t="s">
        <v>6</v>
      </c>
      <c r="G146" s="390"/>
      <c r="H146" s="390"/>
      <c r="I146" s="573">
        <f t="shared" si="4"/>
        <v>0</v>
      </c>
    </row>
    <row r="147" spans="1:9" ht="14.25" customHeight="1" hidden="1">
      <c r="A147" s="295" t="s">
        <v>331</v>
      </c>
      <c r="B147" s="541">
        <v>503</v>
      </c>
      <c r="C147" s="439" t="s">
        <v>10</v>
      </c>
      <c r="D147" s="439" t="s">
        <v>10</v>
      </c>
      <c r="E147" s="440" t="s">
        <v>332</v>
      </c>
      <c r="F147" s="440" t="s">
        <v>6</v>
      </c>
      <c r="G147" s="390"/>
      <c r="H147" s="390"/>
      <c r="I147" s="573">
        <f t="shared" si="4"/>
        <v>0</v>
      </c>
    </row>
    <row r="148" spans="1:9" ht="24" customHeight="1" hidden="1">
      <c r="A148" s="116" t="s">
        <v>333</v>
      </c>
      <c r="B148" s="439" t="s">
        <v>76</v>
      </c>
      <c r="C148" s="439" t="s">
        <v>10</v>
      </c>
      <c r="D148" s="439" t="s">
        <v>10</v>
      </c>
      <c r="E148" s="440" t="s">
        <v>332</v>
      </c>
      <c r="F148" s="441" t="s">
        <v>96</v>
      </c>
      <c r="G148" s="390"/>
      <c r="H148" s="390"/>
      <c r="I148" s="573">
        <f t="shared" si="4"/>
        <v>0</v>
      </c>
    </row>
    <row r="149" spans="1:9" ht="18" customHeight="1">
      <c r="A149" s="526" t="s">
        <v>55</v>
      </c>
      <c r="B149" s="693" t="s">
        <v>76</v>
      </c>
      <c r="C149" s="542" t="s">
        <v>27</v>
      </c>
      <c r="D149" s="542" t="s">
        <v>16</v>
      </c>
      <c r="E149" s="542" t="s">
        <v>35</v>
      </c>
      <c r="F149" s="555" t="s">
        <v>6</v>
      </c>
      <c r="G149" s="445">
        <f>G150+G154</f>
        <v>0</v>
      </c>
      <c r="H149" s="445">
        <f>H150+H154</f>
        <v>112</v>
      </c>
      <c r="I149" s="573">
        <f>I150+I154</f>
        <v>1268</v>
      </c>
    </row>
    <row r="150" spans="1:9" ht="20.25" customHeight="1">
      <c r="A150" s="324" t="s">
        <v>58</v>
      </c>
      <c r="B150" s="694" t="s">
        <v>76</v>
      </c>
      <c r="C150" s="447" t="s">
        <v>27</v>
      </c>
      <c r="D150" s="447" t="s">
        <v>7</v>
      </c>
      <c r="E150" s="447" t="s">
        <v>35</v>
      </c>
      <c r="F150" s="441" t="s">
        <v>6</v>
      </c>
      <c r="G150" s="446">
        <f aca="true" t="shared" si="5" ref="G150:H152">G151</f>
        <v>0</v>
      </c>
      <c r="H150" s="446">
        <f t="shared" si="5"/>
        <v>60</v>
      </c>
      <c r="I150" s="573">
        <f>I151</f>
        <v>1060</v>
      </c>
    </row>
    <row r="151" spans="1:9" ht="26.25" customHeight="1">
      <c r="A151" s="323" t="s">
        <v>125</v>
      </c>
      <c r="B151" s="694" t="s">
        <v>76</v>
      </c>
      <c r="C151" s="447" t="s">
        <v>27</v>
      </c>
      <c r="D151" s="447" t="s">
        <v>7</v>
      </c>
      <c r="E151" s="447" t="s">
        <v>126</v>
      </c>
      <c r="F151" s="441" t="s">
        <v>6</v>
      </c>
      <c r="G151" s="448">
        <f t="shared" si="5"/>
        <v>0</v>
      </c>
      <c r="H151" s="448">
        <f t="shared" si="5"/>
        <v>60</v>
      </c>
      <c r="I151" s="574">
        <f>I152</f>
        <v>1060</v>
      </c>
    </row>
    <row r="152" spans="1:9" ht="20.25" customHeight="1">
      <c r="A152" s="323" t="s">
        <v>127</v>
      </c>
      <c r="B152" s="694" t="s">
        <v>76</v>
      </c>
      <c r="C152" s="447" t="s">
        <v>27</v>
      </c>
      <c r="D152" s="447" t="s">
        <v>7</v>
      </c>
      <c r="E152" s="447" t="s">
        <v>128</v>
      </c>
      <c r="F152" s="441" t="s">
        <v>6</v>
      </c>
      <c r="G152" s="448">
        <f t="shared" si="5"/>
        <v>0</v>
      </c>
      <c r="H152" s="448">
        <f t="shared" si="5"/>
        <v>60</v>
      </c>
      <c r="I152" s="574">
        <f>I153</f>
        <v>1060</v>
      </c>
    </row>
    <row r="153" spans="1:9" ht="18.75" customHeight="1">
      <c r="A153" s="733" t="s">
        <v>434</v>
      </c>
      <c r="B153" s="694" t="s">
        <v>76</v>
      </c>
      <c r="C153" s="447" t="s">
        <v>27</v>
      </c>
      <c r="D153" s="447" t="s">
        <v>7</v>
      </c>
      <c r="E153" s="447" t="s">
        <v>128</v>
      </c>
      <c r="F153" s="441" t="s">
        <v>433</v>
      </c>
      <c r="G153" s="448"/>
      <c r="H153" s="448">
        <v>60</v>
      </c>
      <c r="I153" s="574">
        <v>1060</v>
      </c>
    </row>
    <row r="154" spans="1:9" ht="15" customHeight="1">
      <c r="A154" s="324" t="s">
        <v>56</v>
      </c>
      <c r="B154" s="694" t="s">
        <v>76</v>
      </c>
      <c r="C154" s="447" t="s">
        <v>27</v>
      </c>
      <c r="D154" s="447" t="s">
        <v>28</v>
      </c>
      <c r="E154" s="447" t="s">
        <v>35</v>
      </c>
      <c r="F154" s="441" t="s">
        <v>6</v>
      </c>
      <c r="G154" s="449">
        <f aca="true" t="shared" si="6" ref="G154:I155">G155</f>
        <v>0</v>
      </c>
      <c r="H154" s="449">
        <f t="shared" si="6"/>
        <v>52</v>
      </c>
      <c r="I154" s="573">
        <f>I155+I159</f>
        <v>208</v>
      </c>
    </row>
    <row r="155" spans="1:9" ht="18" customHeight="1">
      <c r="A155" s="323" t="s">
        <v>136</v>
      </c>
      <c r="B155" s="694" t="s">
        <v>76</v>
      </c>
      <c r="C155" s="447" t="s">
        <v>27</v>
      </c>
      <c r="D155" s="447" t="s">
        <v>28</v>
      </c>
      <c r="E155" s="447" t="s">
        <v>140</v>
      </c>
      <c r="F155" s="441" t="s">
        <v>6</v>
      </c>
      <c r="G155" s="448">
        <f t="shared" si="6"/>
        <v>0</v>
      </c>
      <c r="H155" s="448">
        <f t="shared" si="6"/>
        <v>52</v>
      </c>
      <c r="I155" s="574">
        <f t="shared" si="6"/>
        <v>120</v>
      </c>
    </row>
    <row r="156" spans="1:9" ht="15" customHeight="1">
      <c r="A156" s="323" t="s">
        <v>30</v>
      </c>
      <c r="B156" s="694" t="s">
        <v>76</v>
      </c>
      <c r="C156" s="447" t="s">
        <v>27</v>
      </c>
      <c r="D156" s="447" t="s">
        <v>28</v>
      </c>
      <c r="E156" s="447" t="s">
        <v>181</v>
      </c>
      <c r="F156" s="441" t="s">
        <v>6</v>
      </c>
      <c r="G156" s="448">
        <f>G157+G158</f>
        <v>0</v>
      </c>
      <c r="H156" s="448">
        <f>H158</f>
        <v>52</v>
      </c>
      <c r="I156" s="574">
        <f>I158</f>
        <v>120</v>
      </c>
    </row>
    <row r="157" spans="1:9" ht="18" customHeight="1" hidden="1">
      <c r="A157" s="323" t="s">
        <v>129</v>
      </c>
      <c r="B157" s="694" t="s">
        <v>76</v>
      </c>
      <c r="C157" s="447" t="s">
        <v>27</v>
      </c>
      <c r="D157" s="447" t="s">
        <v>28</v>
      </c>
      <c r="E157" s="447" t="s">
        <v>181</v>
      </c>
      <c r="F157" s="441" t="s">
        <v>36</v>
      </c>
      <c r="G157" s="448"/>
      <c r="H157" s="448"/>
      <c r="I157" s="574">
        <f t="shared" si="4"/>
        <v>0</v>
      </c>
    </row>
    <row r="158" spans="1:9" ht="26.25" customHeight="1">
      <c r="A158" s="123" t="s">
        <v>463</v>
      </c>
      <c r="B158" s="694" t="s">
        <v>76</v>
      </c>
      <c r="C158" s="447" t="s">
        <v>27</v>
      </c>
      <c r="D158" s="447" t="s">
        <v>28</v>
      </c>
      <c r="E158" s="447" t="s">
        <v>181</v>
      </c>
      <c r="F158" s="739" t="s">
        <v>151</v>
      </c>
      <c r="G158" s="448"/>
      <c r="H158" s="448">
        <v>52</v>
      </c>
      <c r="I158" s="574">
        <f>40+80</f>
        <v>120</v>
      </c>
    </row>
    <row r="159" spans="1:9" ht="17.25" customHeight="1">
      <c r="A159" s="123" t="s">
        <v>298</v>
      </c>
      <c r="B159" s="694" t="s">
        <v>76</v>
      </c>
      <c r="C159" s="447" t="s">
        <v>27</v>
      </c>
      <c r="D159" s="447" t="s">
        <v>28</v>
      </c>
      <c r="E159" s="447" t="s">
        <v>342</v>
      </c>
      <c r="F159" s="441" t="s">
        <v>6</v>
      </c>
      <c r="G159" s="448"/>
      <c r="H159" s="448"/>
      <c r="I159" s="574">
        <f>I160</f>
        <v>88</v>
      </c>
    </row>
    <row r="160" spans="1:9" ht="29.25" customHeight="1">
      <c r="A160" s="323" t="s">
        <v>447</v>
      </c>
      <c r="B160" s="694" t="s">
        <v>76</v>
      </c>
      <c r="C160" s="447" t="s">
        <v>27</v>
      </c>
      <c r="D160" s="447" t="s">
        <v>28</v>
      </c>
      <c r="E160" s="447" t="s">
        <v>448</v>
      </c>
      <c r="F160" s="441" t="s">
        <v>6</v>
      </c>
      <c r="G160" s="448"/>
      <c r="H160" s="448"/>
      <c r="I160" s="574">
        <f>I161</f>
        <v>88</v>
      </c>
    </row>
    <row r="161" spans="1:9" ht="41.25" customHeight="1">
      <c r="A161" s="173" t="s">
        <v>450</v>
      </c>
      <c r="B161" s="694" t="s">
        <v>76</v>
      </c>
      <c r="C161" s="447" t="s">
        <v>27</v>
      </c>
      <c r="D161" s="447" t="s">
        <v>28</v>
      </c>
      <c r="E161" s="447" t="s">
        <v>449</v>
      </c>
      <c r="F161" s="441" t="s">
        <v>6</v>
      </c>
      <c r="G161" s="448"/>
      <c r="H161" s="448"/>
      <c r="I161" s="574">
        <f>I162</f>
        <v>88</v>
      </c>
    </row>
    <row r="162" spans="1:9" ht="30" customHeight="1">
      <c r="A162" s="123" t="s">
        <v>463</v>
      </c>
      <c r="B162" s="694" t="s">
        <v>76</v>
      </c>
      <c r="C162" s="447" t="s">
        <v>27</v>
      </c>
      <c r="D162" s="447" t="s">
        <v>28</v>
      </c>
      <c r="E162" s="447" t="s">
        <v>449</v>
      </c>
      <c r="F162" s="441" t="s">
        <v>151</v>
      </c>
      <c r="G162" s="448"/>
      <c r="H162" s="448"/>
      <c r="I162" s="574">
        <v>88</v>
      </c>
    </row>
    <row r="163" spans="1:9" ht="17.25" customHeight="1">
      <c r="A163" s="728" t="s">
        <v>373</v>
      </c>
      <c r="B163" s="693" t="s">
        <v>76</v>
      </c>
      <c r="C163" s="542" t="s">
        <v>90</v>
      </c>
      <c r="D163" s="542" t="s">
        <v>16</v>
      </c>
      <c r="E163" s="542" t="s">
        <v>221</v>
      </c>
      <c r="F163" s="555" t="s">
        <v>6</v>
      </c>
      <c r="G163" s="442">
        <f aca="true" t="shared" si="7" ref="G163:I164">G164</f>
        <v>0</v>
      </c>
      <c r="H163" s="442">
        <f t="shared" si="7"/>
        <v>400</v>
      </c>
      <c r="I163" s="573">
        <f t="shared" si="7"/>
        <v>200</v>
      </c>
    </row>
    <row r="164" spans="1:9" ht="17.25" customHeight="1">
      <c r="A164" s="294" t="s">
        <v>217</v>
      </c>
      <c r="B164" s="439" t="s">
        <v>76</v>
      </c>
      <c r="C164" s="523" t="s">
        <v>90</v>
      </c>
      <c r="D164" s="438" t="s">
        <v>9</v>
      </c>
      <c r="E164" s="438" t="s">
        <v>91</v>
      </c>
      <c r="F164" s="440" t="s">
        <v>6</v>
      </c>
      <c r="G164" s="443">
        <f t="shared" si="7"/>
        <v>0</v>
      </c>
      <c r="H164" s="443">
        <f t="shared" si="7"/>
        <v>400</v>
      </c>
      <c r="I164" s="574">
        <f t="shared" si="7"/>
        <v>200</v>
      </c>
    </row>
    <row r="165" spans="1:9" ht="27" customHeight="1">
      <c r="A165" s="116" t="s">
        <v>218</v>
      </c>
      <c r="B165" s="439" t="s">
        <v>76</v>
      </c>
      <c r="C165" s="523" t="s">
        <v>90</v>
      </c>
      <c r="D165" s="438" t="s">
        <v>9</v>
      </c>
      <c r="E165" s="438" t="s">
        <v>219</v>
      </c>
      <c r="F165" s="440" t="s">
        <v>6</v>
      </c>
      <c r="G165" s="444"/>
      <c r="H165" s="444">
        <f>H166</f>
        <v>400</v>
      </c>
      <c r="I165" s="574">
        <f>I166</f>
        <v>200</v>
      </c>
    </row>
    <row r="166" spans="1:9" ht="17.25" customHeight="1">
      <c r="A166" s="171" t="s">
        <v>148</v>
      </c>
      <c r="B166" s="439" t="s">
        <v>76</v>
      </c>
      <c r="C166" s="523" t="s">
        <v>90</v>
      </c>
      <c r="D166" s="438" t="s">
        <v>9</v>
      </c>
      <c r="E166" s="438" t="s">
        <v>219</v>
      </c>
      <c r="F166" s="739" t="s">
        <v>464</v>
      </c>
      <c r="G166" s="444"/>
      <c r="H166" s="444">
        <v>400</v>
      </c>
      <c r="I166" s="574">
        <v>200</v>
      </c>
    </row>
    <row r="167" spans="1:9" ht="51" customHeight="1">
      <c r="A167" s="17" t="s">
        <v>382</v>
      </c>
      <c r="B167" s="695" t="s">
        <v>173</v>
      </c>
      <c r="C167" s="450" t="s">
        <v>16</v>
      </c>
      <c r="D167" s="450" t="s">
        <v>16</v>
      </c>
      <c r="E167" s="450" t="s">
        <v>91</v>
      </c>
      <c r="F167" s="450" t="s">
        <v>6</v>
      </c>
      <c r="G167" s="451" t="e">
        <f>G168+G185+G177</f>
        <v>#REF!</v>
      </c>
      <c r="H167" s="451" t="e">
        <f>H168+H185+H177</f>
        <v>#REF!</v>
      </c>
      <c r="I167" s="575">
        <f>I168+I185+I176+I180</f>
        <v>17570.499999999996</v>
      </c>
    </row>
    <row r="168" spans="1:9" ht="42" customHeight="1">
      <c r="A168" s="729" t="s">
        <v>249</v>
      </c>
      <c r="B168" s="688" t="s">
        <v>173</v>
      </c>
      <c r="C168" s="396" t="s">
        <v>7</v>
      </c>
      <c r="D168" s="396" t="s">
        <v>8</v>
      </c>
      <c r="E168" s="396" t="s">
        <v>91</v>
      </c>
      <c r="F168" s="396" t="s">
        <v>6</v>
      </c>
      <c r="G168" s="424">
        <f aca="true" t="shared" si="8" ref="G168:I169">G169</f>
        <v>0</v>
      </c>
      <c r="H168" s="424">
        <f t="shared" si="8"/>
        <v>2595.35</v>
      </c>
      <c r="I168" s="576">
        <f t="shared" si="8"/>
        <v>3984.87</v>
      </c>
    </row>
    <row r="169" spans="1:9" ht="51.75" customHeight="1">
      <c r="A169" s="38" t="s">
        <v>98</v>
      </c>
      <c r="B169" s="626">
        <v>528</v>
      </c>
      <c r="C169" s="161" t="s">
        <v>7</v>
      </c>
      <c r="D169" s="161" t="s">
        <v>8</v>
      </c>
      <c r="E169" s="161" t="s">
        <v>99</v>
      </c>
      <c r="F169" s="161" t="s">
        <v>6</v>
      </c>
      <c r="G169" s="423">
        <f t="shared" si="8"/>
        <v>0</v>
      </c>
      <c r="H169" s="423">
        <f t="shared" si="8"/>
        <v>2595.35</v>
      </c>
      <c r="I169" s="577">
        <f t="shared" si="8"/>
        <v>3984.87</v>
      </c>
    </row>
    <row r="170" spans="1:9" ht="13.5" customHeight="1">
      <c r="A170" s="32" t="s">
        <v>18</v>
      </c>
      <c r="B170" s="626">
        <v>528</v>
      </c>
      <c r="C170" s="161" t="s">
        <v>7</v>
      </c>
      <c r="D170" s="161" t="s">
        <v>8</v>
      </c>
      <c r="E170" s="161" t="s">
        <v>100</v>
      </c>
      <c r="F170" s="161" t="s">
        <v>6</v>
      </c>
      <c r="G170" s="423">
        <f>G175</f>
        <v>0</v>
      </c>
      <c r="H170" s="423">
        <f>H175</f>
        <v>2595.35</v>
      </c>
      <c r="I170" s="577">
        <f>I171+I172+I173+I174+I175</f>
        <v>3984.87</v>
      </c>
    </row>
    <row r="171" spans="1:9" ht="13.5" customHeight="1">
      <c r="A171" s="733" t="s">
        <v>426</v>
      </c>
      <c r="B171" s="626">
        <v>528</v>
      </c>
      <c r="C171" s="161" t="s">
        <v>7</v>
      </c>
      <c r="D171" s="161" t="s">
        <v>8</v>
      </c>
      <c r="E171" s="161" t="s">
        <v>100</v>
      </c>
      <c r="F171" s="627" t="s">
        <v>419</v>
      </c>
      <c r="G171" s="423"/>
      <c r="H171" s="423"/>
      <c r="I171" s="577">
        <v>2321</v>
      </c>
    </row>
    <row r="172" spans="1:9" ht="27" customHeight="1">
      <c r="A172" s="734" t="s">
        <v>425</v>
      </c>
      <c r="B172" s="626">
        <v>528</v>
      </c>
      <c r="C172" s="161" t="s">
        <v>7</v>
      </c>
      <c r="D172" s="161" t="s">
        <v>8</v>
      </c>
      <c r="E172" s="161" t="s">
        <v>100</v>
      </c>
      <c r="F172" s="627" t="s">
        <v>420</v>
      </c>
      <c r="G172" s="423"/>
      <c r="H172" s="423"/>
      <c r="I172" s="577">
        <v>5</v>
      </c>
    </row>
    <row r="173" spans="1:9" ht="29.25" customHeight="1">
      <c r="A173" s="735" t="s">
        <v>436</v>
      </c>
      <c r="B173" s="626">
        <v>528</v>
      </c>
      <c r="C173" s="161" t="s">
        <v>7</v>
      </c>
      <c r="D173" s="161" t="s">
        <v>8</v>
      </c>
      <c r="E173" s="161" t="s">
        <v>100</v>
      </c>
      <c r="F173" s="627" t="s">
        <v>435</v>
      </c>
      <c r="G173" s="423"/>
      <c r="H173" s="423"/>
      <c r="I173" s="577">
        <v>30</v>
      </c>
    </row>
    <row r="174" spans="1:9" ht="27.75" customHeight="1">
      <c r="A174" s="734" t="s">
        <v>440</v>
      </c>
      <c r="B174" s="626">
        <v>528</v>
      </c>
      <c r="C174" s="161" t="s">
        <v>7</v>
      </c>
      <c r="D174" s="161" t="s">
        <v>8</v>
      </c>
      <c r="E174" s="161" t="s">
        <v>100</v>
      </c>
      <c r="F174" s="627" t="s">
        <v>421</v>
      </c>
      <c r="G174" s="423"/>
      <c r="H174" s="423"/>
      <c r="I174" s="577">
        <f>1618+9+1.87</f>
        <v>1628.87</v>
      </c>
    </row>
    <row r="175" spans="1:9" ht="27" customHeight="1" hidden="1">
      <c r="A175" s="733" t="s">
        <v>431</v>
      </c>
      <c r="B175" s="626">
        <v>528</v>
      </c>
      <c r="C175" s="161" t="s">
        <v>7</v>
      </c>
      <c r="D175" s="161" t="s">
        <v>8</v>
      </c>
      <c r="E175" s="161" t="s">
        <v>100</v>
      </c>
      <c r="F175" s="627" t="s">
        <v>430</v>
      </c>
      <c r="G175" s="423"/>
      <c r="H175" s="423">
        <v>2595.35</v>
      </c>
      <c r="I175" s="577"/>
    </row>
    <row r="176" spans="1:9" ht="19.5" customHeight="1" hidden="1">
      <c r="A176" s="170" t="s">
        <v>19</v>
      </c>
      <c r="B176" s="626">
        <v>528</v>
      </c>
      <c r="C176" s="627" t="s">
        <v>7</v>
      </c>
      <c r="D176" s="627" t="s">
        <v>369</v>
      </c>
      <c r="E176" s="627" t="s">
        <v>91</v>
      </c>
      <c r="F176" s="627" t="s">
        <v>6</v>
      </c>
      <c r="G176" s="423"/>
      <c r="H176" s="423"/>
      <c r="I176" s="628"/>
    </row>
    <row r="177" spans="1:9" ht="29.25" customHeight="1" hidden="1">
      <c r="A177" s="170" t="s">
        <v>303</v>
      </c>
      <c r="B177" s="330">
        <v>528</v>
      </c>
      <c r="C177" s="388" t="s">
        <v>7</v>
      </c>
      <c r="D177" s="388" t="s">
        <v>369</v>
      </c>
      <c r="E177" s="388" t="s">
        <v>304</v>
      </c>
      <c r="F177" s="388" t="s">
        <v>6</v>
      </c>
      <c r="G177" s="424">
        <f>G178</f>
        <v>0</v>
      </c>
      <c r="H177" s="424"/>
      <c r="I177" s="578">
        <f>I178</f>
        <v>0</v>
      </c>
    </row>
    <row r="178" spans="1:9" ht="26.25" customHeight="1" hidden="1">
      <c r="A178" s="116" t="s">
        <v>305</v>
      </c>
      <c r="B178" s="408">
        <v>528</v>
      </c>
      <c r="C178" s="438" t="s">
        <v>7</v>
      </c>
      <c r="D178" s="438" t="s">
        <v>369</v>
      </c>
      <c r="E178" s="438" t="s">
        <v>306</v>
      </c>
      <c r="F178" s="438" t="s">
        <v>6</v>
      </c>
      <c r="G178" s="425">
        <f>G179</f>
        <v>0</v>
      </c>
      <c r="H178" s="425"/>
      <c r="I178" s="578">
        <f>I179</f>
        <v>0</v>
      </c>
    </row>
    <row r="179" spans="1:9" ht="21.75" customHeight="1" hidden="1">
      <c r="A179" s="123" t="s">
        <v>432</v>
      </c>
      <c r="B179" s="408">
        <v>528</v>
      </c>
      <c r="C179" s="438" t="s">
        <v>7</v>
      </c>
      <c r="D179" s="438" t="s">
        <v>369</v>
      </c>
      <c r="E179" s="438" t="s">
        <v>306</v>
      </c>
      <c r="F179" s="438" t="s">
        <v>328</v>
      </c>
      <c r="G179" s="425"/>
      <c r="H179" s="425"/>
      <c r="I179" s="578"/>
    </row>
    <row r="180" spans="1:9" ht="21" customHeight="1">
      <c r="A180" s="39" t="s">
        <v>408</v>
      </c>
      <c r="B180" s="408">
        <v>528</v>
      </c>
      <c r="C180" s="84" t="s">
        <v>9</v>
      </c>
      <c r="D180" s="84" t="s">
        <v>16</v>
      </c>
      <c r="E180" s="99" t="s">
        <v>91</v>
      </c>
      <c r="F180" s="99" t="s">
        <v>6</v>
      </c>
      <c r="G180" s="190">
        <f>G181</f>
        <v>305</v>
      </c>
      <c r="H180" s="425"/>
      <c r="I180" s="576">
        <f>I181</f>
        <v>336.6</v>
      </c>
    </row>
    <row r="181" spans="1:9" ht="21" customHeight="1">
      <c r="A181" s="23" t="s">
        <v>409</v>
      </c>
      <c r="B181" s="408">
        <v>528</v>
      </c>
      <c r="C181" s="84" t="s">
        <v>9</v>
      </c>
      <c r="D181" s="84" t="s">
        <v>28</v>
      </c>
      <c r="E181" s="128" t="s">
        <v>91</v>
      </c>
      <c r="F181" s="128" t="s">
        <v>6</v>
      </c>
      <c r="G181" s="190">
        <f>G182</f>
        <v>305</v>
      </c>
      <c r="H181" s="425"/>
      <c r="I181" s="625">
        <f>I182</f>
        <v>336.6</v>
      </c>
    </row>
    <row r="182" spans="1:9" ht="33" customHeight="1">
      <c r="A182" s="23" t="s">
        <v>315</v>
      </c>
      <c r="B182" s="408">
        <v>528</v>
      </c>
      <c r="C182" s="84" t="s">
        <v>9</v>
      </c>
      <c r="D182" s="84" t="s">
        <v>28</v>
      </c>
      <c r="E182" s="84" t="s">
        <v>411</v>
      </c>
      <c r="F182" s="84" t="s">
        <v>6</v>
      </c>
      <c r="G182" s="190">
        <f>G183</f>
        <v>305</v>
      </c>
      <c r="H182" s="425"/>
      <c r="I182" s="625">
        <f>I183</f>
        <v>336.6</v>
      </c>
    </row>
    <row r="183" spans="1:9" ht="45.75" customHeight="1">
      <c r="A183" s="23" t="s">
        <v>410</v>
      </c>
      <c r="B183" s="408">
        <v>528</v>
      </c>
      <c r="C183" s="84" t="s">
        <v>9</v>
      </c>
      <c r="D183" s="84" t="s">
        <v>28</v>
      </c>
      <c r="E183" s="84" t="s">
        <v>282</v>
      </c>
      <c r="F183" s="84" t="s">
        <v>6</v>
      </c>
      <c r="G183" s="190">
        <f>G184</f>
        <v>305</v>
      </c>
      <c r="H183" s="425"/>
      <c r="I183" s="625">
        <f>I184</f>
        <v>336.6</v>
      </c>
    </row>
    <row r="184" spans="1:9" ht="22.5" customHeight="1">
      <c r="A184" s="116" t="s">
        <v>412</v>
      </c>
      <c r="B184" s="408">
        <v>528</v>
      </c>
      <c r="C184" s="84" t="s">
        <v>9</v>
      </c>
      <c r="D184" s="84" t="s">
        <v>28</v>
      </c>
      <c r="E184" s="84" t="s">
        <v>282</v>
      </c>
      <c r="F184" s="747" t="s">
        <v>461</v>
      </c>
      <c r="G184" s="190">
        <v>305</v>
      </c>
      <c r="H184" s="425"/>
      <c r="I184" s="625">
        <v>336.6</v>
      </c>
    </row>
    <row r="185" spans="1:9" ht="42" customHeight="1">
      <c r="A185" s="730" t="s">
        <v>379</v>
      </c>
      <c r="B185" s="685" t="s">
        <v>173</v>
      </c>
      <c r="C185" s="388" t="s">
        <v>105</v>
      </c>
      <c r="D185" s="388" t="s">
        <v>16</v>
      </c>
      <c r="E185" s="388" t="s">
        <v>35</v>
      </c>
      <c r="F185" s="388" t="s">
        <v>6</v>
      </c>
      <c r="G185" s="424" t="e">
        <f>G186+#REF!+G199+G193</f>
        <v>#REF!</v>
      </c>
      <c r="H185" s="424" t="e">
        <f>H186+H193+#REF!+H199</f>
        <v>#REF!</v>
      </c>
      <c r="I185" s="576">
        <f>I186</f>
        <v>13249.029999999999</v>
      </c>
    </row>
    <row r="186" spans="1:9" ht="39.75" customHeight="1">
      <c r="A186" s="332" t="s">
        <v>383</v>
      </c>
      <c r="B186" s="694" t="s">
        <v>173</v>
      </c>
      <c r="C186" s="447" t="s">
        <v>105</v>
      </c>
      <c r="D186" s="447" t="s">
        <v>7</v>
      </c>
      <c r="E186" s="447" t="s">
        <v>91</v>
      </c>
      <c r="F186" s="453" t="s">
        <v>6</v>
      </c>
      <c r="G186" s="454">
        <f aca="true" t="shared" si="9" ref="G186:H188">G187</f>
        <v>0</v>
      </c>
      <c r="H186" s="454">
        <f t="shared" si="9"/>
        <v>14013.15</v>
      </c>
      <c r="I186" s="579">
        <f>I187</f>
        <v>13249.029999999999</v>
      </c>
    </row>
    <row r="187" spans="1:9" ht="19.5" customHeight="1">
      <c r="A187" s="335" t="s">
        <v>154</v>
      </c>
      <c r="B187" s="694" t="s">
        <v>173</v>
      </c>
      <c r="C187" s="447" t="s">
        <v>105</v>
      </c>
      <c r="D187" s="447" t="s">
        <v>7</v>
      </c>
      <c r="E187" s="447" t="s">
        <v>155</v>
      </c>
      <c r="F187" s="453" t="s">
        <v>6</v>
      </c>
      <c r="G187" s="455">
        <f t="shared" si="9"/>
        <v>0</v>
      </c>
      <c r="H187" s="455">
        <f t="shared" si="9"/>
        <v>14013.15</v>
      </c>
      <c r="I187" s="579">
        <f>I188</f>
        <v>13249.029999999999</v>
      </c>
    </row>
    <row r="188" spans="1:9" ht="24" customHeight="1">
      <c r="A188" s="563" t="s">
        <v>156</v>
      </c>
      <c r="B188" s="694" t="s">
        <v>173</v>
      </c>
      <c r="C188" s="447" t="s">
        <v>105</v>
      </c>
      <c r="D188" s="447" t="s">
        <v>7</v>
      </c>
      <c r="E188" s="456" t="s">
        <v>157</v>
      </c>
      <c r="F188" s="457" t="s">
        <v>6</v>
      </c>
      <c r="G188" s="448">
        <f t="shared" si="9"/>
        <v>0</v>
      </c>
      <c r="H188" s="448">
        <f t="shared" si="9"/>
        <v>14013.15</v>
      </c>
      <c r="I188" s="579">
        <f>I189</f>
        <v>13249.029999999999</v>
      </c>
    </row>
    <row r="189" spans="1:9" ht="15" customHeight="1">
      <c r="A189" s="90" t="s">
        <v>158</v>
      </c>
      <c r="B189" s="694" t="s">
        <v>173</v>
      </c>
      <c r="C189" s="447" t="s">
        <v>105</v>
      </c>
      <c r="D189" s="447" t="s">
        <v>7</v>
      </c>
      <c r="E189" s="456" t="s">
        <v>157</v>
      </c>
      <c r="F189" s="748" t="s">
        <v>462</v>
      </c>
      <c r="G189" s="448"/>
      <c r="H189" s="448">
        <v>14013.15</v>
      </c>
      <c r="I189" s="579">
        <f>13250.9-1.87</f>
        <v>13249.029999999999</v>
      </c>
    </row>
    <row r="190" spans="1:9" ht="0.75" customHeight="1" hidden="1">
      <c r="A190" s="37" t="s">
        <v>182</v>
      </c>
      <c r="B190" s="696" t="s">
        <v>173</v>
      </c>
      <c r="C190" s="459">
        <v>11</v>
      </c>
      <c r="D190" s="458" t="s">
        <v>28</v>
      </c>
      <c r="E190" s="458" t="s">
        <v>91</v>
      </c>
      <c r="F190" s="460" t="s">
        <v>6</v>
      </c>
      <c r="G190" s="461">
        <f>G191</f>
        <v>0</v>
      </c>
      <c r="H190" s="461"/>
      <c r="I190" s="580">
        <f aca="true" t="shared" si="10" ref="I190:I204">G190+H190</f>
        <v>0</v>
      </c>
    </row>
    <row r="191" spans="1:9" ht="36.75" customHeight="1" hidden="1">
      <c r="A191" s="36" t="s">
        <v>160</v>
      </c>
      <c r="B191" s="697" t="s">
        <v>173</v>
      </c>
      <c r="C191" s="456" t="s">
        <v>57</v>
      </c>
      <c r="D191" s="456" t="s">
        <v>28</v>
      </c>
      <c r="E191" s="456" t="s">
        <v>161</v>
      </c>
      <c r="F191" s="462" t="s">
        <v>6</v>
      </c>
      <c r="G191" s="444">
        <f>G192</f>
        <v>0</v>
      </c>
      <c r="H191" s="444"/>
      <c r="I191" s="580">
        <f t="shared" si="10"/>
        <v>0</v>
      </c>
    </row>
    <row r="192" spans="1:9" ht="18.75" customHeight="1" hidden="1">
      <c r="A192" s="21" t="s">
        <v>108</v>
      </c>
      <c r="B192" s="692" t="s">
        <v>173</v>
      </c>
      <c r="C192" s="161" t="s">
        <v>57</v>
      </c>
      <c r="D192" s="161" t="s">
        <v>28</v>
      </c>
      <c r="E192" s="161" t="s">
        <v>161</v>
      </c>
      <c r="F192" s="463" t="s">
        <v>203</v>
      </c>
      <c r="G192" s="464"/>
      <c r="H192" s="464"/>
      <c r="I192" s="580">
        <f t="shared" si="10"/>
        <v>0</v>
      </c>
    </row>
    <row r="193" spans="1:9" ht="0.75" customHeight="1" hidden="1">
      <c r="A193" s="731"/>
      <c r="B193" s="692"/>
      <c r="C193" s="161"/>
      <c r="D193" s="161"/>
      <c r="E193" s="161"/>
      <c r="F193" s="463"/>
      <c r="G193" s="465">
        <f>G194+G196</f>
        <v>350</v>
      </c>
      <c r="H193" s="465"/>
      <c r="I193" s="580"/>
    </row>
    <row r="194" spans="1:9" ht="25.5" customHeight="1" hidden="1">
      <c r="A194" s="358"/>
      <c r="B194" s="698"/>
      <c r="C194" s="543"/>
      <c r="D194" s="543"/>
      <c r="E194" s="543"/>
      <c r="F194" s="556"/>
      <c r="G194" s="466">
        <v>350</v>
      </c>
      <c r="H194" s="466"/>
      <c r="I194" s="580"/>
    </row>
    <row r="195" spans="1:9" ht="0.75" customHeight="1" hidden="1">
      <c r="A195" s="353"/>
      <c r="B195" s="698" t="s">
        <v>173</v>
      </c>
      <c r="C195" s="543" t="s">
        <v>57</v>
      </c>
      <c r="D195" s="543" t="s">
        <v>9</v>
      </c>
      <c r="E195" s="543"/>
      <c r="F195" s="556"/>
      <c r="G195" s="466"/>
      <c r="H195" s="466"/>
      <c r="I195" s="580">
        <f t="shared" si="10"/>
        <v>0</v>
      </c>
    </row>
    <row r="196" spans="1:9" ht="21.75" customHeight="1" hidden="1">
      <c r="A196" s="352" t="s">
        <v>298</v>
      </c>
      <c r="B196" s="698" t="s">
        <v>173</v>
      </c>
      <c r="C196" s="543" t="s">
        <v>57</v>
      </c>
      <c r="D196" s="543" t="s">
        <v>9</v>
      </c>
      <c r="E196" s="543"/>
      <c r="F196" s="556"/>
      <c r="G196" s="466">
        <f>G197</f>
        <v>0</v>
      </c>
      <c r="H196" s="466"/>
      <c r="I196" s="580">
        <f t="shared" si="10"/>
        <v>0</v>
      </c>
    </row>
    <row r="197" spans="1:9" ht="12.75" customHeight="1" hidden="1">
      <c r="A197" s="354"/>
      <c r="B197" s="698" t="s">
        <v>173</v>
      </c>
      <c r="C197" s="543" t="s">
        <v>57</v>
      </c>
      <c r="D197" s="543" t="s">
        <v>9</v>
      </c>
      <c r="E197" s="543"/>
      <c r="F197" s="556"/>
      <c r="G197" s="466"/>
      <c r="H197" s="466"/>
      <c r="I197" s="580">
        <f t="shared" si="10"/>
        <v>0</v>
      </c>
    </row>
    <row r="198" spans="1:9" ht="18.75" customHeight="1" hidden="1">
      <c r="A198" s="21"/>
      <c r="B198" s="692"/>
      <c r="C198" s="161"/>
      <c r="D198" s="161"/>
      <c r="E198" s="161"/>
      <c r="F198" s="463"/>
      <c r="G198" s="464"/>
      <c r="H198" s="464"/>
      <c r="I198" s="580">
        <f t="shared" si="10"/>
        <v>0</v>
      </c>
    </row>
    <row r="199" spans="1:9" ht="22.5" customHeight="1" hidden="1">
      <c r="A199" s="20" t="s">
        <v>188</v>
      </c>
      <c r="B199" s="699" t="s">
        <v>173</v>
      </c>
      <c r="C199" s="467" t="s">
        <v>57</v>
      </c>
      <c r="D199" s="467" t="s">
        <v>14</v>
      </c>
      <c r="E199" s="467" t="s">
        <v>91</v>
      </c>
      <c r="F199" s="468" t="s">
        <v>6</v>
      </c>
      <c r="G199" s="465">
        <f>G200</f>
        <v>0</v>
      </c>
      <c r="H199" s="465"/>
      <c r="I199" s="580">
        <f t="shared" si="10"/>
        <v>0</v>
      </c>
    </row>
    <row r="200" spans="1:9" ht="18.75" customHeight="1" hidden="1">
      <c r="A200" s="108" t="s">
        <v>61</v>
      </c>
      <c r="B200" s="700" t="s">
        <v>173</v>
      </c>
      <c r="C200" s="463" t="s">
        <v>57</v>
      </c>
      <c r="D200" s="463" t="s">
        <v>14</v>
      </c>
      <c r="E200" s="463" t="s">
        <v>200</v>
      </c>
      <c r="F200" s="463" t="s">
        <v>6</v>
      </c>
      <c r="G200" s="464">
        <f>G201</f>
        <v>0</v>
      </c>
      <c r="H200" s="464"/>
      <c r="I200" s="580">
        <f t="shared" si="10"/>
        <v>0</v>
      </c>
    </row>
    <row r="201" spans="1:9" ht="22.5" customHeight="1" hidden="1">
      <c r="A201" s="167" t="s">
        <v>201</v>
      </c>
      <c r="B201" s="700" t="s">
        <v>173</v>
      </c>
      <c r="C201" s="463" t="s">
        <v>57</v>
      </c>
      <c r="D201" s="463" t="s">
        <v>14</v>
      </c>
      <c r="E201" s="463" t="s">
        <v>202</v>
      </c>
      <c r="F201" s="463" t="s">
        <v>6</v>
      </c>
      <c r="G201" s="464"/>
      <c r="H201" s="464"/>
      <c r="I201" s="580">
        <f t="shared" si="10"/>
        <v>0</v>
      </c>
    </row>
    <row r="202" spans="1:9" ht="22.5" customHeight="1" hidden="1">
      <c r="A202" s="109" t="s">
        <v>237</v>
      </c>
      <c r="B202" s="701" t="s">
        <v>173</v>
      </c>
      <c r="C202" s="468" t="s">
        <v>57</v>
      </c>
      <c r="D202" s="468" t="s">
        <v>14</v>
      </c>
      <c r="E202" s="468" t="s">
        <v>202</v>
      </c>
      <c r="F202" s="469" t="s">
        <v>189</v>
      </c>
      <c r="G202" s="465">
        <f>G204</f>
        <v>0</v>
      </c>
      <c r="H202" s="465"/>
      <c r="I202" s="580">
        <f t="shared" si="10"/>
        <v>0</v>
      </c>
    </row>
    <row r="203" spans="1:9" ht="14.25" customHeight="1" hidden="1">
      <c r="A203" s="109" t="s">
        <v>236</v>
      </c>
      <c r="B203" s="701"/>
      <c r="C203" s="468"/>
      <c r="D203" s="468"/>
      <c r="E203" s="468"/>
      <c r="F203" s="469"/>
      <c r="G203" s="465"/>
      <c r="H203" s="465"/>
      <c r="I203" s="580">
        <f t="shared" si="10"/>
        <v>0</v>
      </c>
    </row>
    <row r="204" spans="1:9" ht="22.5" customHeight="1" hidden="1">
      <c r="A204" s="175" t="s">
        <v>238</v>
      </c>
      <c r="B204" s="702" t="s">
        <v>173</v>
      </c>
      <c r="C204" s="544" t="s">
        <v>57</v>
      </c>
      <c r="D204" s="544" t="s">
        <v>14</v>
      </c>
      <c r="E204" s="544" t="s">
        <v>202</v>
      </c>
      <c r="F204" s="557" t="s">
        <v>189</v>
      </c>
      <c r="G204" s="470"/>
      <c r="H204" s="470"/>
      <c r="I204" s="580">
        <f t="shared" si="10"/>
        <v>0</v>
      </c>
    </row>
    <row r="205" spans="1:9" ht="75.75" customHeight="1">
      <c r="A205" s="565" t="s">
        <v>416</v>
      </c>
      <c r="B205" s="695" t="s">
        <v>104</v>
      </c>
      <c r="C205" s="450" t="s">
        <v>31</v>
      </c>
      <c r="D205" s="450" t="s">
        <v>31</v>
      </c>
      <c r="E205" s="566" t="s">
        <v>35</v>
      </c>
      <c r="F205" s="450" t="s">
        <v>6</v>
      </c>
      <c r="G205" s="451">
        <f aca="true" t="shared" si="11" ref="G205:I206">G206</f>
        <v>0</v>
      </c>
      <c r="H205" s="451">
        <f t="shared" si="11"/>
        <v>486</v>
      </c>
      <c r="I205" s="581">
        <f t="shared" si="11"/>
        <v>1327</v>
      </c>
    </row>
    <row r="206" spans="1:9" ht="16.5" customHeight="1">
      <c r="A206" s="21" t="s">
        <v>17</v>
      </c>
      <c r="B206" s="703" t="s">
        <v>104</v>
      </c>
      <c r="C206" s="558" t="s">
        <v>7</v>
      </c>
      <c r="D206" s="558" t="s">
        <v>16</v>
      </c>
      <c r="E206" s="558" t="s">
        <v>35</v>
      </c>
      <c r="F206" s="558" t="s">
        <v>6</v>
      </c>
      <c r="G206" s="471">
        <f t="shared" si="11"/>
        <v>0</v>
      </c>
      <c r="H206" s="471">
        <f t="shared" si="11"/>
        <v>486</v>
      </c>
      <c r="I206" s="579">
        <f t="shared" si="11"/>
        <v>1327</v>
      </c>
    </row>
    <row r="207" spans="1:9" ht="21.75" customHeight="1">
      <c r="A207" s="21" t="s">
        <v>19</v>
      </c>
      <c r="B207" s="703" t="s">
        <v>104</v>
      </c>
      <c r="C207" s="558" t="s">
        <v>7</v>
      </c>
      <c r="D207" s="558" t="s">
        <v>369</v>
      </c>
      <c r="E207" s="558" t="s">
        <v>35</v>
      </c>
      <c r="F207" s="558" t="s">
        <v>6</v>
      </c>
      <c r="G207" s="471">
        <f>G208+G214</f>
        <v>0</v>
      </c>
      <c r="H207" s="471">
        <f>H208</f>
        <v>486</v>
      </c>
      <c r="I207" s="579">
        <f>I208</f>
        <v>1327</v>
      </c>
    </row>
    <row r="208" spans="1:9" ht="57.75" customHeight="1">
      <c r="A208" s="26" t="s">
        <v>98</v>
      </c>
      <c r="B208" s="703" t="s">
        <v>104</v>
      </c>
      <c r="C208" s="558" t="s">
        <v>7</v>
      </c>
      <c r="D208" s="558" t="s">
        <v>369</v>
      </c>
      <c r="E208" s="558" t="s">
        <v>111</v>
      </c>
      <c r="F208" s="558" t="s">
        <v>6</v>
      </c>
      <c r="G208" s="471">
        <f>G209</f>
        <v>0</v>
      </c>
      <c r="H208" s="471">
        <f>H209</f>
        <v>486</v>
      </c>
      <c r="I208" s="579">
        <f>I209</f>
        <v>1327</v>
      </c>
    </row>
    <row r="209" spans="1:9" ht="21" customHeight="1">
      <c r="A209" s="21" t="s">
        <v>18</v>
      </c>
      <c r="B209" s="703" t="s">
        <v>104</v>
      </c>
      <c r="C209" s="558" t="s">
        <v>7</v>
      </c>
      <c r="D209" s="558" t="s">
        <v>369</v>
      </c>
      <c r="E209" s="558" t="s">
        <v>112</v>
      </c>
      <c r="F209" s="558" t="s">
        <v>6</v>
      </c>
      <c r="G209" s="471">
        <f>G213</f>
        <v>0</v>
      </c>
      <c r="H209" s="471">
        <f>H213</f>
        <v>486</v>
      </c>
      <c r="I209" s="579">
        <f>I210+I211+I212</f>
        <v>1327</v>
      </c>
    </row>
    <row r="210" spans="1:9" ht="21" customHeight="1">
      <c r="A210" s="733" t="s">
        <v>426</v>
      </c>
      <c r="B210" s="703" t="s">
        <v>104</v>
      </c>
      <c r="C210" s="558" t="s">
        <v>7</v>
      </c>
      <c r="D210" s="558" t="s">
        <v>369</v>
      </c>
      <c r="E210" s="558" t="s">
        <v>112</v>
      </c>
      <c r="F210" s="558" t="s">
        <v>419</v>
      </c>
      <c r="G210" s="471"/>
      <c r="H210" s="471"/>
      <c r="I210" s="579">
        <v>487</v>
      </c>
    </row>
    <row r="211" spans="1:9" ht="27" customHeight="1">
      <c r="A211" s="734" t="s">
        <v>425</v>
      </c>
      <c r="B211" s="703" t="s">
        <v>104</v>
      </c>
      <c r="C211" s="558" t="s">
        <v>7</v>
      </c>
      <c r="D211" s="558" t="s">
        <v>369</v>
      </c>
      <c r="E211" s="558" t="s">
        <v>112</v>
      </c>
      <c r="F211" s="558" t="s">
        <v>420</v>
      </c>
      <c r="G211" s="471"/>
      <c r="H211" s="471"/>
      <c r="I211" s="579">
        <v>1</v>
      </c>
    </row>
    <row r="212" spans="1:9" ht="31.5" customHeight="1">
      <c r="A212" s="734" t="s">
        <v>440</v>
      </c>
      <c r="B212" s="703" t="s">
        <v>104</v>
      </c>
      <c r="C212" s="558" t="s">
        <v>7</v>
      </c>
      <c r="D212" s="558" t="s">
        <v>369</v>
      </c>
      <c r="E212" s="558" t="s">
        <v>112</v>
      </c>
      <c r="F212" s="558" t="s">
        <v>421</v>
      </c>
      <c r="G212" s="471"/>
      <c r="H212" s="471"/>
      <c r="I212" s="579">
        <v>839</v>
      </c>
    </row>
    <row r="213" spans="1:9" ht="37.5" customHeight="1" hidden="1">
      <c r="A213" s="733" t="s">
        <v>423</v>
      </c>
      <c r="B213" s="703" t="s">
        <v>104</v>
      </c>
      <c r="C213" s="558" t="s">
        <v>7</v>
      </c>
      <c r="D213" s="558" t="s">
        <v>369</v>
      </c>
      <c r="E213" s="558" t="s">
        <v>112</v>
      </c>
      <c r="F213" s="558" t="s">
        <v>422</v>
      </c>
      <c r="G213" s="471"/>
      <c r="H213" s="471">
        <v>486</v>
      </c>
      <c r="I213" s="579"/>
    </row>
    <row r="214" spans="1:9" ht="3" customHeight="1" hidden="1">
      <c r="A214" s="47" t="s">
        <v>174</v>
      </c>
      <c r="B214" s="704" t="s">
        <v>104</v>
      </c>
      <c r="C214" s="559" t="s">
        <v>7</v>
      </c>
      <c r="D214" s="559" t="s">
        <v>105</v>
      </c>
      <c r="E214" s="559" t="s">
        <v>110</v>
      </c>
      <c r="F214" s="559" t="s">
        <v>6</v>
      </c>
      <c r="G214" s="472">
        <f>G215</f>
        <v>0</v>
      </c>
      <c r="H214" s="472"/>
      <c r="I214" s="582">
        <f>I215</f>
        <v>0</v>
      </c>
    </row>
    <row r="215" spans="1:9" ht="54.75" customHeight="1" hidden="1">
      <c r="A215" s="38" t="s">
        <v>175</v>
      </c>
      <c r="B215" s="703" t="s">
        <v>104</v>
      </c>
      <c r="C215" s="558" t="s">
        <v>7</v>
      </c>
      <c r="D215" s="558" t="s">
        <v>105</v>
      </c>
      <c r="E215" s="558" t="s">
        <v>113</v>
      </c>
      <c r="F215" s="558" t="s">
        <v>6</v>
      </c>
      <c r="G215" s="471">
        <f>G216</f>
        <v>0</v>
      </c>
      <c r="H215" s="471"/>
      <c r="I215" s="583">
        <f>I216</f>
        <v>0</v>
      </c>
    </row>
    <row r="216" spans="1:9" ht="64.5" customHeight="1" hidden="1">
      <c r="A216" s="24" t="s">
        <v>176</v>
      </c>
      <c r="B216" s="703" t="s">
        <v>104</v>
      </c>
      <c r="C216" s="558" t="s">
        <v>7</v>
      </c>
      <c r="D216" s="558" t="s">
        <v>105</v>
      </c>
      <c r="E216" s="558" t="s">
        <v>113</v>
      </c>
      <c r="F216" s="558" t="s">
        <v>6</v>
      </c>
      <c r="G216" s="471">
        <f>G217</f>
        <v>0</v>
      </c>
      <c r="H216" s="471"/>
      <c r="I216" s="583">
        <f>I217</f>
        <v>0</v>
      </c>
    </row>
    <row r="217" spans="1:9" ht="26.25" customHeight="1" hidden="1">
      <c r="A217" s="38" t="s">
        <v>95</v>
      </c>
      <c r="B217" s="703" t="s">
        <v>104</v>
      </c>
      <c r="C217" s="558" t="s">
        <v>7</v>
      </c>
      <c r="D217" s="558" t="s">
        <v>105</v>
      </c>
      <c r="E217" s="558" t="s">
        <v>113</v>
      </c>
      <c r="F217" s="558" t="s">
        <v>96</v>
      </c>
      <c r="G217" s="471">
        <v>0</v>
      </c>
      <c r="H217" s="471"/>
      <c r="I217" s="583">
        <v>0</v>
      </c>
    </row>
    <row r="218" spans="1:9" ht="53.25" customHeight="1">
      <c r="A218" s="17" t="s">
        <v>381</v>
      </c>
      <c r="B218" s="684" t="s">
        <v>114</v>
      </c>
      <c r="C218" s="387" t="s">
        <v>16</v>
      </c>
      <c r="D218" s="387" t="s">
        <v>16</v>
      </c>
      <c r="E218" s="387" t="s">
        <v>35</v>
      </c>
      <c r="F218" s="387" t="s">
        <v>6</v>
      </c>
      <c r="G218" s="473" t="e">
        <f>G219+G225</f>
        <v>#REF!</v>
      </c>
      <c r="H218" s="473" t="e">
        <f>H219+H225</f>
        <v>#REF!</v>
      </c>
      <c r="I218" s="584">
        <f>I219+I225</f>
        <v>8336.1</v>
      </c>
    </row>
    <row r="219" spans="1:9" ht="18" customHeight="1">
      <c r="A219" s="18" t="s">
        <v>93</v>
      </c>
      <c r="B219" s="705" t="s">
        <v>114</v>
      </c>
      <c r="C219" s="474" t="s">
        <v>10</v>
      </c>
      <c r="D219" s="474" t="s">
        <v>16</v>
      </c>
      <c r="E219" s="474" t="s">
        <v>35</v>
      </c>
      <c r="F219" s="474" t="s">
        <v>6</v>
      </c>
      <c r="G219" s="475">
        <f aca="true" t="shared" si="12" ref="G219:I222">G220</f>
        <v>0</v>
      </c>
      <c r="H219" s="475">
        <f t="shared" si="12"/>
        <v>2073</v>
      </c>
      <c r="I219" s="585">
        <f t="shared" si="12"/>
        <v>3000</v>
      </c>
    </row>
    <row r="220" spans="1:9" ht="22.5" customHeight="1">
      <c r="A220" s="9" t="s">
        <v>11</v>
      </c>
      <c r="B220" s="706" t="s">
        <v>114</v>
      </c>
      <c r="C220" s="248" t="s">
        <v>10</v>
      </c>
      <c r="D220" s="248" t="s">
        <v>16</v>
      </c>
      <c r="E220" s="248" t="s">
        <v>35</v>
      </c>
      <c r="F220" s="248" t="s">
        <v>6</v>
      </c>
      <c r="G220" s="476">
        <f t="shared" si="12"/>
        <v>0</v>
      </c>
      <c r="H220" s="476">
        <f t="shared" si="12"/>
        <v>2073</v>
      </c>
      <c r="I220" s="586">
        <f t="shared" si="12"/>
        <v>3000</v>
      </c>
    </row>
    <row r="221" spans="1:9" ht="14.25" customHeight="1">
      <c r="A221" s="1" t="s">
        <v>12</v>
      </c>
      <c r="B221" s="692" t="s">
        <v>114</v>
      </c>
      <c r="C221" s="161" t="s">
        <v>10</v>
      </c>
      <c r="D221" s="161" t="s">
        <v>9</v>
      </c>
      <c r="E221" s="161" t="s">
        <v>35</v>
      </c>
      <c r="F221" s="161" t="s">
        <v>6</v>
      </c>
      <c r="G221" s="422">
        <f t="shared" si="12"/>
        <v>0</v>
      </c>
      <c r="H221" s="422">
        <f t="shared" si="12"/>
        <v>2073</v>
      </c>
      <c r="I221" s="587">
        <f t="shared" si="12"/>
        <v>3000</v>
      </c>
    </row>
    <row r="222" spans="1:9" ht="22.5" customHeight="1">
      <c r="A222" s="63" t="s">
        <v>13</v>
      </c>
      <c r="B222" s="707" t="s">
        <v>114</v>
      </c>
      <c r="C222" s="477" t="s">
        <v>10</v>
      </c>
      <c r="D222" s="477" t="s">
        <v>9</v>
      </c>
      <c r="E222" s="159">
        <v>4230000</v>
      </c>
      <c r="F222" s="477" t="s">
        <v>6</v>
      </c>
      <c r="G222" s="443">
        <f t="shared" si="12"/>
        <v>0</v>
      </c>
      <c r="H222" s="443">
        <f t="shared" si="12"/>
        <v>2073</v>
      </c>
      <c r="I222" s="588">
        <f t="shared" si="12"/>
        <v>3000</v>
      </c>
    </row>
    <row r="223" spans="1:9" ht="30" customHeight="1">
      <c r="A223" s="63" t="s">
        <v>22</v>
      </c>
      <c r="B223" s="707" t="s">
        <v>114</v>
      </c>
      <c r="C223" s="477" t="s">
        <v>10</v>
      </c>
      <c r="D223" s="477" t="s">
        <v>9</v>
      </c>
      <c r="E223" s="159">
        <v>4239900</v>
      </c>
      <c r="F223" s="477" t="s">
        <v>6</v>
      </c>
      <c r="G223" s="443">
        <f>G224</f>
        <v>0</v>
      </c>
      <c r="H223" s="443">
        <f>H224</f>
        <v>2073</v>
      </c>
      <c r="I223" s="588">
        <f>I224</f>
        <v>3000</v>
      </c>
    </row>
    <row r="224" spans="1:9" ht="45.75" customHeight="1">
      <c r="A224" s="736" t="s">
        <v>465</v>
      </c>
      <c r="B224" s="707" t="s">
        <v>114</v>
      </c>
      <c r="C224" s="477" t="s">
        <v>10</v>
      </c>
      <c r="D224" s="477" t="s">
        <v>9</v>
      </c>
      <c r="E224" s="159">
        <v>4239900</v>
      </c>
      <c r="F224" s="477" t="s">
        <v>437</v>
      </c>
      <c r="G224" s="422"/>
      <c r="H224" s="422">
        <v>2073</v>
      </c>
      <c r="I224" s="587">
        <v>3000</v>
      </c>
    </row>
    <row r="225" spans="1:9" ht="24" customHeight="1">
      <c r="A225" s="5" t="s">
        <v>374</v>
      </c>
      <c r="B225" s="699" t="s">
        <v>114</v>
      </c>
      <c r="C225" s="467" t="s">
        <v>66</v>
      </c>
      <c r="D225" s="467" t="s">
        <v>16</v>
      </c>
      <c r="E225" s="467" t="s">
        <v>35</v>
      </c>
      <c r="F225" s="467" t="s">
        <v>6</v>
      </c>
      <c r="G225" s="478" t="e">
        <f>G226+G257</f>
        <v>#REF!</v>
      </c>
      <c r="H225" s="478" t="e">
        <f>H226+H257+H238++H231</f>
        <v>#REF!</v>
      </c>
      <c r="I225" s="586">
        <f>I226+I257</f>
        <v>5336.1</v>
      </c>
    </row>
    <row r="226" spans="1:9" ht="15.75" customHeight="1">
      <c r="A226" s="62" t="s">
        <v>116</v>
      </c>
      <c r="B226" s="704" t="s">
        <v>114</v>
      </c>
      <c r="C226" s="559" t="s">
        <v>66</v>
      </c>
      <c r="D226" s="559" t="s">
        <v>7</v>
      </c>
      <c r="E226" s="559" t="s">
        <v>35</v>
      </c>
      <c r="F226" s="559" t="s">
        <v>6</v>
      </c>
      <c r="G226" s="479" t="e">
        <f>G227+G231+G238</f>
        <v>#REF!</v>
      </c>
      <c r="H226" s="480" t="e">
        <f>H227</f>
        <v>#REF!</v>
      </c>
      <c r="I226" s="585">
        <f>I227+I231+I238</f>
        <v>4825.1</v>
      </c>
    </row>
    <row r="227" spans="1:9" ht="18" customHeight="1">
      <c r="A227" s="64" t="s">
        <v>377</v>
      </c>
      <c r="B227" s="703" t="s">
        <v>114</v>
      </c>
      <c r="C227" s="558" t="s">
        <v>66</v>
      </c>
      <c r="D227" s="558" t="s">
        <v>7</v>
      </c>
      <c r="E227" s="558" t="s">
        <v>68</v>
      </c>
      <c r="F227" s="558" t="s">
        <v>6</v>
      </c>
      <c r="G227" s="482" t="e">
        <f>G228</f>
        <v>#REF!</v>
      </c>
      <c r="H227" s="482" t="e">
        <f>H228</f>
        <v>#REF!</v>
      </c>
      <c r="I227" s="589">
        <f>I228</f>
        <v>2838</v>
      </c>
    </row>
    <row r="228" spans="1:9" ht="32.25" customHeight="1">
      <c r="A228" s="21" t="s">
        <v>118</v>
      </c>
      <c r="B228" s="703" t="s">
        <v>114</v>
      </c>
      <c r="C228" s="558" t="s">
        <v>66</v>
      </c>
      <c r="D228" s="558" t="s">
        <v>7</v>
      </c>
      <c r="E228" s="558" t="s">
        <v>119</v>
      </c>
      <c r="F228" s="558" t="s">
        <v>6</v>
      </c>
      <c r="G228" s="482" t="e">
        <f>#REF!</f>
        <v>#REF!</v>
      </c>
      <c r="H228" s="482" t="e">
        <f>#REF!</f>
        <v>#REF!</v>
      </c>
      <c r="I228" s="589">
        <f>I229</f>
        <v>2838</v>
      </c>
    </row>
    <row r="229" spans="1:9" ht="41.25" customHeight="1">
      <c r="A229" s="734" t="s">
        <v>465</v>
      </c>
      <c r="B229" s="703" t="s">
        <v>114</v>
      </c>
      <c r="C229" s="558" t="s">
        <v>66</v>
      </c>
      <c r="D229" s="558" t="s">
        <v>7</v>
      </c>
      <c r="E229" s="558" t="s">
        <v>119</v>
      </c>
      <c r="F229" s="558" t="s">
        <v>437</v>
      </c>
      <c r="G229" s="482"/>
      <c r="H229" s="482"/>
      <c r="I229" s="589">
        <v>2838</v>
      </c>
    </row>
    <row r="230" spans="1:9" ht="25.5" customHeight="1" hidden="1">
      <c r="A230" s="87" t="s">
        <v>216</v>
      </c>
      <c r="B230" s="703" t="s">
        <v>114</v>
      </c>
      <c r="C230" s="558" t="s">
        <v>66</v>
      </c>
      <c r="D230" s="558" t="s">
        <v>7</v>
      </c>
      <c r="E230" s="558" t="s">
        <v>119</v>
      </c>
      <c r="F230" s="558" t="s">
        <v>109</v>
      </c>
      <c r="G230" s="483">
        <v>10</v>
      </c>
      <c r="H230" s="483"/>
      <c r="I230" s="590"/>
    </row>
    <row r="231" spans="1:9" ht="18" customHeight="1">
      <c r="A231" s="64" t="s">
        <v>196</v>
      </c>
      <c r="B231" s="703" t="s">
        <v>114</v>
      </c>
      <c r="C231" s="558" t="s">
        <v>66</v>
      </c>
      <c r="D231" s="558" t="s">
        <v>7</v>
      </c>
      <c r="E231" s="558" t="s">
        <v>198</v>
      </c>
      <c r="F231" s="558" t="s">
        <v>6</v>
      </c>
      <c r="G231" s="482">
        <f>G232</f>
        <v>0</v>
      </c>
      <c r="H231" s="484">
        <f>H232</f>
        <v>215</v>
      </c>
      <c r="I231" s="591">
        <f>I232</f>
        <v>314</v>
      </c>
    </row>
    <row r="232" spans="1:9" ht="30" customHeight="1">
      <c r="A232" s="21" t="s">
        <v>22</v>
      </c>
      <c r="B232" s="703" t="s">
        <v>114</v>
      </c>
      <c r="C232" s="558" t="s">
        <v>66</v>
      </c>
      <c r="D232" s="558" t="s">
        <v>7</v>
      </c>
      <c r="E232" s="558" t="s">
        <v>197</v>
      </c>
      <c r="F232" s="558" t="s">
        <v>6</v>
      </c>
      <c r="G232" s="482">
        <f>G237</f>
        <v>0</v>
      </c>
      <c r="H232" s="482">
        <f>H237</f>
        <v>215</v>
      </c>
      <c r="I232" s="589">
        <f>I233+I234+I235+I236+I237</f>
        <v>314</v>
      </c>
    </row>
    <row r="233" spans="1:9" ht="27" customHeight="1">
      <c r="A233" s="733" t="s">
        <v>426</v>
      </c>
      <c r="B233" s="703" t="s">
        <v>114</v>
      </c>
      <c r="C233" s="558" t="s">
        <v>66</v>
      </c>
      <c r="D233" s="558" t="s">
        <v>7</v>
      </c>
      <c r="E233" s="558" t="s">
        <v>197</v>
      </c>
      <c r="F233" s="558" t="s">
        <v>428</v>
      </c>
      <c r="G233" s="482"/>
      <c r="H233" s="482"/>
      <c r="I233" s="589">
        <v>200.5</v>
      </c>
    </row>
    <row r="234" spans="1:9" ht="0.75" customHeight="1">
      <c r="A234" s="734" t="s">
        <v>425</v>
      </c>
      <c r="B234" s="703" t="s">
        <v>114</v>
      </c>
      <c r="C234" s="558" t="s">
        <v>66</v>
      </c>
      <c r="D234" s="558" t="s">
        <v>7</v>
      </c>
      <c r="E234" s="558" t="s">
        <v>197</v>
      </c>
      <c r="F234" s="558" t="s">
        <v>429</v>
      </c>
      <c r="G234" s="482"/>
      <c r="H234" s="482"/>
      <c r="I234" s="589"/>
    </row>
    <row r="235" spans="1:9" ht="27" customHeight="1">
      <c r="A235" s="734" t="s">
        <v>440</v>
      </c>
      <c r="B235" s="703" t="s">
        <v>114</v>
      </c>
      <c r="C235" s="558" t="s">
        <v>66</v>
      </c>
      <c r="D235" s="558" t="s">
        <v>7</v>
      </c>
      <c r="E235" s="558" t="s">
        <v>197</v>
      </c>
      <c r="F235" s="558" t="s">
        <v>421</v>
      </c>
      <c r="G235" s="482"/>
      <c r="H235" s="482"/>
      <c r="I235" s="589">
        <v>113.5</v>
      </c>
    </row>
    <row r="236" spans="1:9" ht="0.75" customHeight="1">
      <c r="A236" s="733" t="s">
        <v>423</v>
      </c>
      <c r="B236" s="703" t="s">
        <v>114</v>
      </c>
      <c r="C236" s="558" t="s">
        <v>66</v>
      </c>
      <c r="D236" s="558" t="s">
        <v>7</v>
      </c>
      <c r="E236" s="558" t="s">
        <v>197</v>
      </c>
      <c r="F236" s="558" t="s">
        <v>422</v>
      </c>
      <c r="G236" s="482"/>
      <c r="H236" s="482"/>
      <c r="I236" s="589"/>
    </row>
    <row r="237" spans="1:9" ht="24" customHeight="1" hidden="1">
      <c r="A237" s="733" t="s">
        <v>431</v>
      </c>
      <c r="B237" s="703" t="s">
        <v>114</v>
      </c>
      <c r="C237" s="558" t="s">
        <v>66</v>
      </c>
      <c r="D237" s="558" t="s">
        <v>7</v>
      </c>
      <c r="E237" s="558" t="s">
        <v>197</v>
      </c>
      <c r="F237" s="558" t="s">
        <v>430</v>
      </c>
      <c r="G237" s="482"/>
      <c r="H237" s="482">
        <v>215</v>
      </c>
      <c r="I237" s="589"/>
    </row>
    <row r="238" spans="1:9" ht="19.5" customHeight="1">
      <c r="A238" s="64" t="s">
        <v>69</v>
      </c>
      <c r="B238" s="703" t="s">
        <v>114</v>
      </c>
      <c r="C238" s="558" t="s">
        <v>66</v>
      </c>
      <c r="D238" s="558" t="s">
        <v>7</v>
      </c>
      <c r="E238" s="558" t="s">
        <v>70</v>
      </c>
      <c r="F238" s="558" t="s">
        <v>60</v>
      </c>
      <c r="G238" s="482">
        <f>G245+G251</f>
        <v>0</v>
      </c>
      <c r="H238" s="484">
        <f>H245</f>
        <v>1300</v>
      </c>
      <c r="I238" s="591">
        <f>I245+I253+I255</f>
        <v>1673.1</v>
      </c>
    </row>
    <row r="239" spans="1:9" ht="26.25" customHeight="1" hidden="1">
      <c r="A239" s="21" t="s">
        <v>118</v>
      </c>
      <c r="B239" s="703" t="s">
        <v>120</v>
      </c>
      <c r="C239" s="558" t="s">
        <v>66</v>
      </c>
      <c r="D239" s="558" t="s">
        <v>7</v>
      </c>
      <c r="E239" s="558" t="s">
        <v>121</v>
      </c>
      <c r="F239" s="558"/>
      <c r="G239" s="482"/>
      <c r="H239" s="482"/>
      <c r="I239" s="589"/>
    </row>
    <row r="240" spans="1:9" ht="41.25" customHeight="1" hidden="1">
      <c r="A240" s="21" t="s">
        <v>108</v>
      </c>
      <c r="B240" s="703" t="s">
        <v>120</v>
      </c>
      <c r="C240" s="558" t="s">
        <v>66</v>
      </c>
      <c r="D240" s="558" t="s">
        <v>7</v>
      </c>
      <c r="E240" s="558" t="s">
        <v>121</v>
      </c>
      <c r="F240" s="558" t="s">
        <v>109</v>
      </c>
      <c r="G240" s="482"/>
      <c r="H240" s="482"/>
      <c r="I240" s="589"/>
    </row>
    <row r="241" spans="1:9" ht="35.25" customHeight="1" hidden="1">
      <c r="A241" s="16" t="s">
        <v>74</v>
      </c>
      <c r="B241" s="700" t="s">
        <v>21</v>
      </c>
      <c r="C241" s="463" t="s">
        <v>66</v>
      </c>
      <c r="D241" s="463" t="s">
        <v>9</v>
      </c>
      <c r="E241" s="463" t="s">
        <v>73</v>
      </c>
      <c r="F241" s="463" t="s">
        <v>75</v>
      </c>
      <c r="G241" s="485"/>
      <c r="H241" s="485"/>
      <c r="I241" s="589"/>
    </row>
    <row r="242" spans="1:9" ht="27" customHeight="1" hidden="1">
      <c r="A242" s="15" t="s">
        <v>71</v>
      </c>
      <c r="B242" s="708" t="s">
        <v>21</v>
      </c>
      <c r="C242" s="545" t="s">
        <v>66</v>
      </c>
      <c r="D242" s="545" t="s">
        <v>9</v>
      </c>
      <c r="E242" s="545" t="s">
        <v>35</v>
      </c>
      <c r="F242" s="545" t="s">
        <v>6</v>
      </c>
      <c r="G242" s="487"/>
      <c r="H242" s="487"/>
      <c r="I242" s="592"/>
    </row>
    <row r="243" spans="1:9" ht="40.5" customHeight="1" hidden="1">
      <c r="A243" s="16" t="s">
        <v>72</v>
      </c>
      <c r="B243" s="700" t="s">
        <v>21</v>
      </c>
      <c r="C243" s="463" t="s">
        <v>66</v>
      </c>
      <c r="D243" s="463" t="s">
        <v>9</v>
      </c>
      <c r="E243" s="463" t="s">
        <v>73</v>
      </c>
      <c r="F243" s="463" t="s">
        <v>6</v>
      </c>
      <c r="G243" s="485"/>
      <c r="H243" s="485"/>
      <c r="I243" s="589"/>
    </row>
    <row r="244" spans="1:9" ht="38.25" customHeight="1" hidden="1">
      <c r="A244" s="16" t="s">
        <v>74</v>
      </c>
      <c r="B244" s="700" t="s">
        <v>21</v>
      </c>
      <c r="C244" s="463" t="s">
        <v>66</v>
      </c>
      <c r="D244" s="463" t="s">
        <v>9</v>
      </c>
      <c r="E244" s="463" t="s">
        <v>73</v>
      </c>
      <c r="F244" s="463" t="s">
        <v>75</v>
      </c>
      <c r="G244" s="485"/>
      <c r="H244" s="485"/>
      <c r="I244" s="589"/>
    </row>
    <row r="245" spans="1:9" ht="31.5" customHeight="1">
      <c r="A245" s="21" t="s">
        <v>118</v>
      </c>
      <c r="B245" s="703" t="s">
        <v>114</v>
      </c>
      <c r="C245" s="558" t="s">
        <v>66</v>
      </c>
      <c r="D245" s="558" t="s">
        <v>7</v>
      </c>
      <c r="E245" s="558" t="s">
        <v>121</v>
      </c>
      <c r="F245" s="558" t="s">
        <v>6</v>
      </c>
      <c r="G245" s="482">
        <f>G250</f>
        <v>0</v>
      </c>
      <c r="H245" s="482">
        <f>H250</f>
        <v>1300</v>
      </c>
      <c r="I245" s="589">
        <f>I246+I247+I248+I249+I250</f>
        <v>1567</v>
      </c>
    </row>
    <row r="246" spans="1:9" ht="31.5" customHeight="1">
      <c r="A246" s="733" t="s">
        <v>426</v>
      </c>
      <c r="B246" s="703" t="s">
        <v>114</v>
      </c>
      <c r="C246" s="558" t="s">
        <v>66</v>
      </c>
      <c r="D246" s="558" t="s">
        <v>7</v>
      </c>
      <c r="E246" s="558" t="s">
        <v>121</v>
      </c>
      <c r="F246" s="558" t="s">
        <v>428</v>
      </c>
      <c r="G246" s="482"/>
      <c r="H246" s="482"/>
      <c r="I246" s="589">
        <v>1094</v>
      </c>
    </row>
    <row r="247" spans="1:9" ht="31.5" customHeight="1">
      <c r="A247" s="734" t="s">
        <v>425</v>
      </c>
      <c r="B247" s="703" t="s">
        <v>114</v>
      </c>
      <c r="C247" s="558" t="s">
        <v>66</v>
      </c>
      <c r="D247" s="558" t="s">
        <v>7</v>
      </c>
      <c r="E247" s="558" t="s">
        <v>121</v>
      </c>
      <c r="F247" s="558" t="s">
        <v>429</v>
      </c>
      <c r="G247" s="482"/>
      <c r="H247" s="482"/>
      <c r="I247" s="589">
        <v>24</v>
      </c>
    </row>
    <row r="248" spans="1:9" ht="31.5" customHeight="1">
      <c r="A248" s="734" t="s">
        <v>440</v>
      </c>
      <c r="B248" s="703" t="s">
        <v>114</v>
      </c>
      <c r="C248" s="558" t="s">
        <v>66</v>
      </c>
      <c r="D248" s="558" t="s">
        <v>7</v>
      </c>
      <c r="E248" s="558" t="s">
        <v>121</v>
      </c>
      <c r="F248" s="558" t="s">
        <v>421</v>
      </c>
      <c r="G248" s="482"/>
      <c r="H248" s="482"/>
      <c r="I248" s="589">
        <f>449-30</f>
        <v>419</v>
      </c>
    </row>
    <row r="249" spans="1:9" ht="31.5" customHeight="1">
      <c r="A249" s="733" t="s">
        <v>423</v>
      </c>
      <c r="B249" s="703" t="s">
        <v>114</v>
      </c>
      <c r="C249" s="558" t="s">
        <v>66</v>
      </c>
      <c r="D249" s="558" t="s">
        <v>7</v>
      </c>
      <c r="E249" s="558" t="s">
        <v>121</v>
      </c>
      <c r="F249" s="558" t="s">
        <v>422</v>
      </c>
      <c r="G249" s="482"/>
      <c r="H249" s="482"/>
      <c r="I249" s="589">
        <v>30</v>
      </c>
    </row>
    <row r="250" spans="1:9" ht="28.5" customHeight="1" hidden="1">
      <c r="A250" s="733" t="s">
        <v>431</v>
      </c>
      <c r="B250" s="703" t="s">
        <v>114</v>
      </c>
      <c r="C250" s="558" t="s">
        <v>66</v>
      </c>
      <c r="D250" s="558" t="s">
        <v>7</v>
      </c>
      <c r="E250" s="558" t="s">
        <v>121</v>
      </c>
      <c r="F250" s="558" t="s">
        <v>430</v>
      </c>
      <c r="G250" s="482"/>
      <c r="H250" s="482">
        <v>1300</v>
      </c>
      <c r="I250" s="589"/>
    </row>
    <row r="251" spans="1:9" ht="30.75" customHeight="1" hidden="1">
      <c r="A251" s="377" t="s">
        <v>346</v>
      </c>
      <c r="B251" s="546" t="s">
        <v>114</v>
      </c>
      <c r="C251" s="560" t="s">
        <v>66</v>
      </c>
      <c r="D251" s="560" t="s">
        <v>7</v>
      </c>
      <c r="E251" s="560" t="s">
        <v>254</v>
      </c>
      <c r="F251" s="560" t="s">
        <v>6</v>
      </c>
      <c r="G251" s="488"/>
      <c r="H251" s="488"/>
      <c r="I251" s="593"/>
    </row>
    <row r="252" spans="1:9" ht="18.75" customHeight="1" hidden="1">
      <c r="A252" s="381" t="s">
        <v>108</v>
      </c>
      <c r="B252" s="546" t="s">
        <v>114</v>
      </c>
      <c r="C252" s="560" t="s">
        <v>66</v>
      </c>
      <c r="D252" s="560" t="s">
        <v>7</v>
      </c>
      <c r="E252" s="560" t="s">
        <v>254</v>
      </c>
      <c r="F252" s="560" t="s">
        <v>109</v>
      </c>
      <c r="G252" s="489"/>
      <c r="H252" s="489"/>
      <c r="I252" s="594"/>
    </row>
    <row r="253" spans="1:9" ht="42" customHeight="1">
      <c r="A253" s="734" t="s">
        <v>458</v>
      </c>
      <c r="B253" s="746" t="s">
        <v>114</v>
      </c>
      <c r="C253" s="65" t="s">
        <v>66</v>
      </c>
      <c r="D253" s="65" t="s">
        <v>7</v>
      </c>
      <c r="E253" s="65" t="s">
        <v>460</v>
      </c>
      <c r="F253" s="554" t="s">
        <v>6</v>
      </c>
      <c r="G253" s="482"/>
      <c r="H253" s="482"/>
      <c r="I253" s="589">
        <f>I254</f>
        <v>90.8</v>
      </c>
    </row>
    <row r="254" spans="1:9" ht="29.25" customHeight="1">
      <c r="A254" s="123" t="s">
        <v>463</v>
      </c>
      <c r="B254" s="746" t="s">
        <v>114</v>
      </c>
      <c r="C254" s="65" t="s">
        <v>66</v>
      </c>
      <c r="D254" s="65" t="s">
        <v>7</v>
      </c>
      <c r="E254" s="65" t="s">
        <v>460</v>
      </c>
      <c r="F254" s="554" t="s">
        <v>151</v>
      </c>
      <c r="G254" s="482"/>
      <c r="H254" s="482"/>
      <c r="I254" s="589">
        <v>90.8</v>
      </c>
    </row>
    <row r="255" spans="1:9" ht="30" customHeight="1">
      <c r="A255" s="734" t="s">
        <v>457</v>
      </c>
      <c r="B255" s="540" t="s">
        <v>114</v>
      </c>
      <c r="C255" s="554" t="s">
        <v>66</v>
      </c>
      <c r="D255" s="554" t="s">
        <v>7</v>
      </c>
      <c r="E255" s="554" t="s">
        <v>459</v>
      </c>
      <c r="F255" s="554" t="s">
        <v>6</v>
      </c>
      <c r="G255" s="482"/>
      <c r="H255" s="482"/>
      <c r="I255" s="589">
        <f>I256</f>
        <v>15.3</v>
      </c>
    </row>
    <row r="256" spans="1:9" ht="30.75" customHeight="1">
      <c r="A256" s="123" t="s">
        <v>463</v>
      </c>
      <c r="B256" s="540" t="s">
        <v>114</v>
      </c>
      <c r="C256" s="554" t="s">
        <v>66</v>
      </c>
      <c r="D256" s="554" t="s">
        <v>7</v>
      </c>
      <c r="E256" s="554" t="s">
        <v>459</v>
      </c>
      <c r="F256" s="554" t="s">
        <v>151</v>
      </c>
      <c r="G256" s="482"/>
      <c r="H256" s="482"/>
      <c r="I256" s="589">
        <v>15.3</v>
      </c>
    </row>
    <row r="257" spans="1:9" ht="27" customHeight="1">
      <c r="A257" s="231" t="s">
        <v>376</v>
      </c>
      <c r="B257" s="685" t="s">
        <v>114</v>
      </c>
      <c r="C257" s="388" t="s">
        <v>66</v>
      </c>
      <c r="D257" s="388" t="s">
        <v>14</v>
      </c>
      <c r="E257" s="388" t="s">
        <v>35</v>
      </c>
      <c r="F257" s="388" t="s">
        <v>6</v>
      </c>
      <c r="G257" s="490">
        <f aca="true" t="shared" si="13" ref="G257:I258">G258</f>
        <v>0</v>
      </c>
      <c r="H257" s="490">
        <f t="shared" si="13"/>
        <v>416</v>
      </c>
      <c r="I257" s="591">
        <f t="shared" si="13"/>
        <v>511</v>
      </c>
    </row>
    <row r="258" spans="1:9" ht="63" customHeight="1">
      <c r="A258" s="22" t="s">
        <v>98</v>
      </c>
      <c r="B258" s="709" t="s">
        <v>114</v>
      </c>
      <c r="C258" s="463" t="s">
        <v>66</v>
      </c>
      <c r="D258" s="463" t="s">
        <v>14</v>
      </c>
      <c r="E258" s="463" t="s">
        <v>111</v>
      </c>
      <c r="F258" s="463" t="s">
        <v>6</v>
      </c>
      <c r="G258" s="479">
        <f t="shared" si="13"/>
        <v>0</v>
      </c>
      <c r="H258" s="479">
        <f t="shared" si="13"/>
        <v>416</v>
      </c>
      <c r="I258" s="595">
        <f t="shared" si="13"/>
        <v>511</v>
      </c>
    </row>
    <row r="259" spans="1:9" ht="30" customHeight="1">
      <c r="A259" s="22" t="s">
        <v>18</v>
      </c>
      <c r="B259" s="709" t="s">
        <v>114</v>
      </c>
      <c r="C259" s="463" t="s">
        <v>66</v>
      </c>
      <c r="D259" s="463" t="s">
        <v>14</v>
      </c>
      <c r="E259" s="463" t="s">
        <v>112</v>
      </c>
      <c r="F259" s="463" t="s">
        <v>6</v>
      </c>
      <c r="G259" s="479">
        <f>G266</f>
        <v>0</v>
      </c>
      <c r="H259" s="479">
        <f>H266</f>
        <v>416</v>
      </c>
      <c r="I259" s="595">
        <f>I262+I263+I264+I265+I266</f>
        <v>511</v>
      </c>
    </row>
    <row r="260" spans="1:9" ht="0.75" customHeight="1" hidden="1">
      <c r="A260" s="23" t="s">
        <v>122</v>
      </c>
      <c r="B260" s="709" t="s">
        <v>120</v>
      </c>
      <c r="C260" s="463" t="s">
        <v>66</v>
      </c>
      <c r="D260" s="463" t="s">
        <v>8</v>
      </c>
      <c r="E260" s="463" t="s">
        <v>112</v>
      </c>
      <c r="F260" s="463" t="s">
        <v>96</v>
      </c>
      <c r="G260" s="479"/>
      <c r="H260" s="479"/>
      <c r="I260" s="595"/>
    </row>
    <row r="261" spans="1:9" ht="10.5" customHeight="1" hidden="1">
      <c r="A261" s="8" t="s">
        <v>22</v>
      </c>
      <c r="B261" s="710" t="s">
        <v>21</v>
      </c>
      <c r="C261" s="463" t="s">
        <v>66</v>
      </c>
      <c r="D261" s="463" t="s">
        <v>7</v>
      </c>
      <c r="E261" s="463" t="s">
        <v>38</v>
      </c>
      <c r="F261" s="463" t="s">
        <v>37</v>
      </c>
      <c r="G261" s="492"/>
      <c r="H261" s="492"/>
      <c r="I261" s="595"/>
    </row>
    <row r="262" spans="1:9" ht="23.25" customHeight="1">
      <c r="A262" s="733" t="s">
        <v>426</v>
      </c>
      <c r="B262" s="709" t="s">
        <v>114</v>
      </c>
      <c r="C262" s="463" t="s">
        <v>66</v>
      </c>
      <c r="D262" s="463" t="s">
        <v>14</v>
      </c>
      <c r="E262" s="463" t="s">
        <v>112</v>
      </c>
      <c r="F262" s="737" t="s">
        <v>419</v>
      </c>
      <c r="G262" s="492"/>
      <c r="H262" s="492"/>
      <c r="I262" s="595">
        <v>372</v>
      </c>
    </row>
    <row r="263" spans="1:9" ht="0.75" customHeight="1">
      <c r="A263" s="734" t="s">
        <v>425</v>
      </c>
      <c r="B263" s="709" t="s">
        <v>114</v>
      </c>
      <c r="C263" s="463" t="s">
        <v>66</v>
      </c>
      <c r="D263" s="463" t="s">
        <v>14</v>
      </c>
      <c r="E263" s="463" t="s">
        <v>112</v>
      </c>
      <c r="F263" s="737" t="s">
        <v>420</v>
      </c>
      <c r="G263" s="492"/>
      <c r="H263" s="492"/>
      <c r="I263" s="595"/>
    </row>
    <row r="264" spans="1:9" ht="30" customHeight="1">
      <c r="A264" s="734" t="s">
        <v>440</v>
      </c>
      <c r="B264" s="709" t="s">
        <v>114</v>
      </c>
      <c r="C264" s="463" t="s">
        <v>66</v>
      </c>
      <c r="D264" s="463" t="s">
        <v>14</v>
      </c>
      <c r="E264" s="463" t="s">
        <v>112</v>
      </c>
      <c r="F264" s="737" t="s">
        <v>421</v>
      </c>
      <c r="G264" s="492"/>
      <c r="H264" s="492"/>
      <c r="I264" s="595">
        <v>139</v>
      </c>
    </row>
    <row r="265" spans="1:9" ht="30.75" customHeight="1" hidden="1">
      <c r="A265" s="733" t="s">
        <v>423</v>
      </c>
      <c r="B265" s="709" t="s">
        <v>114</v>
      </c>
      <c r="C265" s="463" t="s">
        <v>66</v>
      </c>
      <c r="D265" s="463" t="s">
        <v>14</v>
      </c>
      <c r="E265" s="463" t="s">
        <v>112</v>
      </c>
      <c r="F265" s="737" t="s">
        <v>422</v>
      </c>
      <c r="G265" s="492"/>
      <c r="H265" s="492"/>
      <c r="I265" s="595"/>
    </row>
    <row r="266" spans="1:9" ht="28.5" customHeight="1" hidden="1">
      <c r="A266" s="733" t="s">
        <v>431</v>
      </c>
      <c r="B266" s="709" t="s">
        <v>114</v>
      </c>
      <c r="C266" s="463" t="s">
        <v>66</v>
      </c>
      <c r="D266" s="463" t="s">
        <v>14</v>
      </c>
      <c r="E266" s="463" t="s">
        <v>112</v>
      </c>
      <c r="F266" s="737" t="s">
        <v>430</v>
      </c>
      <c r="G266" s="479"/>
      <c r="H266" s="479">
        <v>416</v>
      </c>
      <c r="I266" s="595"/>
    </row>
    <row r="267" spans="1:9" ht="32.25" customHeight="1">
      <c r="A267" s="567" t="s">
        <v>380</v>
      </c>
      <c r="B267" s="684" t="s">
        <v>124</v>
      </c>
      <c r="C267" s="387" t="s">
        <v>16</v>
      </c>
      <c r="D267" s="387" t="s">
        <v>16</v>
      </c>
      <c r="E267" s="387" t="s">
        <v>35</v>
      </c>
      <c r="F267" s="387" t="s">
        <v>6</v>
      </c>
      <c r="G267" s="452">
        <f>G268</f>
        <v>1138.8</v>
      </c>
      <c r="H267" s="452">
        <v>27386</v>
      </c>
      <c r="I267" s="575">
        <f>I268</f>
        <v>700</v>
      </c>
    </row>
    <row r="268" spans="1:9" ht="16.5" customHeight="1">
      <c r="A268" s="14" t="s">
        <v>375</v>
      </c>
      <c r="B268" s="705" t="s">
        <v>124</v>
      </c>
      <c r="C268" s="474" t="s">
        <v>26</v>
      </c>
      <c r="D268" s="474" t="s">
        <v>16</v>
      </c>
      <c r="E268" s="474" t="s">
        <v>35</v>
      </c>
      <c r="F268" s="474" t="s">
        <v>6</v>
      </c>
      <c r="G268" s="493">
        <f>G269+G277+G285+G289+G295</f>
        <v>1138.8</v>
      </c>
      <c r="H268" s="493"/>
      <c r="I268" s="582">
        <f>I269+I277+I285+I289+I295</f>
        <v>700</v>
      </c>
    </row>
    <row r="269" spans="1:9" ht="17.25" customHeight="1">
      <c r="A269" s="35" t="s">
        <v>177</v>
      </c>
      <c r="B269" s="692" t="s">
        <v>124</v>
      </c>
      <c r="C269" s="161" t="s">
        <v>26</v>
      </c>
      <c r="D269" s="161" t="s">
        <v>7</v>
      </c>
      <c r="E269" s="161" t="s">
        <v>35</v>
      </c>
      <c r="F269" s="161" t="s">
        <v>6</v>
      </c>
      <c r="G269" s="494">
        <f>G270</f>
        <v>0</v>
      </c>
      <c r="H269" s="494"/>
      <c r="I269" s="596">
        <f>I270</f>
        <v>400</v>
      </c>
    </row>
    <row r="270" spans="1:9" ht="25.5">
      <c r="A270" s="6" t="s">
        <v>40</v>
      </c>
      <c r="B270" s="692" t="s">
        <v>124</v>
      </c>
      <c r="C270" s="161" t="s">
        <v>26</v>
      </c>
      <c r="D270" s="161" t="s">
        <v>7</v>
      </c>
      <c r="E270" s="161" t="s">
        <v>39</v>
      </c>
      <c r="F270" s="161" t="s">
        <v>6</v>
      </c>
      <c r="G270" s="495">
        <f>G271</f>
        <v>0</v>
      </c>
      <c r="H270" s="495"/>
      <c r="I270" s="597">
        <f>I271</f>
        <v>400</v>
      </c>
    </row>
    <row r="271" spans="1:9" ht="33.75" customHeight="1">
      <c r="A271" s="1" t="s">
        <v>22</v>
      </c>
      <c r="B271" s="692" t="s">
        <v>124</v>
      </c>
      <c r="C271" s="161" t="s">
        <v>26</v>
      </c>
      <c r="D271" s="161" t="s">
        <v>7</v>
      </c>
      <c r="E271" s="463" t="s">
        <v>123</v>
      </c>
      <c r="F271" s="161" t="s">
        <v>6</v>
      </c>
      <c r="G271" s="495">
        <f>G276</f>
        <v>0</v>
      </c>
      <c r="H271" s="495"/>
      <c r="I271" s="597">
        <f>I276</f>
        <v>400</v>
      </c>
    </row>
    <row r="272" spans="1:9" ht="26.25" customHeight="1" hidden="1">
      <c r="A272" s="6" t="s">
        <v>41</v>
      </c>
      <c r="B272" s="692" t="s">
        <v>24</v>
      </c>
      <c r="C272" s="161" t="s">
        <v>26</v>
      </c>
      <c r="D272" s="161" t="s">
        <v>7</v>
      </c>
      <c r="E272" s="463" t="s">
        <v>42</v>
      </c>
      <c r="F272" s="161" t="s">
        <v>6</v>
      </c>
      <c r="G272" s="495"/>
      <c r="H272" s="495"/>
      <c r="I272" s="597"/>
    </row>
    <row r="273" spans="1:9" ht="36.75" customHeight="1" hidden="1">
      <c r="A273" s="1" t="s">
        <v>22</v>
      </c>
      <c r="B273" s="692" t="s">
        <v>24</v>
      </c>
      <c r="C273" s="161" t="s">
        <v>26</v>
      </c>
      <c r="D273" s="161" t="s">
        <v>7</v>
      </c>
      <c r="E273" s="463" t="s">
        <v>42</v>
      </c>
      <c r="F273" s="161" t="s">
        <v>37</v>
      </c>
      <c r="G273" s="495"/>
      <c r="H273" s="495"/>
      <c r="I273" s="597"/>
    </row>
    <row r="274" spans="1:9" ht="28.5" customHeight="1" hidden="1">
      <c r="A274" s="6" t="s">
        <v>41</v>
      </c>
      <c r="B274" s="692" t="s">
        <v>24</v>
      </c>
      <c r="C274" s="161" t="s">
        <v>26</v>
      </c>
      <c r="D274" s="161" t="s">
        <v>7</v>
      </c>
      <c r="E274" s="463" t="s">
        <v>42</v>
      </c>
      <c r="F274" s="161" t="s">
        <v>6</v>
      </c>
      <c r="G274" s="495"/>
      <c r="H274" s="495"/>
      <c r="I274" s="597"/>
    </row>
    <row r="275" spans="1:9" ht="37.5" customHeight="1" hidden="1">
      <c r="A275" s="1" t="s">
        <v>22</v>
      </c>
      <c r="B275" s="692" t="s">
        <v>24</v>
      </c>
      <c r="C275" s="161" t="s">
        <v>26</v>
      </c>
      <c r="D275" s="161" t="s">
        <v>7</v>
      </c>
      <c r="E275" s="463" t="s">
        <v>42</v>
      </c>
      <c r="F275" s="161" t="s">
        <v>37</v>
      </c>
      <c r="G275" s="495"/>
      <c r="H275" s="495"/>
      <c r="I275" s="597"/>
    </row>
    <row r="276" spans="1:9" ht="30.75" customHeight="1">
      <c r="A276" s="734" t="s">
        <v>425</v>
      </c>
      <c r="B276" s="703" t="s">
        <v>124</v>
      </c>
      <c r="C276" s="558" t="s">
        <v>26</v>
      </c>
      <c r="D276" s="558" t="s">
        <v>7</v>
      </c>
      <c r="E276" s="558" t="s">
        <v>123</v>
      </c>
      <c r="F276" s="558" t="s">
        <v>429</v>
      </c>
      <c r="G276" s="479"/>
      <c r="H276" s="479"/>
      <c r="I276" s="598">
        <v>400</v>
      </c>
    </row>
    <row r="277" spans="1:9" ht="18" customHeight="1">
      <c r="A277" s="35" t="s">
        <v>178</v>
      </c>
      <c r="B277" s="711">
        <v>561</v>
      </c>
      <c r="C277" s="456" t="s">
        <v>26</v>
      </c>
      <c r="D277" s="456" t="s">
        <v>9</v>
      </c>
      <c r="E277" s="558" t="s">
        <v>35</v>
      </c>
      <c r="F277" s="558" t="s">
        <v>6</v>
      </c>
      <c r="G277" s="472">
        <f>G278+G281+G283</f>
        <v>771.8</v>
      </c>
      <c r="H277" s="472"/>
      <c r="I277" s="582">
        <f>I278+I281+I283</f>
        <v>300</v>
      </c>
    </row>
    <row r="278" spans="1:9" ht="24.75" customHeight="1">
      <c r="A278" s="6" t="s">
        <v>40</v>
      </c>
      <c r="B278" s="711">
        <v>561</v>
      </c>
      <c r="C278" s="456" t="s">
        <v>26</v>
      </c>
      <c r="D278" s="456" t="s">
        <v>9</v>
      </c>
      <c r="E278" s="161" t="s">
        <v>39</v>
      </c>
      <c r="F278" s="558" t="s">
        <v>6</v>
      </c>
      <c r="G278" s="480">
        <f>G279</f>
        <v>0</v>
      </c>
      <c r="H278" s="480"/>
      <c r="I278" s="585">
        <f>I279</f>
        <v>300</v>
      </c>
    </row>
    <row r="279" spans="1:9" ht="33" customHeight="1">
      <c r="A279" s="1" t="s">
        <v>22</v>
      </c>
      <c r="B279" s="711">
        <v>561</v>
      </c>
      <c r="C279" s="456" t="s">
        <v>26</v>
      </c>
      <c r="D279" s="456" t="s">
        <v>9</v>
      </c>
      <c r="E279" s="463" t="s">
        <v>123</v>
      </c>
      <c r="F279" s="558" t="s">
        <v>6</v>
      </c>
      <c r="G279" s="479">
        <f>G280</f>
        <v>0</v>
      </c>
      <c r="H279" s="479"/>
      <c r="I279" s="595">
        <f>I280</f>
        <v>300</v>
      </c>
    </row>
    <row r="280" spans="1:9" ht="31.5" customHeight="1">
      <c r="A280" s="734" t="s">
        <v>425</v>
      </c>
      <c r="B280" s="711">
        <v>561</v>
      </c>
      <c r="C280" s="456" t="s">
        <v>26</v>
      </c>
      <c r="D280" s="456" t="s">
        <v>9</v>
      </c>
      <c r="E280" s="463" t="s">
        <v>123</v>
      </c>
      <c r="F280" s="558" t="s">
        <v>429</v>
      </c>
      <c r="G280" s="479"/>
      <c r="H280" s="479"/>
      <c r="I280" s="595">
        <v>300</v>
      </c>
    </row>
    <row r="281" spans="1:9" ht="32.25" customHeight="1" hidden="1">
      <c r="A281" s="21" t="s">
        <v>89</v>
      </c>
      <c r="B281" s="711">
        <v>561</v>
      </c>
      <c r="C281" s="456" t="s">
        <v>26</v>
      </c>
      <c r="D281" s="456" t="s">
        <v>9</v>
      </c>
      <c r="E281" s="463" t="s">
        <v>81</v>
      </c>
      <c r="F281" s="558" t="s">
        <v>6</v>
      </c>
      <c r="G281" s="479">
        <f>G282</f>
        <v>11.8</v>
      </c>
      <c r="H281" s="479"/>
      <c r="I281" s="595">
        <f>I282</f>
        <v>0</v>
      </c>
    </row>
    <row r="282" spans="1:9" ht="68.25" customHeight="1" hidden="1">
      <c r="A282" s="21" t="s">
        <v>354</v>
      </c>
      <c r="B282" s="711">
        <v>561</v>
      </c>
      <c r="C282" s="456" t="s">
        <v>26</v>
      </c>
      <c r="D282" s="456" t="s">
        <v>9</v>
      </c>
      <c r="E282" s="463" t="s">
        <v>280</v>
      </c>
      <c r="F282" s="558" t="s">
        <v>109</v>
      </c>
      <c r="G282" s="479">
        <v>11.8</v>
      </c>
      <c r="H282" s="479"/>
      <c r="I282" s="595"/>
    </row>
    <row r="283" spans="1:9" ht="48.75" customHeight="1" hidden="1">
      <c r="A283" s="274" t="s">
        <v>345</v>
      </c>
      <c r="B283" s="712">
        <v>561</v>
      </c>
      <c r="C283" s="447" t="s">
        <v>26</v>
      </c>
      <c r="D283" s="447" t="s">
        <v>9</v>
      </c>
      <c r="E283" s="399" t="s">
        <v>269</v>
      </c>
      <c r="F283" s="399" t="s">
        <v>6</v>
      </c>
      <c r="G283" s="496">
        <f>G284</f>
        <v>760</v>
      </c>
      <c r="H283" s="496"/>
      <c r="I283" s="591">
        <f>I284</f>
        <v>0</v>
      </c>
    </row>
    <row r="284" spans="1:9" ht="23.25" customHeight="1" hidden="1">
      <c r="A284" s="230" t="s">
        <v>108</v>
      </c>
      <c r="B284" s="712">
        <v>561</v>
      </c>
      <c r="C284" s="447" t="s">
        <v>26</v>
      </c>
      <c r="D284" s="447" t="s">
        <v>9</v>
      </c>
      <c r="E284" s="399" t="s">
        <v>269</v>
      </c>
      <c r="F284" s="554" t="s">
        <v>109</v>
      </c>
      <c r="G284" s="428">
        <v>760</v>
      </c>
      <c r="H284" s="428"/>
      <c r="I284" s="589"/>
    </row>
    <row r="285" spans="1:9" ht="26.25" customHeight="1" hidden="1">
      <c r="A285" s="237" t="s">
        <v>204</v>
      </c>
      <c r="B285" s="689" t="s">
        <v>124</v>
      </c>
      <c r="C285" s="399" t="s">
        <v>26</v>
      </c>
      <c r="D285" s="399" t="s">
        <v>28</v>
      </c>
      <c r="E285" s="399" t="s">
        <v>91</v>
      </c>
      <c r="F285" s="399" t="s">
        <v>6</v>
      </c>
      <c r="G285" s="424">
        <f>G286</f>
        <v>0</v>
      </c>
      <c r="H285" s="424"/>
      <c r="I285" s="576">
        <f>I286</f>
        <v>0</v>
      </c>
    </row>
    <row r="286" spans="1:9" ht="18.75" customHeight="1" hidden="1">
      <c r="A286" s="238" t="s">
        <v>205</v>
      </c>
      <c r="B286" s="689" t="s">
        <v>124</v>
      </c>
      <c r="C286" s="399" t="s">
        <v>26</v>
      </c>
      <c r="D286" s="399" t="s">
        <v>28</v>
      </c>
      <c r="E286" s="399" t="s">
        <v>206</v>
      </c>
      <c r="F286" s="399" t="s">
        <v>6</v>
      </c>
      <c r="G286" s="497">
        <f>G287</f>
        <v>0</v>
      </c>
      <c r="H286" s="497"/>
      <c r="I286" s="589">
        <f>I287</f>
        <v>0</v>
      </c>
    </row>
    <row r="287" spans="1:9" ht="27.75" customHeight="1" hidden="1">
      <c r="A287" s="240" t="s">
        <v>22</v>
      </c>
      <c r="B287" s="689" t="s">
        <v>124</v>
      </c>
      <c r="C287" s="399" t="s">
        <v>26</v>
      </c>
      <c r="D287" s="399" t="s">
        <v>28</v>
      </c>
      <c r="E287" s="399" t="s">
        <v>207</v>
      </c>
      <c r="F287" s="399" t="s">
        <v>6</v>
      </c>
      <c r="G287" s="497">
        <f>G288</f>
        <v>0</v>
      </c>
      <c r="H287" s="497"/>
      <c r="I287" s="589">
        <f>I288</f>
        <v>0</v>
      </c>
    </row>
    <row r="288" spans="1:9" ht="18" customHeight="1" hidden="1">
      <c r="A288" s="240" t="s">
        <v>108</v>
      </c>
      <c r="B288" s="689" t="s">
        <v>124</v>
      </c>
      <c r="C288" s="399" t="s">
        <v>26</v>
      </c>
      <c r="D288" s="399" t="s">
        <v>28</v>
      </c>
      <c r="E288" s="399" t="s">
        <v>207</v>
      </c>
      <c r="F288" s="399" t="s">
        <v>109</v>
      </c>
      <c r="G288" s="497"/>
      <c r="H288" s="497"/>
      <c r="I288" s="589"/>
    </row>
    <row r="289" spans="1:9" ht="18.75" customHeight="1" hidden="1">
      <c r="A289" s="237" t="s">
        <v>208</v>
      </c>
      <c r="B289" s="689" t="s">
        <v>124</v>
      </c>
      <c r="C289" s="399" t="s">
        <v>26</v>
      </c>
      <c r="D289" s="399" t="s">
        <v>14</v>
      </c>
      <c r="E289" s="399" t="s">
        <v>91</v>
      </c>
      <c r="F289" s="399" t="s">
        <v>6</v>
      </c>
      <c r="G289" s="424">
        <f>G290+G293</f>
        <v>367</v>
      </c>
      <c r="H289" s="424"/>
      <c r="I289" s="576">
        <f>I290+I293</f>
        <v>0</v>
      </c>
    </row>
    <row r="290" spans="1:9" ht="19.5" customHeight="1" hidden="1">
      <c r="A290" s="240" t="s">
        <v>205</v>
      </c>
      <c r="B290" s="689" t="s">
        <v>124</v>
      </c>
      <c r="C290" s="399" t="s">
        <v>26</v>
      </c>
      <c r="D290" s="399" t="s">
        <v>14</v>
      </c>
      <c r="E290" s="399" t="s">
        <v>206</v>
      </c>
      <c r="F290" s="399" t="s">
        <v>6</v>
      </c>
      <c r="G290" s="497">
        <f>G291</f>
        <v>0</v>
      </c>
      <c r="H290" s="497"/>
      <c r="I290" s="589">
        <f>I291</f>
        <v>0</v>
      </c>
    </row>
    <row r="291" spans="1:9" ht="27.75" customHeight="1" hidden="1">
      <c r="A291" s="240" t="s">
        <v>22</v>
      </c>
      <c r="B291" s="689" t="s">
        <v>124</v>
      </c>
      <c r="C291" s="399" t="s">
        <v>26</v>
      </c>
      <c r="D291" s="399" t="s">
        <v>14</v>
      </c>
      <c r="E291" s="399" t="s">
        <v>207</v>
      </c>
      <c r="F291" s="399" t="s">
        <v>6</v>
      </c>
      <c r="G291" s="497">
        <f>G292</f>
        <v>0</v>
      </c>
      <c r="H291" s="497"/>
      <c r="I291" s="589">
        <f>I292</f>
        <v>0</v>
      </c>
    </row>
    <row r="292" spans="1:9" ht="20.25" customHeight="1" hidden="1">
      <c r="A292" s="240" t="s">
        <v>108</v>
      </c>
      <c r="B292" s="689" t="s">
        <v>124</v>
      </c>
      <c r="C292" s="399" t="s">
        <v>26</v>
      </c>
      <c r="D292" s="399" t="s">
        <v>14</v>
      </c>
      <c r="E292" s="399" t="s">
        <v>207</v>
      </c>
      <c r="F292" s="399" t="s">
        <v>109</v>
      </c>
      <c r="G292" s="428"/>
      <c r="H292" s="428"/>
      <c r="I292" s="589"/>
    </row>
    <row r="293" spans="1:9" ht="48" customHeight="1" hidden="1">
      <c r="A293" s="274" t="s">
        <v>266</v>
      </c>
      <c r="B293" s="689" t="s">
        <v>124</v>
      </c>
      <c r="C293" s="399" t="s">
        <v>26</v>
      </c>
      <c r="D293" s="399" t="s">
        <v>14</v>
      </c>
      <c r="E293" s="399" t="s">
        <v>267</v>
      </c>
      <c r="F293" s="399" t="s">
        <v>6</v>
      </c>
      <c r="G293" s="497">
        <f>G294</f>
        <v>367</v>
      </c>
      <c r="H293" s="497"/>
      <c r="I293" s="589">
        <f>I294</f>
        <v>0</v>
      </c>
    </row>
    <row r="294" spans="1:9" ht="21.75" customHeight="1" hidden="1">
      <c r="A294" s="240" t="s">
        <v>108</v>
      </c>
      <c r="B294" s="689" t="s">
        <v>124</v>
      </c>
      <c r="C294" s="399" t="s">
        <v>26</v>
      </c>
      <c r="D294" s="399" t="s">
        <v>14</v>
      </c>
      <c r="E294" s="399" t="s">
        <v>267</v>
      </c>
      <c r="F294" s="399" t="s">
        <v>109</v>
      </c>
      <c r="G294" s="497">
        <v>367</v>
      </c>
      <c r="H294" s="497"/>
      <c r="I294" s="589"/>
    </row>
    <row r="295" spans="1:9" ht="23.25" customHeight="1" hidden="1">
      <c r="A295" s="237" t="s">
        <v>378</v>
      </c>
      <c r="B295" s="689" t="s">
        <v>124</v>
      </c>
      <c r="C295" s="399" t="s">
        <v>26</v>
      </c>
      <c r="D295" s="399" t="s">
        <v>26</v>
      </c>
      <c r="E295" s="399" t="s">
        <v>91</v>
      </c>
      <c r="F295" s="399" t="s">
        <v>6</v>
      </c>
      <c r="G295" s="424">
        <f>G296+G299</f>
        <v>0</v>
      </c>
      <c r="H295" s="424"/>
      <c r="I295" s="576">
        <f>I296+I299</f>
        <v>0</v>
      </c>
    </row>
    <row r="296" spans="1:9" ht="30" customHeight="1" hidden="1">
      <c r="A296" s="237" t="s">
        <v>210</v>
      </c>
      <c r="B296" s="689" t="s">
        <v>124</v>
      </c>
      <c r="C296" s="399" t="s">
        <v>26</v>
      </c>
      <c r="D296" s="399" t="s">
        <v>26</v>
      </c>
      <c r="E296" s="399" t="s">
        <v>211</v>
      </c>
      <c r="F296" s="399" t="s">
        <v>6</v>
      </c>
      <c r="G296" s="497">
        <f>G297</f>
        <v>0</v>
      </c>
      <c r="H296" s="497"/>
      <c r="I296" s="589">
        <f>I297</f>
        <v>0</v>
      </c>
    </row>
    <row r="297" spans="1:9" ht="29.25" customHeight="1" hidden="1">
      <c r="A297" s="238" t="s">
        <v>22</v>
      </c>
      <c r="B297" s="689" t="s">
        <v>124</v>
      </c>
      <c r="C297" s="399" t="s">
        <v>26</v>
      </c>
      <c r="D297" s="399" t="s">
        <v>26</v>
      </c>
      <c r="E297" s="399" t="s">
        <v>212</v>
      </c>
      <c r="F297" s="399" t="s">
        <v>6</v>
      </c>
      <c r="G297" s="497">
        <f>G298</f>
        <v>0</v>
      </c>
      <c r="H297" s="497"/>
      <c r="I297" s="589">
        <f>I298</f>
        <v>0</v>
      </c>
    </row>
    <row r="298" spans="1:9" ht="19.5" customHeight="1" hidden="1">
      <c r="A298" s="281" t="s">
        <v>108</v>
      </c>
      <c r="B298" s="692" t="s">
        <v>124</v>
      </c>
      <c r="C298" s="161" t="s">
        <v>26</v>
      </c>
      <c r="D298" s="161" t="s">
        <v>26</v>
      </c>
      <c r="E298" s="161" t="s">
        <v>212</v>
      </c>
      <c r="F298" s="161" t="s">
        <v>109</v>
      </c>
      <c r="G298" s="495"/>
      <c r="H298" s="495"/>
      <c r="I298" s="587"/>
    </row>
    <row r="299" spans="1:9" ht="57.75" customHeight="1" hidden="1">
      <c r="A299" s="26" t="s">
        <v>279</v>
      </c>
      <c r="B299" s="692" t="s">
        <v>124</v>
      </c>
      <c r="C299" s="161" t="s">
        <v>26</v>
      </c>
      <c r="D299" s="161" t="s">
        <v>27</v>
      </c>
      <c r="E299" s="161" t="s">
        <v>334</v>
      </c>
      <c r="F299" s="161" t="s">
        <v>6</v>
      </c>
      <c r="G299" s="494"/>
      <c r="H299" s="494"/>
      <c r="I299" s="577"/>
    </row>
    <row r="300" spans="1:9" ht="15.75" customHeight="1" hidden="1">
      <c r="A300" s="281" t="s">
        <v>108</v>
      </c>
      <c r="B300" s="692" t="s">
        <v>124</v>
      </c>
      <c r="C300" s="161" t="s">
        <v>26</v>
      </c>
      <c r="D300" s="161" t="s">
        <v>27</v>
      </c>
      <c r="E300" s="161" t="s">
        <v>334</v>
      </c>
      <c r="F300" s="161" t="s">
        <v>109</v>
      </c>
      <c r="G300" s="494"/>
      <c r="H300" s="494"/>
      <c r="I300" s="577"/>
    </row>
    <row r="301" spans="1:9" ht="48.75" customHeight="1">
      <c r="A301" s="17" t="s">
        <v>251</v>
      </c>
      <c r="B301" s="684" t="s">
        <v>130</v>
      </c>
      <c r="C301" s="387" t="s">
        <v>16</v>
      </c>
      <c r="D301" s="387" t="s">
        <v>16</v>
      </c>
      <c r="E301" s="387" t="s">
        <v>35</v>
      </c>
      <c r="F301" s="387" t="s">
        <v>6</v>
      </c>
      <c r="G301" s="498" t="e">
        <f>G302+G410+#REF!</f>
        <v>#REF!</v>
      </c>
      <c r="H301" s="498">
        <v>35429</v>
      </c>
      <c r="I301" s="575">
        <f>I302+I410</f>
        <v>109346.7</v>
      </c>
    </row>
    <row r="302" spans="1:9" ht="18.75" customHeight="1">
      <c r="A302" s="283" t="s">
        <v>11</v>
      </c>
      <c r="B302" s="706" t="s">
        <v>130</v>
      </c>
      <c r="C302" s="248" t="s">
        <v>10</v>
      </c>
      <c r="D302" s="248" t="s">
        <v>31</v>
      </c>
      <c r="E302" s="248" t="s">
        <v>35</v>
      </c>
      <c r="F302" s="248" t="s">
        <v>6</v>
      </c>
      <c r="G302" s="475" t="e">
        <f>G303+G315+G365+G352</f>
        <v>#REF!</v>
      </c>
      <c r="H302" s="475" t="e">
        <f>H303+H315+H365+H352</f>
        <v>#REF!</v>
      </c>
      <c r="I302" s="576">
        <f>I303+I315+I352+I365</f>
        <v>90478.4</v>
      </c>
    </row>
    <row r="303" spans="1:9" ht="15.75">
      <c r="A303" s="10" t="s">
        <v>48</v>
      </c>
      <c r="B303" s="706" t="s">
        <v>130</v>
      </c>
      <c r="C303" s="248" t="s">
        <v>10</v>
      </c>
      <c r="D303" s="248" t="s">
        <v>7</v>
      </c>
      <c r="E303" s="248" t="s">
        <v>35</v>
      </c>
      <c r="F303" s="248" t="s">
        <v>6</v>
      </c>
      <c r="G303" s="490" t="e">
        <f>G304</f>
        <v>#REF!</v>
      </c>
      <c r="H303" s="490" t="e">
        <f>H304</f>
        <v>#REF!</v>
      </c>
      <c r="I303" s="591">
        <f>I304+I312</f>
        <v>14816</v>
      </c>
    </row>
    <row r="304" spans="1:9" ht="13.5" customHeight="1">
      <c r="A304" s="2" t="s">
        <v>49</v>
      </c>
      <c r="B304" s="706" t="s">
        <v>130</v>
      </c>
      <c r="C304" s="248" t="s">
        <v>10</v>
      </c>
      <c r="D304" s="248" t="s">
        <v>7</v>
      </c>
      <c r="E304" s="248" t="s">
        <v>50</v>
      </c>
      <c r="F304" s="248" t="s">
        <v>6</v>
      </c>
      <c r="G304" s="422" t="e">
        <f>G305+#REF!</f>
        <v>#REF!</v>
      </c>
      <c r="H304" s="422" t="e">
        <f>H305+#REF!</f>
        <v>#REF!</v>
      </c>
      <c r="I304" s="589">
        <f>I305</f>
        <v>14748.5</v>
      </c>
    </row>
    <row r="305" spans="1:9" ht="25.5" customHeight="1">
      <c r="A305" s="241" t="s">
        <v>22</v>
      </c>
      <c r="B305" s="689" t="s">
        <v>130</v>
      </c>
      <c r="C305" s="399" t="s">
        <v>10</v>
      </c>
      <c r="D305" s="399" t="s">
        <v>7</v>
      </c>
      <c r="E305" s="399" t="s">
        <v>131</v>
      </c>
      <c r="F305" s="399" t="s">
        <v>6</v>
      </c>
      <c r="G305" s="428">
        <f>G306</f>
        <v>0</v>
      </c>
      <c r="H305" s="428">
        <f>H306</f>
        <v>14355.6</v>
      </c>
      <c r="I305" s="589">
        <f>I306+I307+I308+I309+I310+I311</f>
        <v>14748.5</v>
      </c>
    </row>
    <row r="306" spans="1:9" ht="20.25" customHeight="1">
      <c r="A306" s="733" t="s">
        <v>426</v>
      </c>
      <c r="B306" s="689" t="s">
        <v>130</v>
      </c>
      <c r="C306" s="399" t="s">
        <v>10</v>
      </c>
      <c r="D306" s="399" t="s">
        <v>7</v>
      </c>
      <c r="E306" s="399" t="s">
        <v>131</v>
      </c>
      <c r="F306" s="558" t="s">
        <v>428</v>
      </c>
      <c r="G306" s="428"/>
      <c r="H306" s="428">
        <v>14355.6</v>
      </c>
      <c r="I306" s="589">
        <f>2120+1000</f>
        <v>3120</v>
      </c>
    </row>
    <row r="307" spans="1:9" ht="27" customHeight="1">
      <c r="A307" s="734" t="s">
        <v>425</v>
      </c>
      <c r="B307" s="689" t="s">
        <v>130</v>
      </c>
      <c r="C307" s="399" t="s">
        <v>10</v>
      </c>
      <c r="D307" s="399" t="s">
        <v>7</v>
      </c>
      <c r="E307" s="399" t="s">
        <v>131</v>
      </c>
      <c r="F307" s="558" t="s">
        <v>429</v>
      </c>
      <c r="G307" s="428"/>
      <c r="H307" s="428"/>
      <c r="I307" s="589">
        <v>19.4</v>
      </c>
    </row>
    <row r="308" spans="1:9" ht="27" customHeight="1">
      <c r="A308" s="734" t="s">
        <v>440</v>
      </c>
      <c r="B308" s="689" t="s">
        <v>130</v>
      </c>
      <c r="C308" s="399" t="s">
        <v>10</v>
      </c>
      <c r="D308" s="399" t="s">
        <v>7</v>
      </c>
      <c r="E308" s="399" t="s">
        <v>131</v>
      </c>
      <c r="F308" s="558" t="s">
        <v>421</v>
      </c>
      <c r="G308" s="428"/>
      <c r="H308" s="428"/>
      <c r="I308" s="589">
        <f>1445.5-120</f>
        <v>1325.5</v>
      </c>
    </row>
    <row r="309" spans="1:9" ht="38.25" customHeight="1">
      <c r="A309" s="734" t="s">
        <v>465</v>
      </c>
      <c r="B309" s="689" t="s">
        <v>130</v>
      </c>
      <c r="C309" s="399" t="s">
        <v>10</v>
      </c>
      <c r="D309" s="399" t="s">
        <v>7</v>
      </c>
      <c r="E309" s="399" t="s">
        <v>131</v>
      </c>
      <c r="F309" s="558" t="s">
        <v>437</v>
      </c>
      <c r="G309" s="428"/>
      <c r="H309" s="428"/>
      <c r="I309" s="589">
        <v>10163.6</v>
      </c>
    </row>
    <row r="310" spans="1:9" ht="29.25" customHeight="1">
      <c r="A310" s="733" t="s">
        <v>423</v>
      </c>
      <c r="B310" s="689" t="s">
        <v>130</v>
      </c>
      <c r="C310" s="399" t="s">
        <v>10</v>
      </c>
      <c r="D310" s="399" t="s">
        <v>7</v>
      </c>
      <c r="E310" s="399" t="s">
        <v>131</v>
      </c>
      <c r="F310" s="737" t="s">
        <v>422</v>
      </c>
      <c r="G310" s="428"/>
      <c r="H310" s="428"/>
      <c r="I310" s="589">
        <v>120</v>
      </c>
    </row>
    <row r="311" spans="1:9" ht="32.25" customHeight="1" hidden="1">
      <c r="A311" s="733" t="s">
        <v>431</v>
      </c>
      <c r="B311" s="689" t="s">
        <v>130</v>
      </c>
      <c r="C311" s="399" t="s">
        <v>10</v>
      </c>
      <c r="D311" s="399" t="s">
        <v>7</v>
      </c>
      <c r="E311" s="399" t="s">
        <v>131</v>
      </c>
      <c r="F311" s="737" t="s">
        <v>430</v>
      </c>
      <c r="G311" s="428"/>
      <c r="H311" s="428"/>
      <c r="I311" s="589"/>
    </row>
    <row r="312" spans="1:9" ht="77.25" customHeight="1">
      <c r="A312" s="742" t="s">
        <v>445</v>
      </c>
      <c r="B312" s="743" t="s">
        <v>130</v>
      </c>
      <c r="C312" s="611" t="s">
        <v>10</v>
      </c>
      <c r="D312" s="611" t="s">
        <v>7</v>
      </c>
      <c r="E312" s="611" t="s">
        <v>190</v>
      </c>
      <c r="F312" s="737" t="s">
        <v>6</v>
      </c>
      <c r="G312" s="428"/>
      <c r="H312" s="428"/>
      <c r="I312" s="589">
        <f>I313</f>
        <v>67.5</v>
      </c>
    </row>
    <row r="313" spans="1:9" ht="44.25" customHeight="1">
      <c r="A313" s="742" t="s">
        <v>147</v>
      </c>
      <c r="B313" s="743" t="s">
        <v>130</v>
      </c>
      <c r="C313" s="611" t="s">
        <v>10</v>
      </c>
      <c r="D313" s="611" t="s">
        <v>7</v>
      </c>
      <c r="E313" s="611" t="s">
        <v>446</v>
      </c>
      <c r="F313" s="737" t="s">
        <v>6</v>
      </c>
      <c r="G313" s="428"/>
      <c r="H313" s="428"/>
      <c r="I313" s="589">
        <f>I314</f>
        <v>67.5</v>
      </c>
    </row>
    <row r="314" spans="1:9" ht="32.25" customHeight="1">
      <c r="A314" s="734" t="s">
        <v>424</v>
      </c>
      <c r="B314" s="743" t="s">
        <v>130</v>
      </c>
      <c r="C314" s="611" t="s">
        <v>10</v>
      </c>
      <c r="D314" s="611" t="s">
        <v>7</v>
      </c>
      <c r="E314" s="611" t="s">
        <v>446</v>
      </c>
      <c r="F314" s="737" t="s">
        <v>421</v>
      </c>
      <c r="G314" s="428"/>
      <c r="H314" s="428"/>
      <c r="I314" s="589">
        <v>67.5</v>
      </c>
    </row>
    <row r="315" spans="1:10" ht="15.75">
      <c r="A315" s="284" t="s">
        <v>12</v>
      </c>
      <c r="B315" s="689" t="s">
        <v>130</v>
      </c>
      <c r="C315" s="399" t="s">
        <v>10</v>
      </c>
      <c r="D315" s="399" t="s">
        <v>9</v>
      </c>
      <c r="E315" s="399" t="s">
        <v>35</v>
      </c>
      <c r="F315" s="399" t="s">
        <v>6</v>
      </c>
      <c r="G315" s="424" t="e">
        <f>G316+G324+G329+G335+G338+G332</f>
        <v>#REF!</v>
      </c>
      <c r="H315" s="424" t="e">
        <f>H316+H324+H329+H335+H338+H332</f>
        <v>#REF!</v>
      </c>
      <c r="I315" s="591">
        <f>I316+I324+I338+I335</f>
        <v>72895.9</v>
      </c>
      <c r="J315" s="208"/>
    </row>
    <row r="316" spans="1:9" ht="30" customHeight="1">
      <c r="A316" s="243" t="s">
        <v>51</v>
      </c>
      <c r="B316" s="689" t="s">
        <v>130</v>
      </c>
      <c r="C316" s="399" t="s">
        <v>10</v>
      </c>
      <c r="D316" s="399" t="s">
        <v>9</v>
      </c>
      <c r="E316" s="399" t="s">
        <v>52</v>
      </c>
      <c r="F316" s="399" t="s">
        <v>6</v>
      </c>
      <c r="G316" s="428">
        <f>G317</f>
        <v>0</v>
      </c>
      <c r="H316" s="428">
        <f>H317</f>
        <v>16672.2</v>
      </c>
      <c r="I316" s="591">
        <f>I317</f>
        <v>19684.9</v>
      </c>
    </row>
    <row r="317" spans="1:9" ht="28.5" customHeight="1">
      <c r="A317" s="244" t="s">
        <v>22</v>
      </c>
      <c r="B317" s="540" t="s">
        <v>130</v>
      </c>
      <c r="C317" s="554" t="s">
        <v>10</v>
      </c>
      <c r="D317" s="554" t="s">
        <v>9</v>
      </c>
      <c r="E317" s="632" t="s">
        <v>132</v>
      </c>
      <c r="F317" s="632" t="s">
        <v>6</v>
      </c>
      <c r="G317" s="482">
        <f>G323</f>
        <v>0</v>
      </c>
      <c r="H317" s="482">
        <f>H323</f>
        <v>16672.2</v>
      </c>
      <c r="I317" s="589">
        <f>I318+I319+I320+I321+I322+I323</f>
        <v>19684.9</v>
      </c>
    </row>
    <row r="318" spans="1:9" ht="28.5" customHeight="1">
      <c r="A318" s="733" t="s">
        <v>426</v>
      </c>
      <c r="B318" s="540" t="s">
        <v>130</v>
      </c>
      <c r="C318" s="554" t="s">
        <v>10</v>
      </c>
      <c r="D318" s="554" t="s">
        <v>9</v>
      </c>
      <c r="E318" s="632" t="s">
        <v>132</v>
      </c>
      <c r="F318" s="558" t="s">
        <v>428</v>
      </c>
      <c r="G318" s="482"/>
      <c r="H318" s="482"/>
      <c r="I318" s="589">
        <f>4169.6-1000</f>
        <v>3169.6000000000004</v>
      </c>
    </row>
    <row r="319" spans="1:9" ht="28.5" customHeight="1">
      <c r="A319" s="734" t="s">
        <v>425</v>
      </c>
      <c r="B319" s="540" t="s">
        <v>130</v>
      </c>
      <c r="C319" s="554" t="s">
        <v>10</v>
      </c>
      <c r="D319" s="554" t="s">
        <v>9</v>
      </c>
      <c r="E319" s="632" t="s">
        <v>132</v>
      </c>
      <c r="F319" s="558" t="s">
        <v>429</v>
      </c>
      <c r="G319" s="482"/>
      <c r="H319" s="482"/>
      <c r="I319" s="589">
        <v>29.4</v>
      </c>
    </row>
    <row r="320" spans="1:9" ht="28.5" customHeight="1">
      <c r="A320" s="734" t="s">
        <v>440</v>
      </c>
      <c r="B320" s="540" t="s">
        <v>130</v>
      </c>
      <c r="C320" s="554" t="s">
        <v>10</v>
      </c>
      <c r="D320" s="554" t="s">
        <v>9</v>
      </c>
      <c r="E320" s="632" t="s">
        <v>132</v>
      </c>
      <c r="F320" s="558" t="s">
        <v>421</v>
      </c>
      <c r="G320" s="482"/>
      <c r="H320" s="482"/>
      <c r="I320" s="589">
        <f>325+5273.6-250</f>
        <v>5348.6</v>
      </c>
    </row>
    <row r="321" spans="1:9" ht="38.25" customHeight="1">
      <c r="A321" s="734" t="s">
        <v>465</v>
      </c>
      <c r="B321" s="540" t="s">
        <v>130</v>
      </c>
      <c r="C321" s="554" t="s">
        <v>10</v>
      </c>
      <c r="D321" s="554" t="s">
        <v>9</v>
      </c>
      <c r="E321" s="632" t="s">
        <v>132</v>
      </c>
      <c r="F321" s="558" t="s">
        <v>437</v>
      </c>
      <c r="G321" s="482"/>
      <c r="H321" s="482"/>
      <c r="I321" s="589">
        <v>10887.3</v>
      </c>
    </row>
    <row r="322" spans="1:9" ht="28.5" customHeight="1">
      <c r="A322" s="733" t="s">
        <v>423</v>
      </c>
      <c r="B322" s="540" t="s">
        <v>130</v>
      </c>
      <c r="C322" s="554" t="s">
        <v>10</v>
      </c>
      <c r="D322" s="554" t="s">
        <v>9</v>
      </c>
      <c r="E322" s="632" t="s">
        <v>132</v>
      </c>
      <c r="F322" s="737" t="s">
        <v>422</v>
      </c>
      <c r="G322" s="482"/>
      <c r="H322" s="482"/>
      <c r="I322" s="589">
        <v>250</v>
      </c>
    </row>
    <row r="323" spans="1:9" ht="0.75" customHeight="1">
      <c r="A323" s="733" t="s">
        <v>431</v>
      </c>
      <c r="B323" s="540" t="s">
        <v>130</v>
      </c>
      <c r="C323" s="554" t="s">
        <v>10</v>
      </c>
      <c r="D323" s="554" t="s">
        <v>9</v>
      </c>
      <c r="E323" s="632" t="s">
        <v>132</v>
      </c>
      <c r="F323" s="737" t="s">
        <v>430</v>
      </c>
      <c r="G323" s="482"/>
      <c r="H323" s="482">
        <v>16672.2</v>
      </c>
      <c r="I323" s="589"/>
    </row>
    <row r="324" spans="1:9" ht="17.25" customHeight="1">
      <c r="A324" s="6" t="s">
        <v>13</v>
      </c>
      <c r="B324" s="692" t="s">
        <v>130</v>
      </c>
      <c r="C324" s="161" t="s">
        <v>10</v>
      </c>
      <c r="D324" s="161" t="s">
        <v>9</v>
      </c>
      <c r="E324" s="161" t="s">
        <v>47</v>
      </c>
      <c r="F324" s="161" t="s">
        <v>6</v>
      </c>
      <c r="G324" s="478" t="e">
        <f>G325</f>
        <v>#REF!</v>
      </c>
      <c r="H324" s="478" t="e">
        <f>H325</f>
        <v>#REF!</v>
      </c>
      <c r="I324" s="591">
        <f>I325</f>
        <v>2903.8</v>
      </c>
    </row>
    <row r="325" spans="1:9" ht="26.25" customHeight="1">
      <c r="A325" s="1" t="s">
        <v>22</v>
      </c>
      <c r="B325" s="692" t="s">
        <v>130</v>
      </c>
      <c r="C325" s="161" t="s">
        <v>10</v>
      </c>
      <c r="D325" s="161" t="s">
        <v>9</v>
      </c>
      <c r="E325" s="161" t="s">
        <v>115</v>
      </c>
      <c r="F325" s="161" t="s">
        <v>6</v>
      </c>
      <c r="G325" s="495" t="e">
        <f>#REF!</f>
        <v>#REF!</v>
      </c>
      <c r="H325" s="495" t="e">
        <f>#REF!</f>
        <v>#REF!</v>
      </c>
      <c r="I325" s="591">
        <f>I326</f>
        <v>2903.8</v>
      </c>
    </row>
    <row r="326" spans="1:9" ht="44.25" customHeight="1">
      <c r="A326" s="734" t="s">
        <v>465</v>
      </c>
      <c r="B326" s="692" t="s">
        <v>130</v>
      </c>
      <c r="C326" s="161" t="s">
        <v>10</v>
      </c>
      <c r="D326" s="161" t="s">
        <v>9</v>
      </c>
      <c r="E326" s="161" t="s">
        <v>115</v>
      </c>
      <c r="F326" s="558" t="s">
        <v>437</v>
      </c>
      <c r="G326" s="495"/>
      <c r="H326" s="495"/>
      <c r="I326" s="591">
        <v>2903.8</v>
      </c>
    </row>
    <row r="327" spans="1:9" ht="1.5" customHeight="1" hidden="1">
      <c r="A327" s="87" t="s">
        <v>222</v>
      </c>
      <c r="B327" s="692"/>
      <c r="C327" s="161"/>
      <c r="D327" s="161"/>
      <c r="E327" s="161"/>
      <c r="F327" s="161"/>
      <c r="G327" s="495"/>
      <c r="H327" s="495"/>
      <c r="I327" s="591">
        <f aca="true" t="shared" si="14" ref="I327:I334">G327+H327</f>
        <v>0</v>
      </c>
    </row>
    <row r="328" spans="1:9" ht="39" customHeight="1" hidden="1">
      <c r="A328" s="87" t="s">
        <v>223</v>
      </c>
      <c r="B328" s="692"/>
      <c r="C328" s="161"/>
      <c r="D328" s="161"/>
      <c r="E328" s="161"/>
      <c r="F328" s="161"/>
      <c r="G328" s="495"/>
      <c r="H328" s="495"/>
      <c r="I328" s="591">
        <f t="shared" si="14"/>
        <v>0</v>
      </c>
    </row>
    <row r="329" spans="1:9" ht="3" customHeight="1" hidden="1">
      <c r="A329" s="20" t="s">
        <v>89</v>
      </c>
      <c r="B329" s="713" t="s">
        <v>130</v>
      </c>
      <c r="C329" s="561" t="s">
        <v>10</v>
      </c>
      <c r="D329" s="561" t="s">
        <v>9</v>
      </c>
      <c r="E329" s="561" t="s">
        <v>81</v>
      </c>
      <c r="F329" s="561" t="s">
        <v>6</v>
      </c>
      <c r="G329" s="480">
        <f>G330</f>
        <v>0</v>
      </c>
      <c r="H329" s="480"/>
      <c r="I329" s="591">
        <f t="shared" si="14"/>
        <v>0</v>
      </c>
    </row>
    <row r="330" spans="1:9" ht="36" customHeight="1" hidden="1">
      <c r="A330" s="26" t="s">
        <v>133</v>
      </c>
      <c r="B330" s="713" t="s">
        <v>130</v>
      </c>
      <c r="C330" s="561" t="s">
        <v>10</v>
      </c>
      <c r="D330" s="561" t="s">
        <v>9</v>
      </c>
      <c r="E330" s="561" t="s">
        <v>134</v>
      </c>
      <c r="F330" s="561" t="s">
        <v>6</v>
      </c>
      <c r="G330" s="499">
        <f>G331</f>
        <v>0</v>
      </c>
      <c r="H330" s="499"/>
      <c r="I330" s="591">
        <f t="shared" si="14"/>
        <v>0</v>
      </c>
    </row>
    <row r="331" spans="1:9" ht="18.75" customHeight="1" hidden="1">
      <c r="A331" s="26" t="s">
        <v>108</v>
      </c>
      <c r="B331" s="713" t="s">
        <v>130</v>
      </c>
      <c r="C331" s="561" t="s">
        <v>10</v>
      </c>
      <c r="D331" s="561" t="s">
        <v>9</v>
      </c>
      <c r="E331" s="561" t="s">
        <v>134</v>
      </c>
      <c r="F331" s="561" t="s">
        <v>109</v>
      </c>
      <c r="G331" s="499">
        <v>0</v>
      </c>
      <c r="H331" s="499"/>
      <c r="I331" s="591">
        <f t="shared" si="14"/>
        <v>0</v>
      </c>
    </row>
    <row r="332" spans="1:9" ht="18.75" customHeight="1" hidden="1">
      <c r="A332" s="337" t="s">
        <v>316</v>
      </c>
      <c r="B332" s="714" t="s">
        <v>130</v>
      </c>
      <c r="C332" s="562" t="s">
        <v>10</v>
      </c>
      <c r="D332" s="562" t="s">
        <v>9</v>
      </c>
      <c r="E332" s="562" t="s">
        <v>317</v>
      </c>
      <c r="F332" s="562" t="s">
        <v>6</v>
      </c>
      <c r="G332" s="500">
        <f>G333</f>
        <v>0</v>
      </c>
      <c r="H332" s="500"/>
      <c r="I332" s="589">
        <f t="shared" si="14"/>
        <v>0</v>
      </c>
    </row>
    <row r="333" spans="1:9" ht="45" customHeight="1" hidden="1">
      <c r="A333" s="242" t="s">
        <v>318</v>
      </c>
      <c r="B333" s="714" t="s">
        <v>130</v>
      </c>
      <c r="C333" s="562" t="s">
        <v>10</v>
      </c>
      <c r="D333" s="562" t="s">
        <v>9</v>
      </c>
      <c r="E333" s="562" t="s">
        <v>319</v>
      </c>
      <c r="F333" s="562" t="s">
        <v>6</v>
      </c>
      <c r="G333" s="500">
        <f>G334</f>
        <v>0</v>
      </c>
      <c r="H333" s="500"/>
      <c r="I333" s="589">
        <f t="shared" si="14"/>
        <v>0</v>
      </c>
    </row>
    <row r="334" spans="1:9" ht="18" customHeight="1" hidden="1">
      <c r="A334" s="242" t="s">
        <v>108</v>
      </c>
      <c r="B334" s="714" t="s">
        <v>130</v>
      </c>
      <c r="C334" s="562" t="s">
        <v>10</v>
      </c>
      <c r="D334" s="562" t="s">
        <v>9</v>
      </c>
      <c r="E334" s="562" t="s">
        <v>319</v>
      </c>
      <c r="F334" s="562" t="s">
        <v>109</v>
      </c>
      <c r="G334" s="500"/>
      <c r="H334" s="500"/>
      <c r="I334" s="589">
        <f t="shared" si="14"/>
        <v>0</v>
      </c>
    </row>
    <row r="335" spans="1:9" ht="18.75" customHeight="1">
      <c r="A335" s="214" t="s">
        <v>89</v>
      </c>
      <c r="B335" s="715" t="s">
        <v>130</v>
      </c>
      <c r="C335" s="638" t="s">
        <v>10</v>
      </c>
      <c r="D335" s="638" t="s">
        <v>9</v>
      </c>
      <c r="E335" s="638" t="s">
        <v>81</v>
      </c>
      <c r="F335" s="638" t="s">
        <v>6</v>
      </c>
      <c r="G335" s="479">
        <f>G336</f>
        <v>364.3</v>
      </c>
      <c r="H335" s="479"/>
      <c r="I335" s="591">
        <f>I336</f>
        <v>355.5</v>
      </c>
    </row>
    <row r="336" spans="1:9" ht="33" customHeight="1">
      <c r="A336" s="26" t="s">
        <v>360</v>
      </c>
      <c r="B336" s="716" t="s">
        <v>130</v>
      </c>
      <c r="C336" s="631" t="s">
        <v>10</v>
      </c>
      <c r="D336" s="631" t="s">
        <v>9</v>
      </c>
      <c r="E336" s="631" t="s">
        <v>134</v>
      </c>
      <c r="F336" s="631" t="s">
        <v>6</v>
      </c>
      <c r="G336" s="499">
        <f>G337</f>
        <v>364.3</v>
      </c>
      <c r="H336" s="499"/>
      <c r="I336" s="589">
        <f>I337</f>
        <v>355.5</v>
      </c>
    </row>
    <row r="337" spans="1:9" ht="22.5" customHeight="1">
      <c r="A337" s="733" t="s">
        <v>426</v>
      </c>
      <c r="B337" s="716" t="s">
        <v>130</v>
      </c>
      <c r="C337" s="631" t="s">
        <v>10</v>
      </c>
      <c r="D337" s="631" t="s">
        <v>9</v>
      </c>
      <c r="E337" s="631" t="s">
        <v>134</v>
      </c>
      <c r="F337" s="631" t="s">
        <v>428</v>
      </c>
      <c r="G337" s="499">
        <v>364.3</v>
      </c>
      <c r="H337" s="499"/>
      <c r="I337" s="589">
        <v>355.5</v>
      </c>
    </row>
    <row r="338" spans="1:9" ht="18.75" customHeight="1">
      <c r="A338" s="40" t="s">
        <v>61</v>
      </c>
      <c r="B338" s="717" t="s">
        <v>130</v>
      </c>
      <c r="C338" s="630" t="s">
        <v>10</v>
      </c>
      <c r="D338" s="630" t="s">
        <v>9</v>
      </c>
      <c r="E338" s="630" t="s">
        <v>190</v>
      </c>
      <c r="F338" s="631" t="s">
        <v>6</v>
      </c>
      <c r="G338" s="499" t="e">
        <f>G339+#REF!+G344+G346+G348</f>
        <v>#REF!</v>
      </c>
      <c r="H338" s="499"/>
      <c r="I338" s="591">
        <f>I339+I346+I348+I350</f>
        <v>49951.7</v>
      </c>
    </row>
    <row r="339" spans="1:9" ht="89.25" customHeight="1">
      <c r="A339" s="62" t="s">
        <v>191</v>
      </c>
      <c r="B339" s="717" t="s">
        <v>130</v>
      </c>
      <c r="C339" s="630" t="s">
        <v>10</v>
      </c>
      <c r="D339" s="630" t="s">
        <v>9</v>
      </c>
      <c r="E339" s="630" t="s">
        <v>454</v>
      </c>
      <c r="F339" s="631" t="s">
        <v>6</v>
      </c>
      <c r="G339" s="499">
        <v>42102.9</v>
      </c>
      <c r="H339" s="499"/>
      <c r="I339" s="591">
        <f>I340</f>
        <v>49568.1</v>
      </c>
    </row>
    <row r="340" spans="1:9" ht="46.5" customHeight="1">
      <c r="A340" s="732" t="s">
        <v>270</v>
      </c>
      <c r="B340" s="717" t="s">
        <v>130</v>
      </c>
      <c r="C340" s="630" t="s">
        <v>10</v>
      </c>
      <c r="D340" s="630" t="s">
        <v>9</v>
      </c>
      <c r="E340" s="630" t="s">
        <v>454</v>
      </c>
      <c r="F340" s="631" t="s">
        <v>6</v>
      </c>
      <c r="G340" s="499"/>
      <c r="H340" s="499"/>
      <c r="I340" s="591">
        <f>I341+I342+I343</f>
        <v>49568.1</v>
      </c>
    </row>
    <row r="341" spans="1:9" ht="29.25" customHeight="1">
      <c r="A341" s="733" t="s">
        <v>426</v>
      </c>
      <c r="B341" s="717" t="s">
        <v>130</v>
      </c>
      <c r="C341" s="630" t="s">
        <v>10</v>
      </c>
      <c r="D341" s="630" t="s">
        <v>9</v>
      </c>
      <c r="E341" s="630" t="s">
        <v>454</v>
      </c>
      <c r="F341" s="631" t="s">
        <v>428</v>
      </c>
      <c r="G341" s="499"/>
      <c r="H341" s="499"/>
      <c r="I341" s="589">
        <v>48081</v>
      </c>
    </row>
    <row r="342" spans="1:9" ht="27.75" customHeight="1">
      <c r="A342" s="734" t="s">
        <v>425</v>
      </c>
      <c r="B342" s="717" t="s">
        <v>130</v>
      </c>
      <c r="C342" s="630" t="s">
        <v>10</v>
      </c>
      <c r="D342" s="630" t="s">
        <v>9</v>
      </c>
      <c r="E342" s="630" t="s">
        <v>454</v>
      </c>
      <c r="F342" s="631" t="s">
        <v>429</v>
      </c>
      <c r="G342" s="499"/>
      <c r="H342" s="499"/>
      <c r="I342" s="589">
        <v>240</v>
      </c>
    </row>
    <row r="343" spans="1:9" ht="27" customHeight="1">
      <c r="A343" s="734" t="s">
        <v>440</v>
      </c>
      <c r="B343" s="717" t="s">
        <v>130</v>
      </c>
      <c r="C343" s="630" t="s">
        <v>10</v>
      </c>
      <c r="D343" s="630" t="s">
        <v>9</v>
      </c>
      <c r="E343" s="630" t="s">
        <v>454</v>
      </c>
      <c r="F343" s="631" t="s">
        <v>421</v>
      </c>
      <c r="G343" s="499"/>
      <c r="H343" s="499"/>
      <c r="I343" s="589">
        <v>1247.1</v>
      </c>
    </row>
    <row r="344" spans="1:9" ht="45" customHeight="1" hidden="1">
      <c r="A344" s="274" t="s">
        <v>270</v>
      </c>
      <c r="B344" s="540" t="s">
        <v>130</v>
      </c>
      <c r="C344" s="554" t="s">
        <v>10</v>
      </c>
      <c r="D344" s="554" t="s">
        <v>9</v>
      </c>
      <c r="E344" s="554" t="s">
        <v>271</v>
      </c>
      <c r="F344" s="554" t="s">
        <v>6</v>
      </c>
      <c r="G344" s="482">
        <f>G345</f>
        <v>0</v>
      </c>
      <c r="H344" s="482"/>
      <c r="I344" s="591">
        <f>G344+H344</f>
        <v>0</v>
      </c>
    </row>
    <row r="345" spans="1:9" ht="21" customHeight="1" hidden="1">
      <c r="A345" s="242" t="s">
        <v>108</v>
      </c>
      <c r="B345" s="540" t="s">
        <v>130</v>
      </c>
      <c r="C345" s="554" t="s">
        <v>10</v>
      </c>
      <c r="D345" s="554" t="s">
        <v>9</v>
      </c>
      <c r="E345" s="554" t="s">
        <v>271</v>
      </c>
      <c r="F345" s="554" t="s">
        <v>109</v>
      </c>
      <c r="G345" s="482"/>
      <c r="H345" s="482"/>
      <c r="I345" s="589">
        <f>G345+H345</f>
        <v>0</v>
      </c>
    </row>
    <row r="346" spans="1:11" ht="44.25" customHeight="1">
      <c r="A346" s="242" t="s">
        <v>353</v>
      </c>
      <c r="B346" s="439" t="s">
        <v>130</v>
      </c>
      <c r="C346" s="630" t="s">
        <v>10</v>
      </c>
      <c r="D346" s="630" t="s">
        <v>9</v>
      </c>
      <c r="E346" s="630" t="s">
        <v>455</v>
      </c>
      <c r="F346" s="630" t="s">
        <v>6</v>
      </c>
      <c r="G346" s="501">
        <f>G347</f>
        <v>48.5</v>
      </c>
      <c r="H346" s="501"/>
      <c r="I346" s="591">
        <f>I347</f>
        <v>47.1</v>
      </c>
      <c r="J346" s="102"/>
      <c r="K346" s="102"/>
    </row>
    <row r="347" spans="1:11" ht="18" customHeight="1">
      <c r="A347" s="733" t="s">
        <v>426</v>
      </c>
      <c r="B347" s="439" t="s">
        <v>130</v>
      </c>
      <c r="C347" s="630" t="s">
        <v>10</v>
      </c>
      <c r="D347" s="630" t="s">
        <v>9</v>
      </c>
      <c r="E347" s="630" t="s">
        <v>455</v>
      </c>
      <c r="F347" s="630" t="s">
        <v>428</v>
      </c>
      <c r="G347" s="501">
        <v>48.5</v>
      </c>
      <c r="H347" s="501"/>
      <c r="I347" s="589">
        <v>47.1</v>
      </c>
      <c r="J347" s="103"/>
      <c r="K347" s="103"/>
    </row>
    <row r="348" spans="1:11" ht="93.75" customHeight="1">
      <c r="A348" s="274" t="s">
        <v>258</v>
      </c>
      <c r="B348" s="439" t="s">
        <v>130</v>
      </c>
      <c r="C348" s="630" t="s">
        <v>10</v>
      </c>
      <c r="D348" s="630" t="s">
        <v>9</v>
      </c>
      <c r="E348" s="630" t="s">
        <v>456</v>
      </c>
      <c r="F348" s="630" t="s">
        <v>6</v>
      </c>
      <c r="G348" s="501">
        <f>G349</f>
        <v>100.5</v>
      </c>
      <c r="H348" s="501"/>
      <c r="I348" s="591">
        <f>I349</f>
        <v>100.5</v>
      </c>
      <c r="J348" s="103"/>
      <c r="K348" s="103"/>
    </row>
    <row r="349" spans="1:11" ht="38.25" customHeight="1">
      <c r="A349" s="738" t="s">
        <v>438</v>
      </c>
      <c r="B349" s="439" t="s">
        <v>130</v>
      </c>
      <c r="C349" s="630" t="s">
        <v>10</v>
      </c>
      <c r="D349" s="630" t="s">
        <v>9</v>
      </c>
      <c r="E349" s="630" t="s">
        <v>456</v>
      </c>
      <c r="F349" s="630" t="s">
        <v>439</v>
      </c>
      <c r="G349" s="501">
        <v>100.5</v>
      </c>
      <c r="H349" s="501"/>
      <c r="I349" s="589">
        <v>100.5</v>
      </c>
      <c r="J349" s="103"/>
      <c r="K349" s="103"/>
    </row>
    <row r="350" spans="1:11" ht="63.75" customHeight="1">
      <c r="A350" s="738" t="s">
        <v>441</v>
      </c>
      <c r="B350" s="439" t="s">
        <v>130</v>
      </c>
      <c r="C350" s="630" t="s">
        <v>10</v>
      </c>
      <c r="D350" s="630" t="s">
        <v>9</v>
      </c>
      <c r="E350" s="630" t="s">
        <v>442</v>
      </c>
      <c r="F350" s="630" t="s">
        <v>6</v>
      </c>
      <c r="G350" s="501"/>
      <c r="H350" s="501"/>
      <c r="I350" s="589">
        <f>I351</f>
        <v>236</v>
      </c>
      <c r="J350" s="103"/>
      <c r="K350" s="103"/>
    </row>
    <row r="351" spans="1:11" ht="23.25" customHeight="1">
      <c r="A351" s="738" t="s">
        <v>443</v>
      </c>
      <c r="B351" s="439" t="s">
        <v>130</v>
      </c>
      <c r="C351" s="630" t="s">
        <v>10</v>
      </c>
      <c r="D351" s="630" t="s">
        <v>9</v>
      </c>
      <c r="E351" s="630" t="s">
        <v>442</v>
      </c>
      <c r="F351" s="630" t="s">
        <v>444</v>
      </c>
      <c r="G351" s="501"/>
      <c r="H351" s="501"/>
      <c r="I351" s="589">
        <v>236</v>
      </c>
      <c r="J351" s="103"/>
      <c r="K351" s="103"/>
    </row>
    <row r="352" spans="1:11" ht="18" customHeight="1">
      <c r="A352" s="285" t="s">
        <v>32</v>
      </c>
      <c r="B352" s="699" t="s">
        <v>130</v>
      </c>
      <c r="C352" s="559" t="s">
        <v>10</v>
      </c>
      <c r="D352" s="248" t="s">
        <v>10</v>
      </c>
      <c r="E352" s="248" t="s">
        <v>91</v>
      </c>
      <c r="F352" s="248" t="s">
        <v>6</v>
      </c>
      <c r="G352" s="480">
        <f>G353+G356+G359</f>
        <v>1016.3</v>
      </c>
      <c r="H352" s="480"/>
      <c r="I352" s="576">
        <f>I359</f>
        <v>1103.7</v>
      </c>
      <c r="J352" s="103"/>
      <c r="K352" s="103"/>
    </row>
    <row r="353" spans="1:11" ht="51" customHeight="1" hidden="1">
      <c r="A353" s="44" t="s">
        <v>98</v>
      </c>
      <c r="B353" s="718" t="s">
        <v>130</v>
      </c>
      <c r="C353" s="558" t="s">
        <v>10</v>
      </c>
      <c r="D353" s="502" t="s">
        <v>10</v>
      </c>
      <c r="E353" s="502" t="s">
        <v>91</v>
      </c>
      <c r="F353" s="502" t="s">
        <v>6</v>
      </c>
      <c r="G353" s="480">
        <f>G354</f>
        <v>0</v>
      </c>
      <c r="H353" s="480"/>
      <c r="I353" s="591">
        <f aca="true" t="shared" si="15" ref="I353:I358">G353+H353</f>
        <v>0</v>
      </c>
      <c r="J353" s="103"/>
      <c r="K353" s="103"/>
    </row>
    <row r="354" spans="1:11" ht="19.5" customHeight="1" hidden="1">
      <c r="A354" s="11" t="s">
        <v>18</v>
      </c>
      <c r="B354" s="718" t="s">
        <v>130</v>
      </c>
      <c r="C354" s="558" t="s">
        <v>10</v>
      </c>
      <c r="D354" s="502" t="s">
        <v>10</v>
      </c>
      <c r="E354" s="502" t="s">
        <v>99</v>
      </c>
      <c r="F354" s="502" t="s">
        <v>6</v>
      </c>
      <c r="G354" s="499">
        <f>G355</f>
        <v>0</v>
      </c>
      <c r="H354" s="499"/>
      <c r="I354" s="591">
        <f t="shared" si="15"/>
        <v>0</v>
      </c>
      <c r="J354" s="103"/>
      <c r="K354" s="103"/>
    </row>
    <row r="355" spans="1:11" ht="25.5" customHeight="1" hidden="1">
      <c r="A355" s="36" t="s">
        <v>95</v>
      </c>
      <c r="B355" s="718" t="s">
        <v>130</v>
      </c>
      <c r="C355" s="456" t="s">
        <v>10</v>
      </c>
      <c r="D355" s="456" t="s">
        <v>10</v>
      </c>
      <c r="E355" s="456" t="s">
        <v>100</v>
      </c>
      <c r="F355" s="456" t="s">
        <v>96</v>
      </c>
      <c r="G355" s="499"/>
      <c r="H355" s="499"/>
      <c r="I355" s="591">
        <f t="shared" si="15"/>
        <v>0</v>
      </c>
      <c r="J355" s="103"/>
      <c r="K355" s="103"/>
    </row>
    <row r="356" spans="1:11" ht="0.75" customHeight="1" hidden="1">
      <c r="A356" s="37" t="s">
        <v>43</v>
      </c>
      <c r="B356" s="718" t="s">
        <v>130</v>
      </c>
      <c r="C356" s="456" t="s">
        <v>10</v>
      </c>
      <c r="D356" s="456" t="s">
        <v>10</v>
      </c>
      <c r="E356" s="456" t="s">
        <v>179</v>
      </c>
      <c r="F356" s="456" t="s">
        <v>6</v>
      </c>
      <c r="G356" s="480">
        <f>G357</f>
        <v>0</v>
      </c>
      <c r="H356" s="480"/>
      <c r="I356" s="591">
        <f t="shared" si="15"/>
        <v>0</v>
      </c>
      <c r="J356" s="103"/>
      <c r="K356" s="103"/>
    </row>
    <row r="357" spans="1:11" ht="17.25" customHeight="1" hidden="1">
      <c r="A357" s="31" t="s">
        <v>53</v>
      </c>
      <c r="B357" s="718" t="s">
        <v>130</v>
      </c>
      <c r="C357" s="456" t="s">
        <v>10</v>
      </c>
      <c r="D357" s="456" t="s">
        <v>10</v>
      </c>
      <c r="E357" s="456" t="s">
        <v>180</v>
      </c>
      <c r="F357" s="456" t="s">
        <v>6</v>
      </c>
      <c r="G357" s="499">
        <f>G358</f>
        <v>0</v>
      </c>
      <c r="H357" s="499"/>
      <c r="I357" s="591">
        <f t="shared" si="15"/>
        <v>0</v>
      </c>
      <c r="J357" s="103"/>
      <c r="K357" s="103"/>
    </row>
    <row r="358" spans="1:11" ht="15" customHeight="1" hidden="1">
      <c r="A358" s="25" t="s">
        <v>108</v>
      </c>
      <c r="B358" s="718" t="s">
        <v>130</v>
      </c>
      <c r="C358" s="456" t="s">
        <v>10</v>
      </c>
      <c r="D358" s="456" t="s">
        <v>10</v>
      </c>
      <c r="E358" s="456" t="s">
        <v>180</v>
      </c>
      <c r="F358" s="456" t="s">
        <v>109</v>
      </c>
      <c r="G358" s="499"/>
      <c r="H358" s="499"/>
      <c r="I358" s="591">
        <f t="shared" si="15"/>
        <v>0</v>
      </c>
      <c r="J358" s="103"/>
      <c r="K358" s="103"/>
    </row>
    <row r="359" spans="1:11" ht="28.5" customHeight="1">
      <c r="A359" s="40" t="s">
        <v>320</v>
      </c>
      <c r="B359" s="701" t="s">
        <v>130</v>
      </c>
      <c r="C359" s="468" t="s">
        <v>10</v>
      </c>
      <c r="D359" s="468" t="s">
        <v>10</v>
      </c>
      <c r="E359" s="468" t="s">
        <v>321</v>
      </c>
      <c r="F359" s="468" t="s">
        <v>6</v>
      </c>
      <c r="G359" s="503">
        <f>G360+G362+G363</f>
        <v>1016.3</v>
      </c>
      <c r="H359" s="503"/>
      <c r="I359" s="576">
        <f>I360+I362</f>
        <v>1103.7</v>
      </c>
      <c r="J359" s="103"/>
      <c r="K359" s="103"/>
    </row>
    <row r="360" spans="1:11" ht="78.75" customHeight="1">
      <c r="A360" s="340" t="s">
        <v>347</v>
      </c>
      <c r="B360" s="439" t="s">
        <v>130</v>
      </c>
      <c r="C360" s="438" t="s">
        <v>10</v>
      </c>
      <c r="D360" s="438" t="s">
        <v>10</v>
      </c>
      <c r="E360" s="447" t="s">
        <v>322</v>
      </c>
      <c r="F360" s="447" t="s">
        <v>6</v>
      </c>
      <c r="G360" s="504">
        <v>165.5</v>
      </c>
      <c r="H360" s="504"/>
      <c r="I360" s="578">
        <f>I361</f>
        <v>193.8</v>
      </c>
      <c r="J360" s="103"/>
      <c r="K360" s="103"/>
    </row>
    <row r="361" spans="1:11" ht="32.25" customHeight="1">
      <c r="A361" s="738" t="s">
        <v>438</v>
      </c>
      <c r="B361" s="439" t="s">
        <v>130</v>
      </c>
      <c r="C361" s="438" t="s">
        <v>10</v>
      </c>
      <c r="D361" s="438" t="s">
        <v>10</v>
      </c>
      <c r="E361" s="447" t="s">
        <v>322</v>
      </c>
      <c r="F361" s="447" t="s">
        <v>439</v>
      </c>
      <c r="G361" s="504"/>
      <c r="H361" s="504"/>
      <c r="I361" s="578">
        <v>193.8</v>
      </c>
      <c r="J361" s="103"/>
      <c r="K361" s="103"/>
    </row>
    <row r="362" spans="1:11" ht="82.5" customHeight="1">
      <c r="A362" s="340" t="s">
        <v>348</v>
      </c>
      <c r="B362" s="439" t="s">
        <v>130</v>
      </c>
      <c r="C362" s="438" t="s">
        <v>10</v>
      </c>
      <c r="D362" s="438" t="s">
        <v>10</v>
      </c>
      <c r="E362" s="447" t="s">
        <v>323</v>
      </c>
      <c r="F362" s="447" t="s">
        <v>6</v>
      </c>
      <c r="G362" s="505">
        <v>850.8</v>
      </c>
      <c r="H362" s="505"/>
      <c r="I362" s="589">
        <f>I364</f>
        <v>909.9</v>
      </c>
      <c r="J362" s="103"/>
      <c r="K362" s="103"/>
    </row>
    <row r="363" spans="1:11" ht="42.75" customHeight="1" hidden="1">
      <c r="A363" s="340" t="s">
        <v>349</v>
      </c>
      <c r="B363" s="439" t="s">
        <v>130</v>
      </c>
      <c r="C363" s="438" t="s">
        <v>10</v>
      </c>
      <c r="D363" s="438" t="s">
        <v>10</v>
      </c>
      <c r="E363" s="447" t="s">
        <v>330</v>
      </c>
      <c r="F363" s="447" t="s">
        <v>109</v>
      </c>
      <c r="G363" s="505"/>
      <c r="H363" s="505"/>
      <c r="I363" s="591">
        <f>G363+H363</f>
        <v>0</v>
      </c>
      <c r="J363" s="103"/>
      <c r="K363" s="103"/>
    </row>
    <row r="364" spans="1:11" ht="27.75" customHeight="1">
      <c r="A364" s="734" t="s">
        <v>440</v>
      </c>
      <c r="B364" s="439" t="s">
        <v>130</v>
      </c>
      <c r="C364" s="438" t="s">
        <v>10</v>
      </c>
      <c r="D364" s="438" t="s">
        <v>10</v>
      </c>
      <c r="E364" s="447" t="s">
        <v>323</v>
      </c>
      <c r="F364" s="447" t="s">
        <v>421</v>
      </c>
      <c r="G364" s="505"/>
      <c r="H364" s="505"/>
      <c r="I364" s="589">
        <v>909.9</v>
      </c>
      <c r="J364" s="103"/>
      <c r="K364" s="103"/>
    </row>
    <row r="365" spans="1:11" ht="21" customHeight="1">
      <c r="A365" s="10" t="s">
        <v>54</v>
      </c>
      <c r="B365" s="699" t="s">
        <v>130</v>
      </c>
      <c r="C365" s="467" t="s">
        <v>10</v>
      </c>
      <c r="D365" s="467" t="s">
        <v>26</v>
      </c>
      <c r="E365" s="467" t="s">
        <v>35</v>
      </c>
      <c r="F365" s="467" t="s">
        <v>6</v>
      </c>
      <c r="G365" s="506" t="e">
        <f>G366+G373+G380+#REF!+G383+G386+G389+#REF!+G392+G395+G398+G401+G404+G407</f>
        <v>#REF!</v>
      </c>
      <c r="H365" s="506">
        <f>H366+H374</f>
        <v>1499</v>
      </c>
      <c r="I365" s="576">
        <f>I366+I373+I386+I389+I380+I383+I392+I395+I398+I401+I404+I407</f>
        <v>1662.8</v>
      </c>
      <c r="J365" s="104"/>
      <c r="K365" s="104"/>
    </row>
    <row r="366" spans="1:11" ht="52.5" customHeight="1">
      <c r="A366" s="38" t="s">
        <v>98</v>
      </c>
      <c r="B366" s="692" t="s">
        <v>130</v>
      </c>
      <c r="C366" s="161" t="s">
        <v>10</v>
      </c>
      <c r="D366" s="161" t="s">
        <v>26</v>
      </c>
      <c r="E366" s="161" t="s">
        <v>111</v>
      </c>
      <c r="F366" s="161" t="s">
        <v>6</v>
      </c>
      <c r="G366" s="495">
        <f>G367</f>
        <v>0</v>
      </c>
      <c r="H366" s="495">
        <f>H367</f>
        <v>639</v>
      </c>
      <c r="I366" s="591">
        <f>I367</f>
        <v>675.8</v>
      </c>
      <c r="J366" s="101"/>
      <c r="K366" s="101"/>
    </row>
    <row r="367" spans="1:11" ht="17.25" customHeight="1">
      <c r="A367" s="11" t="s">
        <v>18</v>
      </c>
      <c r="B367" s="692" t="s">
        <v>130</v>
      </c>
      <c r="C367" s="161" t="s">
        <v>10</v>
      </c>
      <c r="D367" s="161" t="s">
        <v>26</v>
      </c>
      <c r="E367" s="161" t="s">
        <v>112</v>
      </c>
      <c r="F367" s="161" t="s">
        <v>6</v>
      </c>
      <c r="G367" s="495">
        <f>G372</f>
        <v>0</v>
      </c>
      <c r="H367" s="495">
        <f>H372</f>
        <v>639</v>
      </c>
      <c r="I367" s="589">
        <f>I368+I369+I370+I371+I372</f>
        <v>675.8</v>
      </c>
      <c r="J367" s="101"/>
      <c r="K367" s="101"/>
    </row>
    <row r="368" spans="1:11" ht="17.25" customHeight="1">
      <c r="A368" s="733" t="s">
        <v>426</v>
      </c>
      <c r="B368" s="692" t="s">
        <v>130</v>
      </c>
      <c r="C368" s="161" t="s">
        <v>10</v>
      </c>
      <c r="D368" s="161" t="s">
        <v>26</v>
      </c>
      <c r="E368" s="161" t="s">
        <v>112</v>
      </c>
      <c r="F368" s="737" t="s">
        <v>419</v>
      </c>
      <c r="G368" s="495"/>
      <c r="H368" s="495"/>
      <c r="I368" s="589">
        <v>538.8</v>
      </c>
      <c r="J368" s="101"/>
      <c r="K368" s="101"/>
    </row>
    <row r="369" spans="1:11" ht="25.5" customHeight="1">
      <c r="A369" s="734" t="s">
        <v>425</v>
      </c>
      <c r="B369" s="692" t="s">
        <v>130</v>
      </c>
      <c r="C369" s="161" t="s">
        <v>10</v>
      </c>
      <c r="D369" s="161" t="s">
        <v>26</v>
      </c>
      <c r="E369" s="161" t="s">
        <v>112</v>
      </c>
      <c r="F369" s="737" t="s">
        <v>420</v>
      </c>
      <c r="G369" s="495"/>
      <c r="H369" s="495"/>
      <c r="I369" s="589">
        <v>5</v>
      </c>
      <c r="J369" s="101"/>
      <c r="K369" s="101"/>
    </row>
    <row r="370" spans="1:11" ht="27.75" customHeight="1">
      <c r="A370" s="734" t="s">
        <v>440</v>
      </c>
      <c r="B370" s="692" t="s">
        <v>130</v>
      </c>
      <c r="C370" s="161" t="s">
        <v>10</v>
      </c>
      <c r="D370" s="161" t="s">
        <v>26</v>
      </c>
      <c r="E370" s="161" t="s">
        <v>112</v>
      </c>
      <c r="F370" s="737" t="s">
        <v>421</v>
      </c>
      <c r="G370" s="495"/>
      <c r="H370" s="495"/>
      <c r="I370" s="589">
        <v>132</v>
      </c>
      <c r="J370" s="101"/>
      <c r="K370" s="101"/>
    </row>
    <row r="371" spans="1:11" ht="0.75" customHeight="1">
      <c r="A371" s="733" t="s">
        <v>423</v>
      </c>
      <c r="B371" s="692" t="s">
        <v>130</v>
      </c>
      <c r="C371" s="161" t="s">
        <v>10</v>
      </c>
      <c r="D371" s="161" t="s">
        <v>26</v>
      </c>
      <c r="E371" s="161" t="s">
        <v>112</v>
      </c>
      <c r="F371" s="737" t="s">
        <v>422</v>
      </c>
      <c r="G371" s="495"/>
      <c r="H371" s="495"/>
      <c r="I371" s="589"/>
      <c r="J371" s="101"/>
      <c r="K371" s="101"/>
    </row>
    <row r="372" spans="1:11" ht="25.5" customHeight="1" hidden="1">
      <c r="A372" s="733" t="s">
        <v>431</v>
      </c>
      <c r="B372" s="692" t="s">
        <v>130</v>
      </c>
      <c r="C372" s="161" t="s">
        <v>10</v>
      </c>
      <c r="D372" s="161" t="s">
        <v>26</v>
      </c>
      <c r="E372" s="161" t="s">
        <v>112</v>
      </c>
      <c r="F372" s="737" t="s">
        <v>430</v>
      </c>
      <c r="G372" s="507"/>
      <c r="H372" s="507">
        <v>639</v>
      </c>
      <c r="I372" s="589"/>
      <c r="J372" s="101"/>
      <c r="K372" s="101"/>
    </row>
    <row r="373" spans="1:9" ht="45.75" customHeight="1">
      <c r="A373" s="130" t="s">
        <v>23</v>
      </c>
      <c r="B373" s="692" t="s">
        <v>130</v>
      </c>
      <c r="C373" s="161" t="s">
        <v>10</v>
      </c>
      <c r="D373" s="161" t="s">
        <v>26</v>
      </c>
      <c r="E373" s="161" t="s">
        <v>38</v>
      </c>
      <c r="F373" s="161" t="s">
        <v>6</v>
      </c>
      <c r="G373" s="495">
        <f>G374</f>
        <v>0</v>
      </c>
      <c r="H373" s="495"/>
      <c r="I373" s="591">
        <f>I374</f>
        <v>987</v>
      </c>
    </row>
    <row r="374" spans="1:9" ht="26.25" customHeight="1">
      <c r="A374" s="1" t="s">
        <v>22</v>
      </c>
      <c r="B374" s="692" t="s">
        <v>130</v>
      </c>
      <c r="C374" s="161" t="s">
        <v>10</v>
      </c>
      <c r="D374" s="161" t="s">
        <v>26</v>
      </c>
      <c r="E374" s="161" t="s">
        <v>135</v>
      </c>
      <c r="F374" s="161" t="s">
        <v>6</v>
      </c>
      <c r="G374" s="495">
        <f>G379</f>
        <v>0</v>
      </c>
      <c r="H374" s="495">
        <v>860</v>
      </c>
      <c r="I374" s="589">
        <f>I375+I376+I377+I378+I379</f>
        <v>987</v>
      </c>
    </row>
    <row r="375" spans="1:9" ht="26.25" customHeight="1">
      <c r="A375" s="733" t="s">
        <v>426</v>
      </c>
      <c r="B375" s="692" t="s">
        <v>130</v>
      </c>
      <c r="C375" s="161" t="s">
        <v>10</v>
      </c>
      <c r="D375" s="161" t="s">
        <v>26</v>
      </c>
      <c r="E375" s="161" t="s">
        <v>135</v>
      </c>
      <c r="F375" s="558" t="s">
        <v>428</v>
      </c>
      <c r="G375" s="495"/>
      <c r="H375" s="495"/>
      <c r="I375" s="589">
        <v>687</v>
      </c>
    </row>
    <row r="376" spans="1:9" ht="26.25" customHeight="1">
      <c r="A376" s="734" t="s">
        <v>425</v>
      </c>
      <c r="B376" s="692" t="s">
        <v>130</v>
      </c>
      <c r="C376" s="161" t="s">
        <v>10</v>
      </c>
      <c r="D376" s="161" t="s">
        <v>26</v>
      </c>
      <c r="E376" s="161" t="s">
        <v>135</v>
      </c>
      <c r="F376" s="558" t="s">
        <v>429</v>
      </c>
      <c r="G376" s="495"/>
      <c r="H376" s="495"/>
      <c r="I376" s="589">
        <v>5</v>
      </c>
    </row>
    <row r="377" spans="1:9" ht="26.25" customHeight="1">
      <c r="A377" s="734" t="s">
        <v>440</v>
      </c>
      <c r="B377" s="692" t="s">
        <v>130</v>
      </c>
      <c r="C377" s="161" t="s">
        <v>10</v>
      </c>
      <c r="D377" s="161" t="s">
        <v>26</v>
      </c>
      <c r="E377" s="161" t="s">
        <v>135</v>
      </c>
      <c r="F377" s="558" t="s">
        <v>421</v>
      </c>
      <c r="G377" s="495"/>
      <c r="H377" s="495"/>
      <c r="I377" s="589">
        <v>295</v>
      </c>
    </row>
    <row r="378" spans="1:9" ht="26.25" customHeight="1" hidden="1">
      <c r="A378" s="733" t="s">
        <v>423</v>
      </c>
      <c r="B378" s="692" t="s">
        <v>130</v>
      </c>
      <c r="C378" s="161" t="s">
        <v>10</v>
      </c>
      <c r="D378" s="161" t="s">
        <v>26</v>
      </c>
      <c r="E378" s="161" t="s">
        <v>135</v>
      </c>
      <c r="F378" s="737" t="s">
        <v>422</v>
      </c>
      <c r="G378" s="495"/>
      <c r="H378" s="495"/>
      <c r="I378" s="589"/>
    </row>
    <row r="379" spans="1:9" ht="0.75" customHeight="1">
      <c r="A379" s="733" t="s">
        <v>431</v>
      </c>
      <c r="B379" s="692" t="s">
        <v>130</v>
      </c>
      <c r="C379" s="161" t="s">
        <v>10</v>
      </c>
      <c r="D379" s="161" t="s">
        <v>26</v>
      </c>
      <c r="E379" s="161" t="s">
        <v>135</v>
      </c>
      <c r="F379" s="737" t="s">
        <v>430</v>
      </c>
      <c r="G379" s="495"/>
      <c r="H379" s="495">
        <v>860</v>
      </c>
      <c r="I379" s="589"/>
    </row>
    <row r="380" spans="1:9" ht="49.5" customHeight="1" hidden="1">
      <c r="A380" s="27" t="s">
        <v>137</v>
      </c>
      <c r="B380" s="692" t="s">
        <v>130</v>
      </c>
      <c r="C380" s="456" t="s">
        <v>10</v>
      </c>
      <c r="D380" s="456" t="s">
        <v>26</v>
      </c>
      <c r="E380" s="456" t="s">
        <v>291</v>
      </c>
      <c r="F380" s="456" t="s">
        <v>6</v>
      </c>
      <c r="G380" s="444"/>
      <c r="H380" s="444"/>
      <c r="I380" s="591">
        <f>I381+I382</f>
        <v>0</v>
      </c>
    </row>
    <row r="381" spans="1:9" ht="25.5" customHeight="1" hidden="1">
      <c r="A381" s="733" t="s">
        <v>426</v>
      </c>
      <c r="B381" s="692" t="s">
        <v>130</v>
      </c>
      <c r="C381" s="456" t="s">
        <v>10</v>
      </c>
      <c r="D381" s="456" t="s">
        <v>26</v>
      </c>
      <c r="E381" s="456" t="s">
        <v>291</v>
      </c>
      <c r="F381" s="456" t="s">
        <v>428</v>
      </c>
      <c r="G381" s="444"/>
      <c r="H381" s="444"/>
      <c r="I381" s="591"/>
    </row>
    <row r="382" spans="1:9" ht="27.75" customHeight="1" hidden="1">
      <c r="A382" s="734" t="s">
        <v>424</v>
      </c>
      <c r="B382" s="692" t="s">
        <v>130</v>
      </c>
      <c r="C382" s="456" t="s">
        <v>10</v>
      </c>
      <c r="D382" s="456" t="s">
        <v>26</v>
      </c>
      <c r="E382" s="456" t="s">
        <v>291</v>
      </c>
      <c r="F382" s="456" t="s">
        <v>421</v>
      </c>
      <c r="G382" s="444"/>
      <c r="H382" s="444"/>
      <c r="I382" s="591"/>
    </row>
    <row r="383" spans="1:9" ht="27.75" customHeight="1" hidden="1">
      <c r="A383" s="26" t="s">
        <v>133</v>
      </c>
      <c r="B383" s="692" t="s">
        <v>130</v>
      </c>
      <c r="C383" s="456" t="s">
        <v>10</v>
      </c>
      <c r="D383" s="456" t="s">
        <v>26</v>
      </c>
      <c r="E383" s="456" t="s">
        <v>134</v>
      </c>
      <c r="F383" s="456" t="s">
        <v>6</v>
      </c>
      <c r="G383" s="444"/>
      <c r="H383" s="444"/>
      <c r="I383" s="591">
        <f>I384+I385</f>
        <v>0</v>
      </c>
    </row>
    <row r="384" spans="1:9" ht="27.75" customHeight="1" hidden="1">
      <c r="A384" s="733" t="s">
        <v>426</v>
      </c>
      <c r="B384" s="692" t="s">
        <v>130</v>
      </c>
      <c r="C384" s="456" t="s">
        <v>10</v>
      </c>
      <c r="D384" s="456" t="s">
        <v>26</v>
      </c>
      <c r="E384" s="456" t="s">
        <v>134</v>
      </c>
      <c r="F384" s="456" t="s">
        <v>428</v>
      </c>
      <c r="G384" s="444"/>
      <c r="H384" s="444"/>
      <c r="I384" s="591"/>
    </row>
    <row r="385" spans="1:9" ht="27.75" customHeight="1" hidden="1">
      <c r="A385" s="734" t="s">
        <v>424</v>
      </c>
      <c r="B385" s="692" t="s">
        <v>130</v>
      </c>
      <c r="C385" s="456" t="s">
        <v>10</v>
      </c>
      <c r="D385" s="456" t="s">
        <v>26</v>
      </c>
      <c r="E385" s="456" t="s">
        <v>134</v>
      </c>
      <c r="F385" s="456" t="s">
        <v>421</v>
      </c>
      <c r="G385" s="444"/>
      <c r="H385" s="444"/>
      <c r="I385" s="591"/>
    </row>
    <row r="386" spans="1:9" ht="17.25" customHeight="1" hidden="1">
      <c r="A386" s="210" t="s">
        <v>144</v>
      </c>
      <c r="B386" s="692" t="s">
        <v>130</v>
      </c>
      <c r="C386" s="456" t="s">
        <v>10</v>
      </c>
      <c r="D386" s="456" t="s">
        <v>26</v>
      </c>
      <c r="E386" s="456" t="s">
        <v>276</v>
      </c>
      <c r="F386" s="456" t="s">
        <v>6</v>
      </c>
      <c r="G386" s="444"/>
      <c r="H386" s="444"/>
      <c r="I386" s="591">
        <f>I387+I388</f>
        <v>0</v>
      </c>
    </row>
    <row r="387" spans="1:9" ht="21.75" customHeight="1" hidden="1">
      <c r="A387" s="733" t="s">
        <v>426</v>
      </c>
      <c r="B387" s="692" t="s">
        <v>130</v>
      </c>
      <c r="C387" s="456" t="s">
        <v>10</v>
      </c>
      <c r="D387" s="456" t="s">
        <v>26</v>
      </c>
      <c r="E387" s="456" t="s">
        <v>276</v>
      </c>
      <c r="F387" s="456" t="s">
        <v>428</v>
      </c>
      <c r="G387" s="444"/>
      <c r="H387" s="444"/>
      <c r="I387" s="591"/>
    </row>
    <row r="388" spans="1:9" ht="29.25" customHeight="1" hidden="1">
      <c r="A388" s="734" t="s">
        <v>424</v>
      </c>
      <c r="B388" s="692" t="s">
        <v>130</v>
      </c>
      <c r="C388" s="456" t="s">
        <v>10</v>
      </c>
      <c r="D388" s="456" t="s">
        <v>26</v>
      </c>
      <c r="E388" s="456" t="s">
        <v>276</v>
      </c>
      <c r="F388" s="456" t="s">
        <v>421</v>
      </c>
      <c r="G388" s="444"/>
      <c r="H388" s="444"/>
      <c r="I388" s="591"/>
    </row>
    <row r="389" spans="1:9" ht="26.25" customHeight="1" hidden="1">
      <c r="A389" s="210" t="s">
        <v>94</v>
      </c>
      <c r="B389" s="692" t="s">
        <v>130</v>
      </c>
      <c r="C389" s="456" t="s">
        <v>10</v>
      </c>
      <c r="D389" s="456" t="s">
        <v>26</v>
      </c>
      <c r="E389" s="456" t="s">
        <v>277</v>
      </c>
      <c r="F389" s="456" t="s">
        <v>6</v>
      </c>
      <c r="G389" s="444"/>
      <c r="H389" s="444"/>
      <c r="I389" s="591">
        <f>I390+I391</f>
        <v>0</v>
      </c>
    </row>
    <row r="390" spans="1:9" ht="26.25" customHeight="1" hidden="1">
      <c r="A390" s="733" t="s">
        <v>426</v>
      </c>
      <c r="B390" s="692" t="s">
        <v>130</v>
      </c>
      <c r="C390" s="456" t="s">
        <v>10</v>
      </c>
      <c r="D390" s="456" t="s">
        <v>26</v>
      </c>
      <c r="E390" s="456" t="s">
        <v>277</v>
      </c>
      <c r="F390" s="456" t="s">
        <v>428</v>
      </c>
      <c r="G390" s="444"/>
      <c r="H390" s="444"/>
      <c r="I390" s="591"/>
    </row>
    <row r="391" spans="1:9" ht="26.25" customHeight="1" hidden="1">
      <c r="A391" s="734" t="s">
        <v>424</v>
      </c>
      <c r="B391" s="692" t="s">
        <v>130</v>
      </c>
      <c r="C391" s="456" t="s">
        <v>10</v>
      </c>
      <c r="D391" s="456" t="s">
        <v>26</v>
      </c>
      <c r="E391" s="456" t="s">
        <v>277</v>
      </c>
      <c r="F391" s="456" t="s">
        <v>421</v>
      </c>
      <c r="G391" s="444"/>
      <c r="H391" s="444"/>
      <c r="I391" s="591"/>
    </row>
    <row r="392" spans="1:9" ht="97.5" customHeight="1" hidden="1">
      <c r="A392" s="173" t="s">
        <v>255</v>
      </c>
      <c r="B392" s="692" t="s">
        <v>130</v>
      </c>
      <c r="C392" s="456" t="s">
        <v>10</v>
      </c>
      <c r="D392" s="456" t="s">
        <v>26</v>
      </c>
      <c r="E392" s="456" t="s">
        <v>146</v>
      </c>
      <c r="F392" s="456" t="s">
        <v>6</v>
      </c>
      <c r="G392" s="444"/>
      <c r="H392" s="444"/>
      <c r="I392" s="591">
        <f>I393+I394</f>
        <v>0</v>
      </c>
    </row>
    <row r="393" spans="1:9" ht="31.5" customHeight="1" hidden="1">
      <c r="A393" s="733" t="s">
        <v>426</v>
      </c>
      <c r="B393" s="692" t="s">
        <v>130</v>
      </c>
      <c r="C393" s="456" t="s">
        <v>10</v>
      </c>
      <c r="D393" s="456" t="s">
        <v>26</v>
      </c>
      <c r="E393" s="456" t="s">
        <v>146</v>
      </c>
      <c r="F393" s="456" t="s">
        <v>428</v>
      </c>
      <c r="G393" s="444"/>
      <c r="H393" s="444"/>
      <c r="I393" s="591"/>
    </row>
    <row r="394" spans="1:9" ht="33" customHeight="1" hidden="1">
      <c r="A394" s="734" t="s">
        <v>440</v>
      </c>
      <c r="B394" s="692" t="s">
        <v>130</v>
      </c>
      <c r="C394" s="456" t="s">
        <v>10</v>
      </c>
      <c r="D394" s="456" t="s">
        <v>26</v>
      </c>
      <c r="E394" s="456" t="s">
        <v>146</v>
      </c>
      <c r="F394" s="456" t="s">
        <v>421</v>
      </c>
      <c r="G394" s="444"/>
      <c r="H394" s="444"/>
      <c r="I394" s="591"/>
    </row>
    <row r="395" spans="1:9" ht="26.25" customHeight="1" hidden="1">
      <c r="A395" s="173" t="s">
        <v>270</v>
      </c>
      <c r="B395" s="692" t="s">
        <v>130</v>
      </c>
      <c r="C395" s="456" t="s">
        <v>10</v>
      </c>
      <c r="D395" s="456" t="s">
        <v>26</v>
      </c>
      <c r="E395" s="456" t="s">
        <v>271</v>
      </c>
      <c r="F395" s="456" t="s">
        <v>6</v>
      </c>
      <c r="G395" s="444"/>
      <c r="H395" s="444"/>
      <c r="I395" s="591">
        <f>I396+I397</f>
        <v>0</v>
      </c>
    </row>
    <row r="396" spans="1:9" ht="26.25" customHeight="1" hidden="1">
      <c r="A396" s="733" t="s">
        <v>426</v>
      </c>
      <c r="B396" s="692" t="s">
        <v>130</v>
      </c>
      <c r="C396" s="456" t="s">
        <v>10</v>
      </c>
      <c r="D396" s="456" t="s">
        <v>26</v>
      </c>
      <c r="E396" s="456" t="s">
        <v>271</v>
      </c>
      <c r="F396" s="456" t="s">
        <v>428</v>
      </c>
      <c r="G396" s="444"/>
      <c r="H396" s="444"/>
      <c r="I396" s="591"/>
    </row>
    <row r="397" spans="1:9" ht="26.25" customHeight="1" hidden="1">
      <c r="A397" s="734" t="s">
        <v>440</v>
      </c>
      <c r="B397" s="692" t="s">
        <v>130</v>
      </c>
      <c r="C397" s="456" t="s">
        <v>10</v>
      </c>
      <c r="D397" s="456" t="s">
        <v>26</v>
      </c>
      <c r="E397" s="456" t="s">
        <v>271</v>
      </c>
      <c r="F397" s="456" t="s">
        <v>421</v>
      </c>
      <c r="G397" s="444"/>
      <c r="H397" s="444"/>
      <c r="I397" s="591"/>
    </row>
    <row r="398" spans="1:9" ht="27.75" customHeight="1" hidden="1">
      <c r="A398" s="350" t="s">
        <v>193</v>
      </c>
      <c r="B398" s="692" t="s">
        <v>130</v>
      </c>
      <c r="C398" s="456" t="s">
        <v>10</v>
      </c>
      <c r="D398" s="456" t="s">
        <v>26</v>
      </c>
      <c r="E398" s="456" t="s">
        <v>194</v>
      </c>
      <c r="F398" s="456" t="s">
        <v>6</v>
      </c>
      <c r="G398" s="444"/>
      <c r="H398" s="444"/>
      <c r="I398" s="591">
        <f>I399+I400</f>
        <v>0</v>
      </c>
    </row>
    <row r="399" spans="1:9" ht="27.75" customHeight="1" hidden="1">
      <c r="A399" s="733" t="s">
        <v>426</v>
      </c>
      <c r="B399" s="692" t="s">
        <v>130</v>
      </c>
      <c r="C399" s="456" t="s">
        <v>10</v>
      </c>
      <c r="D399" s="456" t="s">
        <v>26</v>
      </c>
      <c r="E399" s="456" t="s">
        <v>194</v>
      </c>
      <c r="F399" s="456" t="s">
        <v>428</v>
      </c>
      <c r="G399" s="444"/>
      <c r="H399" s="444"/>
      <c r="I399" s="591"/>
    </row>
    <row r="400" spans="1:9" ht="27.75" customHeight="1" hidden="1">
      <c r="A400" s="734" t="s">
        <v>440</v>
      </c>
      <c r="B400" s="692" t="s">
        <v>130</v>
      </c>
      <c r="C400" s="456" t="s">
        <v>10</v>
      </c>
      <c r="D400" s="456" t="s">
        <v>26</v>
      </c>
      <c r="E400" s="456" t="s">
        <v>194</v>
      </c>
      <c r="F400" s="456" t="s">
        <v>421</v>
      </c>
      <c r="G400" s="444"/>
      <c r="H400" s="444"/>
      <c r="I400" s="591"/>
    </row>
    <row r="401" spans="1:9" ht="68.25" customHeight="1" hidden="1">
      <c r="A401" s="173" t="s">
        <v>258</v>
      </c>
      <c r="B401" s="692" t="s">
        <v>130</v>
      </c>
      <c r="C401" s="456" t="s">
        <v>10</v>
      </c>
      <c r="D401" s="456" t="s">
        <v>26</v>
      </c>
      <c r="E401" s="456" t="s">
        <v>259</v>
      </c>
      <c r="F401" s="456" t="s">
        <v>6</v>
      </c>
      <c r="G401" s="444"/>
      <c r="H401" s="444"/>
      <c r="I401" s="591">
        <f>I402+I403</f>
        <v>0</v>
      </c>
    </row>
    <row r="402" spans="1:9" ht="29.25" customHeight="1" hidden="1">
      <c r="A402" s="733" t="s">
        <v>426</v>
      </c>
      <c r="B402" s="692" t="s">
        <v>130</v>
      </c>
      <c r="C402" s="456" t="s">
        <v>10</v>
      </c>
      <c r="D402" s="456" t="s">
        <v>26</v>
      </c>
      <c r="E402" s="456" t="s">
        <v>259</v>
      </c>
      <c r="F402" s="456" t="s">
        <v>428</v>
      </c>
      <c r="G402" s="444"/>
      <c r="H402" s="444"/>
      <c r="I402" s="591"/>
    </row>
    <row r="403" spans="1:9" ht="28.5" customHeight="1" hidden="1">
      <c r="A403" s="734" t="s">
        <v>440</v>
      </c>
      <c r="B403" s="692" t="s">
        <v>130</v>
      </c>
      <c r="C403" s="456" t="s">
        <v>10</v>
      </c>
      <c r="D403" s="456" t="s">
        <v>26</v>
      </c>
      <c r="E403" s="456" t="s">
        <v>259</v>
      </c>
      <c r="F403" s="456" t="s">
        <v>421</v>
      </c>
      <c r="G403" s="444"/>
      <c r="H403" s="444"/>
      <c r="I403" s="591"/>
    </row>
    <row r="404" spans="1:9" ht="83.25" customHeight="1" hidden="1">
      <c r="A404" s="343" t="s">
        <v>347</v>
      </c>
      <c r="B404" s="692" t="s">
        <v>130</v>
      </c>
      <c r="C404" s="456" t="s">
        <v>10</v>
      </c>
      <c r="D404" s="456" t="s">
        <v>26</v>
      </c>
      <c r="E404" s="447" t="s">
        <v>322</v>
      </c>
      <c r="F404" s="447" t="s">
        <v>6</v>
      </c>
      <c r="G404" s="448"/>
      <c r="H404" s="448"/>
      <c r="I404" s="576">
        <f>I405+I406</f>
        <v>0</v>
      </c>
    </row>
    <row r="405" spans="1:9" ht="26.25" customHeight="1" hidden="1">
      <c r="A405" s="733" t="s">
        <v>426</v>
      </c>
      <c r="B405" s="692" t="s">
        <v>130</v>
      </c>
      <c r="C405" s="456" t="s">
        <v>10</v>
      </c>
      <c r="D405" s="456" t="s">
        <v>26</v>
      </c>
      <c r="E405" s="447" t="s">
        <v>322</v>
      </c>
      <c r="F405" s="447" t="s">
        <v>428</v>
      </c>
      <c r="G405" s="448"/>
      <c r="H405" s="448"/>
      <c r="I405" s="576"/>
    </row>
    <row r="406" spans="1:9" ht="36" customHeight="1" hidden="1">
      <c r="A406" s="734" t="s">
        <v>440</v>
      </c>
      <c r="B406" s="692" t="s">
        <v>130</v>
      </c>
      <c r="C406" s="456" t="s">
        <v>10</v>
      </c>
      <c r="D406" s="456" t="s">
        <v>26</v>
      </c>
      <c r="E406" s="447" t="s">
        <v>322</v>
      </c>
      <c r="F406" s="447" t="s">
        <v>421</v>
      </c>
      <c r="G406" s="448"/>
      <c r="H406" s="448"/>
      <c r="I406" s="576"/>
    </row>
    <row r="407" spans="1:9" ht="85.5" customHeight="1" hidden="1">
      <c r="A407" s="343" t="s">
        <v>348</v>
      </c>
      <c r="B407" s="692" t="s">
        <v>130</v>
      </c>
      <c r="C407" s="456" t="s">
        <v>10</v>
      </c>
      <c r="D407" s="456" t="s">
        <v>26</v>
      </c>
      <c r="E407" s="447" t="s">
        <v>323</v>
      </c>
      <c r="F407" s="447" t="s">
        <v>6</v>
      </c>
      <c r="G407" s="444"/>
      <c r="H407" s="444"/>
      <c r="I407" s="591">
        <f>I408+I409</f>
        <v>0</v>
      </c>
    </row>
    <row r="408" spans="1:9" ht="32.25" customHeight="1" hidden="1">
      <c r="A408" s="733" t="s">
        <v>426</v>
      </c>
      <c r="B408" s="692" t="s">
        <v>130</v>
      </c>
      <c r="C408" s="456" t="s">
        <v>10</v>
      </c>
      <c r="D408" s="456" t="s">
        <v>26</v>
      </c>
      <c r="E408" s="447" t="s">
        <v>323</v>
      </c>
      <c r="F408" s="447" t="s">
        <v>428</v>
      </c>
      <c r="G408" s="444"/>
      <c r="H408" s="444"/>
      <c r="I408" s="591"/>
    </row>
    <row r="409" spans="1:9" ht="27.75" customHeight="1" hidden="1">
      <c r="A409" s="734" t="s">
        <v>440</v>
      </c>
      <c r="B409" s="692" t="s">
        <v>130</v>
      </c>
      <c r="C409" s="456" t="s">
        <v>10</v>
      </c>
      <c r="D409" s="456" t="s">
        <v>26</v>
      </c>
      <c r="E409" s="447" t="s">
        <v>323</v>
      </c>
      <c r="F409" s="447" t="s">
        <v>421</v>
      </c>
      <c r="G409" s="444"/>
      <c r="H409" s="444"/>
      <c r="I409" s="591"/>
    </row>
    <row r="410" spans="1:9" ht="21.75" customHeight="1">
      <c r="A410" s="283" t="s">
        <v>55</v>
      </c>
      <c r="B410" s="719" t="s">
        <v>130</v>
      </c>
      <c r="C410" s="636" t="s">
        <v>27</v>
      </c>
      <c r="D410" s="636" t="s">
        <v>16</v>
      </c>
      <c r="E410" s="635" t="s">
        <v>35</v>
      </c>
      <c r="F410" s="636" t="s">
        <v>6</v>
      </c>
      <c r="G410" s="637" t="e">
        <f>G411+#REF!+G430</f>
        <v>#REF!</v>
      </c>
      <c r="H410" s="637"/>
      <c r="I410" s="591">
        <f>I411</f>
        <v>18868.3</v>
      </c>
    </row>
    <row r="411" spans="1:9" ht="15.75" customHeight="1">
      <c r="A411" s="683" t="s">
        <v>139</v>
      </c>
      <c r="B411" s="720" t="s">
        <v>130</v>
      </c>
      <c r="C411" s="635" t="s">
        <v>27</v>
      </c>
      <c r="D411" s="635" t="s">
        <v>14</v>
      </c>
      <c r="E411" s="635" t="s">
        <v>35</v>
      </c>
      <c r="F411" s="635" t="s">
        <v>6</v>
      </c>
      <c r="G411" s="422" t="e">
        <f>#REF!</f>
        <v>#REF!</v>
      </c>
      <c r="H411" s="422"/>
      <c r="I411" s="591">
        <f>I412+I415+I426+I430</f>
        <v>18868.3</v>
      </c>
    </row>
    <row r="412" spans="1:9" ht="20.25" customHeight="1">
      <c r="A412" s="2" t="s">
        <v>136</v>
      </c>
      <c r="B412" s="692" t="s">
        <v>130</v>
      </c>
      <c r="C412" s="248" t="s">
        <v>27</v>
      </c>
      <c r="D412" s="161" t="s">
        <v>14</v>
      </c>
      <c r="E412" s="248" t="s">
        <v>82</v>
      </c>
      <c r="F412" s="248" t="s">
        <v>6</v>
      </c>
      <c r="G412" s="422">
        <f>G413</f>
        <v>1129</v>
      </c>
      <c r="H412" s="422"/>
      <c r="I412" s="589">
        <f>I413</f>
        <v>2634.3</v>
      </c>
    </row>
    <row r="413" spans="1:9" ht="48.75" customHeight="1">
      <c r="A413" s="27" t="s">
        <v>137</v>
      </c>
      <c r="B413" s="706" t="s">
        <v>130</v>
      </c>
      <c r="C413" s="502" t="s">
        <v>27</v>
      </c>
      <c r="D413" s="161" t="s">
        <v>14</v>
      </c>
      <c r="E413" s="502" t="s">
        <v>138</v>
      </c>
      <c r="F413" s="502" t="s">
        <v>6</v>
      </c>
      <c r="G413" s="422">
        <f>G414</f>
        <v>1129</v>
      </c>
      <c r="H413" s="422"/>
      <c r="I413" s="589">
        <f>I414</f>
        <v>2634.3</v>
      </c>
    </row>
    <row r="414" spans="1:9" ht="38.25" customHeight="1">
      <c r="A414" s="738" t="s">
        <v>438</v>
      </c>
      <c r="B414" s="706" t="s">
        <v>130</v>
      </c>
      <c r="C414" s="502" t="s">
        <v>27</v>
      </c>
      <c r="D414" s="161" t="s">
        <v>14</v>
      </c>
      <c r="E414" s="502" t="s">
        <v>138</v>
      </c>
      <c r="F414" s="438" t="s">
        <v>439</v>
      </c>
      <c r="G414" s="508">
        <v>1129</v>
      </c>
      <c r="H414" s="508"/>
      <c r="I414" s="589">
        <v>2634.3</v>
      </c>
    </row>
    <row r="415" spans="1:9" ht="24.75" customHeight="1">
      <c r="A415" s="629" t="s">
        <v>89</v>
      </c>
      <c r="B415" s="718" t="s">
        <v>130</v>
      </c>
      <c r="C415" s="248" t="s">
        <v>27</v>
      </c>
      <c r="D415" s="248" t="s">
        <v>14</v>
      </c>
      <c r="E415" s="248" t="s">
        <v>81</v>
      </c>
      <c r="F415" s="248" t="s">
        <v>6</v>
      </c>
      <c r="G415" s="476" t="e">
        <f>G416+#REF!</f>
        <v>#REF!</v>
      </c>
      <c r="H415" s="476"/>
      <c r="I415" s="589">
        <f>I416+I418</f>
        <v>15472</v>
      </c>
    </row>
    <row r="416" spans="1:9" ht="46.5" customHeight="1">
      <c r="A416" s="91" t="s">
        <v>141</v>
      </c>
      <c r="B416" s="718" t="s">
        <v>130</v>
      </c>
      <c r="C416" s="438" t="s">
        <v>27</v>
      </c>
      <c r="D416" s="438" t="s">
        <v>14</v>
      </c>
      <c r="E416" s="509" t="s">
        <v>272</v>
      </c>
      <c r="F416" s="438" t="s">
        <v>6</v>
      </c>
      <c r="G416" s="510">
        <f>G417</f>
        <v>484.5</v>
      </c>
      <c r="H416" s="510"/>
      <c r="I416" s="589">
        <f>I417</f>
        <v>415.4</v>
      </c>
    </row>
    <row r="417" spans="1:9" ht="36" customHeight="1">
      <c r="A417" s="738" t="s">
        <v>438</v>
      </c>
      <c r="B417" s="706" t="s">
        <v>130</v>
      </c>
      <c r="C417" s="502" t="s">
        <v>27</v>
      </c>
      <c r="D417" s="502" t="s">
        <v>14</v>
      </c>
      <c r="E417" s="509" t="s">
        <v>272</v>
      </c>
      <c r="F417" s="438" t="s">
        <v>439</v>
      </c>
      <c r="G417" s="508">
        <v>484.5</v>
      </c>
      <c r="H417" s="508"/>
      <c r="I417" s="589">
        <v>415.4</v>
      </c>
    </row>
    <row r="418" spans="1:9" ht="36" customHeight="1">
      <c r="A418" s="88" t="s">
        <v>142</v>
      </c>
      <c r="B418" s="692" t="s">
        <v>130</v>
      </c>
      <c r="C418" s="438" t="s">
        <v>27</v>
      </c>
      <c r="D418" s="438" t="s">
        <v>14</v>
      </c>
      <c r="E418" s="509" t="s">
        <v>273</v>
      </c>
      <c r="F418" s="438" t="s">
        <v>6</v>
      </c>
      <c r="G418" s="508"/>
      <c r="H418" s="508"/>
      <c r="I418" s="589">
        <f>I419+I424</f>
        <v>15056.6</v>
      </c>
    </row>
    <row r="419" spans="1:9" ht="36" customHeight="1">
      <c r="A419" s="88" t="s">
        <v>143</v>
      </c>
      <c r="B419" s="534">
        <v>574</v>
      </c>
      <c r="C419" s="438" t="s">
        <v>27</v>
      </c>
      <c r="D419" s="438" t="s">
        <v>14</v>
      </c>
      <c r="E419" s="509" t="s">
        <v>274</v>
      </c>
      <c r="F419" s="438" t="s">
        <v>6</v>
      </c>
      <c r="G419" s="508"/>
      <c r="H419" s="508"/>
      <c r="I419" s="589">
        <f>I420+I422</f>
        <v>9737</v>
      </c>
    </row>
    <row r="420" spans="1:9" ht="36" customHeight="1">
      <c r="A420" s="210" t="s">
        <v>225</v>
      </c>
      <c r="B420" s="534">
        <v>574</v>
      </c>
      <c r="C420" s="438" t="s">
        <v>27</v>
      </c>
      <c r="D420" s="438" t="s">
        <v>14</v>
      </c>
      <c r="E420" s="509" t="s">
        <v>275</v>
      </c>
      <c r="F420" s="438" t="s">
        <v>6</v>
      </c>
      <c r="G420" s="508"/>
      <c r="H420" s="508"/>
      <c r="I420" s="589">
        <f>I421</f>
        <v>3779.4</v>
      </c>
    </row>
    <row r="421" spans="1:9" ht="36" customHeight="1">
      <c r="A421" s="740" t="s">
        <v>438</v>
      </c>
      <c r="B421" s="534">
        <v>574</v>
      </c>
      <c r="C421" s="438" t="s">
        <v>27</v>
      </c>
      <c r="D421" s="438" t="s">
        <v>14</v>
      </c>
      <c r="E421" s="509" t="s">
        <v>275</v>
      </c>
      <c r="F421" s="438" t="s">
        <v>439</v>
      </c>
      <c r="G421" s="508"/>
      <c r="H421" s="508"/>
      <c r="I421" s="589">
        <v>3779.4</v>
      </c>
    </row>
    <row r="422" spans="1:9" ht="36" customHeight="1">
      <c r="A422" s="210" t="s">
        <v>144</v>
      </c>
      <c r="B422" s="439" t="s">
        <v>130</v>
      </c>
      <c r="C422" s="438" t="s">
        <v>27</v>
      </c>
      <c r="D422" s="438" t="s">
        <v>14</v>
      </c>
      <c r="E422" s="509" t="s">
        <v>276</v>
      </c>
      <c r="F422" s="438" t="s">
        <v>6</v>
      </c>
      <c r="G422" s="508"/>
      <c r="H422" s="508"/>
      <c r="I422" s="589">
        <f>I423</f>
        <v>5957.6</v>
      </c>
    </row>
    <row r="423" spans="1:9" ht="36" customHeight="1">
      <c r="A423" s="740" t="s">
        <v>438</v>
      </c>
      <c r="B423" s="439" t="s">
        <v>130</v>
      </c>
      <c r="C423" s="438" t="s">
        <v>27</v>
      </c>
      <c r="D423" s="438" t="s">
        <v>14</v>
      </c>
      <c r="E423" s="509" t="s">
        <v>276</v>
      </c>
      <c r="F423" s="447" t="s">
        <v>439</v>
      </c>
      <c r="G423" s="508"/>
      <c r="H423" s="508"/>
      <c r="I423" s="589">
        <v>5957.6</v>
      </c>
    </row>
    <row r="424" spans="1:9" ht="36" customHeight="1">
      <c r="A424" s="89" t="s">
        <v>94</v>
      </c>
      <c r="B424" s="439" t="s">
        <v>130</v>
      </c>
      <c r="C424" s="438" t="s">
        <v>27</v>
      </c>
      <c r="D424" s="438" t="s">
        <v>14</v>
      </c>
      <c r="E424" s="509" t="s">
        <v>277</v>
      </c>
      <c r="F424" s="438" t="s">
        <v>6</v>
      </c>
      <c r="G424" s="508"/>
      <c r="H424" s="508"/>
      <c r="I424" s="589">
        <f>I425</f>
        <v>5319.6</v>
      </c>
    </row>
    <row r="425" spans="1:9" ht="36" customHeight="1">
      <c r="A425" s="740" t="s">
        <v>438</v>
      </c>
      <c r="B425" s="439" t="s">
        <v>130</v>
      </c>
      <c r="C425" s="438" t="s">
        <v>27</v>
      </c>
      <c r="D425" s="438" t="s">
        <v>14</v>
      </c>
      <c r="E425" s="509" t="s">
        <v>277</v>
      </c>
      <c r="F425" s="438" t="s">
        <v>439</v>
      </c>
      <c r="G425" s="508"/>
      <c r="H425" s="508"/>
      <c r="I425" s="589">
        <v>5319.6</v>
      </c>
    </row>
    <row r="426" spans="1:9" ht="36" customHeight="1">
      <c r="A426" s="170" t="s">
        <v>61</v>
      </c>
      <c r="B426" s="685" t="s">
        <v>130</v>
      </c>
      <c r="C426" s="633" t="s">
        <v>27</v>
      </c>
      <c r="D426" s="633" t="s">
        <v>14</v>
      </c>
      <c r="E426" s="633" t="s">
        <v>190</v>
      </c>
      <c r="F426" s="634" t="s">
        <v>6</v>
      </c>
      <c r="G426" s="508"/>
      <c r="H426" s="508"/>
      <c r="I426" s="589">
        <f>I427</f>
        <v>262.4</v>
      </c>
    </row>
    <row r="427" spans="1:9" ht="65.25" customHeight="1">
      <c r="A427" s="741" t="s">
        <v>191</v>
      </c>
      <c r="B427" s="717" t="s">
        <v>130</v>
      </c>
      <c r="C427" s="630" t="s">
        <v>27</v>
      </c>
      <c r="D427" s="630" t="s">
        <v>14</v>
      </c>
      <c r="E427" s="630" t="s">
        <v>192</v>
      </c>
      <c r="F427" s="631" t="s">
        <v>6</v>
      </c>
      <c r="G427" s="508"/>
      <c r="H427" s="508"/>
      <c r="I427" s="589">
        <f>I428</f>
        <v>262.4</v>
      </c>
    </row>
    <row r="428" spans="1:9" ht="95.25" customHeight="1">
      <c r="A428" s="355" t="s">
        <v>361</v>
      </c>
      <c r="B428" s="227" t="s">
        <v>130</v>
      </c>
      <c r="C428" s="630" t="s">
        <v>27</v>
      </c>
      <c r="D428" s="632" t="s">
        <v>14</v>
      </c>
      <c r="E428" s="632" t="s">
        <v>146</v>
      </c>
      <c r="F428" s="632" t="s">
        <v>6</v>
      </c>
      <c r="G428" s="508"/>
      <c r="H428" s="508"/>
      <c r="I428" s="589">
        <f>I429</f>
        <v>262.4</v>
      </c>
    </row>
    <row r="429" spans="1:9" ht="36" customHeight="1">
      <c r="A429" s="740" t="s">
        <v>438</v>
      </c>
      <c r="B429" s="227" t="s">
        <v>130</v>
      </c>
      <c r="C429" s="630" t="s">
        <v>27</v>
      </c>
      <c r="D429" s="632" t="s">
        <v>14</v>
      </c>
      <c r="E429" s="632" t="s">
        <v>146</v>
      </c>
      <c r="F429" s="632" t="s">
        <v>439</v>
      </c>
      <c r="G429" s="508"/>
      <c r="H429" s="508"/>
      <c r="I429" s="589">
        <v>262.4</v>
      </c>
    </row>
    <row r="430" spans="1:9" ht="30" customHeight="1">
      <c r="A430" s="43" t="s">
        <v>29</v>
      </c>
      <c r="B430" s="439" t="s">
        <v>130</v>
      </c>
      <c r="C430" s="248" t="s">
        <v>27</v>
      </c>
      <c r="D430" s="248" t="s">
        <v>14</v>
      </c>
      <c r="E430" s="248" t="s">
        <v>35</v>
      </c>
      <c r="F430" s="248" t="s">
        <v>6</v>
      </c>
      <c r="G430" s="478" t="e">
        <f>G431</f>
        <v>#REF!</v>
      </c>
      <c r="H430" s="478"/>
      <c r="I430" s="591">
        <f>I431</f>
        <v>499.6</v>
      </c>
    </row>
    <row r="431" spans="1:9" ht="35.25" customHeight="1">
      <c r="A431" s="26" t="s">
        <v>362</v>
      </c>
      <c r="B431" s="439" t="s">
        <v>130</v>
      </c>
      <c r="C431" s="561" t="s">
        <v>27</v>
      </c>
      <c r="D431" s="502" t="s">
        <v>14</v>
      </c>
      <c r="E431" s="562" t="s">
        <v>363</v>
      </c>
      <c r="F431" s="561" t="s">
        <v>6</v>
      </c>
      <c r="G431" s="499" t="e">
        <f>#REF!</f>
        <v>#REF!</v>
      </c>
      <c r="H431" s="499"/>
      <c r="I431" s="589">
        <f>I436+I437+I438</f>
        <v>499.6</v>
      </c>
    </row>
    <row r="432" spans="1:9" ht="71.25" customHeight="1" hidden="1">
      <c r="A432" s="52" t="s">
        <v>147</v>
      </c>
      <c r="B432" s="439" t="s">
        <v>130</v>
      </c>
      <c r="C432" s="561" t="s">
        <v>27</v>
      </c>
      <c r="D432" s="561" t="s">
        <v>14</v>
      </c>
      <c r="E432" s="562" t="s">
        <v>183</v>
      </c>
      <c r="F432" s="512" t="s">
        <v>6</v>
      </c>
      <c r="G432" s="418"/>
      <c r="H432" s="418"/>
      <c r="I432" s="589">
        <f>G432+H432</f>
        <v>0</v>
      </c>
    </row>
    <row r="433" spans="1:9" ht="20.25" customHeight="1" hidden="1">
      <c r="A433" s="53" t="s">
        <v>129</v>
      </c>
      <c r="B433" s="706" t="s">
        <v>130</v>
      </c>
      <c r="C433" s="561" t="s">
        <v>27</v>
      </c>
      <c r="D433" s="561" t="s">
        <v>14</v>
      </c>
      <c r="E433" s="562" t="s">
        <v>183</v>
      </c>
      <c r="F433" s="512" t="s">
        <v>36</v>
      </c>
      <c r="G433" s="418"/>
      <c r="H433" s="418"/>
      <c r="I433" s="589">
        <f>G433+H433</f>
        <v>0</v>
      </c>
    </row>
    <row r="434" spans="1:9" ht="118.5" customHeight="1" hidden="1">
      <c r="A434" s="26" t="s">
        <v>145</v>
      </c>
      <c r="B434" s="721" t="s">
        <v>130</v>
      </c>
      <c r="C434" s="561" t="s">
        <v>27</v>
      </c>
      <c r="D434" s="561" t="s">
        <v>14</v>
      </c>
      <c r="E434" s="562" t="s">
        <v>146</v>
      </c>
      <c r="F434" s="512" t="s">
        <v>6</v>
      </c>
      <c r="G434" s="418"/>
      <c r="H434" s="418"/>
      <c r="I434" s="589">
        <f>G434+H434</f>
        <v>0</v>
      </c>
    </row>
    <row r="435" spans="1:9" ht="17.25" customHeight="1" hidden="1">
      <c r="A435" s="38" t="s">
        <v>129</v>
      </c>
      <c r="B435" s="713" t="s">
        <v>130</v>
      </c>
      <c r="C435" s="561" t="s">
        <v>27</v>
      </c>
      <c r="D435" s="561" t="s">
        <v>14</v>
      </c>
      <c r="E435" s="562" t="s">
        <v>146</v>
      </c>
      <c r="F435" s="512" t="s">
        <v>36</v>
      </c>
      <c r="G435" s="418"/>
      <c r="H435" s="418"/>
      <c r="I435" s="589">
        <f>G435+H435</f>
        <v>0</v>
      </c>
    </row>
    <row r="436" spans="1:9" ht="17.25" customHeight="1">
      <c r="A436" s="733" t="s">
        <v>426</v>
      </c>
      <c r="B436" s="713" t="s">
        <v>130</v>
      </c>
      <c r="C436" s="561" t="s">
        <v>27</v>
      </c>
      <c r="D436" s="502" t="s">
        <v>14</v>
      </c>
      <c r="E436" s="562" t="s">
        <v>363</v>
      </c>
      <c r="F436" s="512" t="s">
        <v>428</v>
      </c>
      <c r="G436" s="418"/>
      <c r="H436" s="418"/>
      <c r="I436" s="589">
        <v>449.6</v>
      </c>
    </row>
    <row r="437" spans="1:9" ht="24.75" customHeight="1">
      <c r="A437" s="734" t="s">
        <v>425</v>
      </c>
      <c r="B437" s="713" t="s">
        <v>130</v>
      </c>
      <c r="C437" s="561" t="s">
        <v>27</v>
      </c>
      <c r="D437" s="502" t="s">
        <v>14</v>
      </c>
      <c r="E437" s="562" t="s">
        <v>363</v>
      </c>
      <c r="F437" s="512" t="s">
        <v>429</v>
      </c>
      <c r="G437" s="418"/>
      <c r="H437" s="418"/>
      <c r="I437" s="589">
        <v>4</v>
      </c>
    </row>
    <row r="438" spans="1:9" ht="29.25" customHeight="1">
      <c r="A438" s="734" t="s">
        <v>440</v>
      </c>
      <c r="B438" s="713" t="s">
        <v>130</v>
      </c>
      <c r="C438" s="512" t="s">
        <v>27</v>
      </c>
      <c r="D438" s="512" t="s">
        <v>14</v>
      </c>
      <c r="E438" s="562" t="s">
        <v>363</v>
      </c>
      <c r="F438" s="512" t="s">
        <v>421</v>
      </c>
      <c r="G438" s="511">
        <v>514.9</v>
      </c>
      <c r="H438" s="511"/>
      <c r="I438" s="589">
        <v>46</v>
      </c>
    </row>
    <row r="439" spans="1:9" ht="25.5" customHeight="1" hidden="1">
      <c r="A439" s="2" t="s">
        <v>84</v>
      </c>
      <c r="B439" s="722">
        <v>585</v>
      </c>
      <c r="C439" s="161" t="s">
        <v>14</v>
      </c>
      <c r="D439" s="161" t="s">
        <v>63</v>
      </c>
      <c r="E439" s="161" t="s">
        <v>85</v>
      </c>
      <c r="F439" s="161" t="s">
        <v>6</v>
      </c>
      <c r="G439" s="422"/>
      <c r="H439" s="422"/>
      <c r="I439" s="597"/>
    </row>
    <row r="440" spans="1:9" ht="38.25" customHeight="1" hidden="1">
      <c r="A440" s="3" t="s">
        <v>86</v>
      </c>
      <c r="B440" s="722">
        <v>585</v>
      </c>
      <c r="C440" s="161" t="s">
        <v>14</v>
      </c>
      <c r="D440" s="161" t="s">
        <v>63</v>
      </c>
      <c r="E440" s="161" t="s">
        <v>87</v>
      </c>
      <c r="F440" s="161" t="s">
        <v>6</v>
      </c>
      <c r="G440" s="422"/>
      <c r="H440" s="422"/>
      <c r="I440" s="597"/>
    </row>
    <row r="441" spans="1:9" ht="25.5" customHeight="1" hidden="1">
      <c r="A441" s="1" t="s">
        <v>88</v>
      </c>
      <c r="B441" s="722">
        <v>585</v>
      </c>
      <c r="C441" s="248" t="s">
        <v>14</v>
      </c>
      <c r="D441" s="248" t="s">
        <v>63</v>
      </c>
      <c r="E441" s="161" t="s">
        <v>87</v>
      </c>
      <c r="F441" s="161" t="s">
        <v>83</v>
      </c>
      <c r="G441" s="422"/>
      <c r="H441" s="422"/>
      <c r="I441" s="597"/>
    </row>
    <row r="442" spans="1:9" ht="27" customHeight="1" hidden="1">
      <c r="A442" s="2" t="s">
        <v>84</v>
      </c>
      <c r="B442" s="692" t="s">
        <v>77</v>
      </c>
      <c r="C442" s="161" t="s">
        <v>14</v>
      </c>
      <c r="D442" s="161" t="s">
        <v>63</v>
      </c>
      <c r="E442" s="161" t="s">
        <v>85</v>
      </c>
      <c r="F442" s="161" t="s">
        <v>6</v>
      </c>
      <c r="G442" s="422"/>
      <c r="H442" s="422"/>
      <c r="I442" s="597"/>
    </row>
    <row r="443" spans="1:9" ht="42.75" customHeight="1" hidden="1">
      <c r="A443" s="3" t="s">
        <v>86</v>
      </c>
      <c r="B443" s="692" t="s">
        <v>77</v>
      </c>
      <c r="C443" s="161" t="s">
        <v>14</v>
      </c>
      <c r="D443" s="161" t="s">
        <v>63</v>
      </c>
      <c r="E443" s="161" t="s">
        <v>87</v>
      </c>
      <c r="F443" s="161" t="s">
        <v>6</v>
      </c>
      <c r="G443" s="422"/>
      <c r="H443" s="422"/>
      <c r="I443" s="597"/>
    </row>
    <row r="444" spans="1:9" ht="21.75" customHeight="1">
      <c r="A444" s="247" t="s">
        <v>92</v>
      </c>
      <c r="B444" s="723"/>
      <c r="C444" s="513"/>
      <c r="D444" s="513"/>
      <c r="E444" s="513"/>
      <c r="F444" s="513"/>
      <c r="G444" s="514" t="e">
        <f>G15+G167+G205+G218+G267+G301</f>
        <v>#REF!</v>
      </c>
      <c r="H444" s="514" t="e">
        <f>H15+H167+H205+H218+H267+H301</f>
        <v>#REF!</v>
      </c>
      <c r="I444" s="584">
        <f>I15+I167+I205+I218+I267+I301</f>
        <v>153267.4</v>
      </c>
    </row>
    <row r="447" spans="1:6" ht="25.5" customHeight="1">
      <c r="A447" s="877" t="s">
        <v>415</v>
      </c>
      <c r="B447" s="877"/>
      <c r="C447" s="877"/>
      <c r="D447" s="877"/>
      <c r="E447" s="877"/>
      <c r="F447" s="877"/>
    </row>
    <row r="448" spans="1:6" ht="33" customHeight="1">
      <c r="A448" s="890" t="s">
        <v>399</v>
      </c>
      <c r="B448" s="890"/>
      <c r="C448" s="890"/>
      <c r="D448" s="890"/>
      <c r="E448" s="890"/>
      <c r="F448" s="890"/>
    </row>
    <row r="449" spans="1:6" ht="15.75">
      <c r="A449" s="877" t="s">
        <v>388</v>
      </c>
      <c r="B449" s="877"/>
      <c r="C449" s="877"/>
      <c r="D449" s="877"/>
      <c r="E449" s="877"/>
      <c r="F449" s="877"/>
    </row>
    <row r="450" spans="1:6" ht="15.75">
      <c r="A450" s="877" t="s">
        <v>400</v>
      </c>
      <c r="B450" s="877"/>
      <c r="C450" s="877"/>
      <c r="D450" s="877"/>
      <c r="E450" s="877"/>
      <c r="F450" s="877"/>
    </row>
    <row r="451" spans="1:3" ht="15.75">
      <c r="A451" s="518" t="s">
        <v>401</v>
      </c>
      <c r="B451"/>
      <c r="C451"/>
    </row>
    <row r="452" spans="1:6" ht="15.75">
      <c r="A452" s="605" t="s">
        <v>389</v>
      </c>
      <c r="B452" s="606"/>
      <c r="C452" s="606"/>
      <c r="D452" s="606"/>
      <c r="E452" s="606"/>
      <c r="F452" s="606"/>
    </row>
    <row r="453" spans="1:9" ht="42" customHeight="1">
      <c r="A453" s="881" t="s">
        <v>390</v>
      </c>
      <c r="B453" s="881"/>
      <c r="C453" s="881"/>
      <c r="D453" s="881"/>
      <c r="E453" s="881"/>
      <c r="F453" s="881"/>
      <c r="G453" s="881"/>
      <c r="H453" s="881"/>
      <c r="I453" s="881"/>
    </row>
    <row r="454" spans="1:6" ht="15.75">
      <c r="A454" s="882" t="s">
        <v>391</v>
      </c>
      <c r="B454" s="882"/>
      <c r="C454" s="882"/>
      <c r="D454" s="882"/>
      <c r="E454" s="882"/>
      <c r="F454" s="882"/>
    </row>
    <row r="455" spans="1:10" ht="97.5" customHeight="1">
      <c r="A455" s="639" t="s">
        <v>392</v>
      </c>
      <c r="B455" s="898" t="s">
        <v>418</v>
      </c>
      <c r="C455" s="899"/>
      <c r="D455" s="899"/>
      <c r="E455" s="899"/>
      <c r="F455" s="900"/>
      <c r="I455" s="880" t="s">
        <v>402</v>
      </c>
      <c r="J455" s="880"/>
    </row>
    <row r="456" spans="1:10" ht="15.75">
      <c r="A456" s="602">
        <v>1</v>
      </c>
      <c r="B456" s="894">
        <v>2</v>
      </c>
      <c r="C456" s="895"/>
      <c r="D456" s="895"/>
      <c r="E456" s="895"/>
      <c r="F456" s="896"/>
      <c r="I456" s="880">
        <v>3</v>
      </c>
      <c r="J456" s="880"/>
    </row>
    <row r="457" spans="1:10" ht="15.75">
      <c r="A457" s="603" t="s">
        <v>393</v>
      </c>
      <c r="B457" s="884">
        <v>1514</v>
      </c>
      <c r="C457" s="885"/>
      <c r="D457" s="885"/>
      <c r="E457" s="885"/>
      <c r="F457" s="886"/>
      <c r="I457" s="888">
        <v>1514</v>
      </c>
      <c r="J457" s="888"/>
    </row>
    <row r="458" spans="1:10" ht="15.75">
      <c r="A458" s="604" t="s">
        <v>394</v>
      </c>
      <c r="B458" s="884">
        <v>2846.7</v>
      </c>
      <c r="C458" s="885"/>
      <c r="D458" s="885"/>
      <c r="E458" s="885"/>
      <c r="F458" s="886"/>
      <c r="I458" s="888">
        <v>340</v>
      </c>
      <c r="J458" s="888"/>
    </row>
    <row r="459" spans="1:10" ht="15.75">
      <c r="A459" s="604" t="s">
        <v>395</v>
      </c>
      <c r="B459" s="884">
        <v>2508.1</v>
      </c>
      <c r="C459" s="885"/>
      <c r="D459" s="885"/>
      <c r="E459" s="885"/>
      <c r="F459" s="886"/>
      <c r="I459" s="888">
        <v>256</v>
      </c>
      <c r="J459" s="888"/>
    </row>
    <row r="460" spans="1:10" ht="15.75">
      <c r="A460" s="604" t="s">
        <v>396</v>
      </c>
      <c r="B460" s="901">
        <v>2000.55</v>
      </c>
      <c r="C460" s="902"/>
      <c r="D460" s="902"/>
      <c r="E460" s="902"/>
      <c r="F460" s="903"/>
      <c r="I460" s="889">
        <v>225.15</v>
      </c>
      <c r="J460" s="889"/>
    </row>
    <row r="461" spans="1:10" ht="15.75">
      <c r="A461" s="604" t="s">
        <v>397</v>
      </c>
      <c r="B461" s="884">
        <v>3175</v>
      </c>
      <c r="C461" s="885"/>
      <c r="D461" s="885"/>
      <c r="E461" s="885"/>
      <c r="F461" s="886"/>
      <c r="I461" s="888">
        <v>277</v>
      </c>
      <c r="J461" s="888"/>
    </row>
    <row r="462" spans="1:10" ht="15.75">
      <c r="A462" s="604" t="s">
        <v>398</v>
      </c>
      <c r="B462" s="884">
        <v>1968.8</v>
      </c>
      <c r="C462" s="885"/>
      <c r="D462" s="885"/>
      <c r="E462" s="885"/>
      <c r="F462" s="886"/>
      <c r="I462" s="888">
        <v>401</v>
      </c>
      <c r="J462" s="888"/>
    </row>
    <row r="463" spans="1:10" ht="19.5">
      <c r="A463" s="604" t="s">
        <v>358</v>
      </c>
      <c r="B463" s="891">
        <v>14013.15</v>
      </c>
      <c r="C463" s="892"/>
      <c r="D463" s="892"/>
      <c r="E463" s="892"/>
      <c r="F463" s="893"/>
      <c r="I463" s="897">
        <v>3013.15</v>
      </c>
      <c r="J463" s="897"/>
    </row>
  </sheetData>
  <sheetProtection/>
  <mergeCells count="38">
    <mergeCell ref="B463:F463"/>
    <mergeCell ref="B456:F456"/>
    <mergeCell ref="I461:J461"/>
    <mergeCell ref="I462:J462"/>
    <mergeCell ref="I463:J463"/>
    <mergeCell ref="B455:F455"/>
    <mergeCell ref="B457:F457"/>
    <mergeCell ref="B458:F458"/>
    <mergeCell ref="B459:F459"/>
    <mergeCell ref="B460:F460"/>
    <mergeCell ref="B461:F461"/>
    <mergeCell ref="B462:F462"/>
    <mergeCell ref="F12:F14"/>
    <mergeCell ref="G12:G13"/>
    <mergeCell ref="I457:J457"/>
    <mergeCell ref="I458:J458"/>
    <mergeCell ref="I459:J459"/>
    <mergeCell ref="I460:J460"/>
    <mergeCell ref="A448:F448"/>
    <mergeCell ref="A447:F447"/>
    <mergeCell ref="C1:I1"/>
    <mergeCell ref="B4:I7"/>
    <mergeCell ref="A9:I11"/>
    <mergeCell ref="A12:A14"/>
    <mergeCell ref="B12:B14"/>
    <mergeCell ref="C12:C14"/>
    <mergeCell ref="D12:D14"/>
    <mergeCell ref="E12:E14"/>
    <mergeCell ref="A449:F449"/>
    <mergeCell ref="A450:F450"/>
    <mergeCell ref="H12:H13"/>
    <mergeCell ref="I12:I13"/>
    <mergeCell ref="I455:J455"/>
    <mergeCell ref="I456:J456"/>
    <mergeCell ref="J29:K29"/>
    <mergeCell ref="J133:K133"/>
    <mergeCell ref="A453:I453"/>
    <mergeCell ref="A454:F454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scale="74" r:id="rId1"/>
  <rowBreaks count="5" manualBreakCount="5">
    <brk id="263" max="14" man="1"/>
    <brk id="325" max="255" man="1"/>
    <brk id="368" max="255" man="1"/>
    <brk id="444" max="255" man="1"/>
    <brk id="44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52"/>
  <sheetViews>
    <sheetView view="pageBreakPreview" zoomScaleNormal="85" zoomScaleSheetLayoutView="100" zoomScalePageLayoutView="0" workbookViewId="0" topLeftCell="A176">
      <selection activeCell="I173" sqref="I173"/>
    </sheetView>
  </sheetViews>
  <sheetFormatPr defaultColWidth="9.00390625" defaultRowHeight="12.75"/>
  <cols>
    <col min="1" max="1" width="51.00390625" style="0" customWidth="1"/>
    <col min="2" max="2" width="6.375" style="7" customWidth="1"/>
    <col min="3" max="3" width="4.875" style="7" customWidth="1"/>
    <col min="4" max="4" width="4.625" style="7" customWidth="1"/>
    <col min="5" max="5" width="9.875" style="7" customWidth="1"/>
    <col min="6" max="6" width="6.125" style="7" customWidth="1"/>
    <col min="7" max="8" width="12.875" style="7" hidden="1" customWidth="1"/>
    <col min="9" max="9" width="16.375" style="7" customWidth="1"/>
    <col min="10" max="10" width="9.125" style="0" hidden="1" customWidth="1"/>
  </cols>
  <sheetData>
    <row r="1" spans="3:9" ht="21" customHeight="1">
      <c r="C1" s="877" t="s">
        <v>366</v>
      </c>
      <c r="D1" s="877"/>
      <c r="E1" s="877"/>
      <c r="F1" s="877"/>
      <c r="G1" s="877"/>
      <c r="H1" s="877"/>
      <c r="I1" s="877"/>
    </row>
    <row r="2" spans="2:9" ht="12.75" customHeight="1">
      <c r="B2" s="516"/>
      <c r="C2" s="517" t="s">
        <v>367</v>
      </c>
      <c r="D2" s="518"/>
      <c r="E2" s="518"/>
      <c r="F2" s="518"/>
      <c r="G2" s="518"/>
      <c r="H2" s="518"/>
      <c r="I2" s="518"/>
    </row>
    <row r="3" spans="2:9" ht="12.75" customHeight="1">
      <c r="B3" s="516"/>
      <c r="C3" s="516" t="s">
        <v>368</v>
      </c>
      <c r="D3" s="518"/>
      <c r="E3" s="518"/>
      <c r="F3" s="518"/>
      <c r="G3" s="518"/>
      <c r="H3" s="518"/>
      <c r="I3" s="518"/>
    </row>
    <row r="4" spans="2:9" ht="12.75" customHeight="1">
      <c r="B4" s="883" t="s">
        <v>466</v>
      </c>
      <c r="C4" s="883"/>
      <c r="D4" s="883"/>
      <c r="E4" s="883"/>
      <c r="F4" s="883"/>
      <c r="G4" s="883"/>
      <c r="H4" s="883"/>
      <c r="I4" s="883"/>
    </row>
    <row r="5" spans="2:9" ht="6.75" customHeight="1">
      <c r="B5" s="883"/>
      <c r="C5" s="883"/>
      <c r="D5" s="883"/>
      <c r="E5" s="883"/>
      <c r="F5" s="883"/>
      <c r="G5" s="883"/>
      <c r="H5" s="883"/>
      <c r="I5" s="883"/>
    </row>
    <row r="6" spans="2:9" ht="12.75" hidden="1">
      <c r="B6" s="883"/>
      <c r="C6" s="883"/>
      <c r="D6" s="883"/>
      <c r="E6" s="883"/>
      <c r="F6" s="883"/>
      <c r="G6" s="883"/>
      <c r="H6" s="883"/>
      <c r="I6" s="883"/>
    </row>
    <row r="7" spans="2:9" ht="14.25" customHeight="1">
      <c r="B7" s="883"/>
      <c r="C7" s="883"/>
      <c r="D7" s="883"/>
      <c r="E7" s="883"/>
      <c r="F7" s="883"/>
      <c r="G7" s="883"/>
      <c r="H7" s="883"/>
      <c r="I7" s="883"/>
    </row>
    <row r="9" spans="1:9" ht="12.75">
      <c r="A9" s="873" t="s">
        <v>467</v>
      </c>
      <c r="B9" s="873"/>
      <c r="C9" s="873"/>
      <c r="D9" s="873"/>
      <c r="E9" s="873"/>
      <c r="F9" s="873"/>
      <c r="G9" s="873"/>
      <c r="H9" s="873"/>
      <c r="I9" s="873"/>
    </row>
    <row r="10" spans="1:9" ht="12.75">
      <c r="A10" s="873"/>
      <c r="B10" s="873"/>
      <c r="C10" s="873"/>
      <c r="D10" s="873"/>
      <c r="E10" s="873"/>
      <c r="F10" s="873"/>
      <c r="G10" s="873"/>
      <c r="H10" s="873"/>
      <c r="I10" s="873"/>
    </row>
    <row r="11" spans="1:9" ht="27" customHeight="1">
      <c r="A11" s="874"/>
      <c r="B11" s="874"/>
      <c r="C11" s="874"/>
      <c r="D11" s="874"/>
      <c r="E11" s="874"/>
      <c r="F11" s="874"/>
      <c r="G11" s="874"/>
      <c r="H11" s="874"/>
      <c r="I11" s="874"/>
    </row>
    <row r="12" spans="1:9" ht="37.5" customHeight="1">
      <c r="A12" s="863" t="s">
        <v>0</v>
      </c>
      <c r="B12" s="860" t="s">
        <v>1</v>
      </c>
      <c r="C12" s="860" t="s">
        <v>2</v>
      </c>
      <c r="D12" s="860" t="s">
        <v>3</v>
      </c>
      <c r="E12" s="860" t="s">
        <v>4</v>
      </c>
      <c r="F12" s="860" t="s">
        <v>5</v>
      </c>
      <c r="G12" s="868" t="s">
        <v>356</v>
      </c>
      <c r="H12" s="868" t="s">
        <v>357</v>
      </c>
      <c r="I12" s="878" t="s">
        <v>358</v>
      </c>
    </row>
    <row r="13" spans="1:9" ht="24" customHeight="1">
      <c r="A13" s="864"/>
      <c r="B13" s="861"/>
      <c r="C13" s="861"/>
      <c r="D13" s="861"/>
      <c r="E13" s="861"/>
      <c r="F13" s="861"/>
      <c r="G13" s="887"/>
      <c r="H13" s="869"/>
      <c r="I13" s="879"/>
    </row>
    <row r="14" spans="1:9" ht="4.5" customHeight="1" hidden="1">
      <c r="A14" s="865"/>
      <c r="B14" s="862"/>
      <c r="C14" s="862"/>
      <c r="D14" s="862"/>
      <c r="E14" s="862"/>
      <c r="F14" s="862"/>
      <c r="G14" s="351"/>
      <c r="H14" s="351"/>
      <c r="I14" s="162"/>
    </row>
    <row r="15" spans="1:9" ht="30.75" customHeight="1">
      <c r="A15" s="17" t="s">
        <v>250</v>
      </c>
      <c r="B15" s="684" t="s">
        <v>76</v>
      </c>
      <c r="C15" s="387" t="s">
        <v>16</v>
      </c>
      <c r="D15" s="387" t="s">
        <v>16</v>
      </c>
      <c r="E15" s="387" t="s">
        <v>35</v>
      </c>
      <c r="F15" s="387" t="s">
        <v>6</v>
      </c>
      <c r="G15" s="356">
        <f>G16+G86+G168+G154+G103+G119+G142+G137</f>
        <v>486.79999999999995</v>
      </c>
      <c r="H15" s="356">
        <f>H16+H86+H103+H119+H142+H168+H154</f>
        <v>11270</v>
      </c>
      <c r="I15" s="572">
        <f>I16+I86+I103+I150+I154+I168</f>
        <v>16387</v>
      </c>
    </row>
    <row r="16" spans="1:9" ht="17.25" customHeight="1">
      <c r="A16" s="524" t="s">
        <v>17</v>
      </c>
      <c r="B16" s="685" t="s">
        <v>76</v>
      </c>
      <c r="C16" s="388" t="s">
        <v>7</v>
      </c>
      <c r="D16" s="388" t="s">
        <v>16</v>
      </c>
      <c r="E16" s="388" t="s">
        <v>35</v>
      </c>
      <c r="F16" s="388" t="s">
        <v>6</v>
      </c>
      <c r="G16" s="357">
        <f>G17+G23+G48+G59</f>
        <v>486.79999999999995</v>
      </c>
      <c r="H16" s="357">
        <f>H17+H23+H48+H59</f>
        <v>10682</v>
      </c>
      <c r="I16" s="573">
        <f>I17+I23+I44+I48+I59</f>
        <v>14130.300000000001</v>
      </c>
    </row>
    <row r="17" spans="1:9" ht="50.25" customHeight="1">
      <c r="A17" s="294" t="s">
        <v>97</v>
      </c>
      <c r="B17" s="686">
        <v>503</v>
      </c>
      <c r="C17" s="438" t="s">
        <v>7</v>
      </c>
      <c r="D17" s="438" t="s">
        <v>28</v>
      </c>
      <c r="E17" s="438" t="s">
        <v>91</v>
      </c>
      <c r="F17" s="438" t="s">
        <v>6</v>
      </c>
      <c r="G17" s="389">
        <f>G18</f>
        <v>0</v>
      </c>
      <c r="H17" s="389">
        <f>H18</f>
        <v>607</v>
      </c>
      <c r="I17" s="573">
        <f>I18</f>
        <v>702</v>
      </c>
    </row>
    <row r="18" spans="1:9" ht="48.75" customHeight="1">
      <c r="A18" s="295" t="s">
        <v>98</v>
      </c>
      <c r="B18" s="686">
        <v>503</v>
      </c>
      <c r="C18" s="438" t="s">
        <v>7</v>
      </c>
      <c r="D18" s="438" t="s">
        <v>28</v>
      </c>
      <c r="E18" s="438" t="s">
        <v>99</v>
      </c>
      <c r="F18" s="438" t="s">
        <v>6</v>
      </c>
      <c r="G18" s="390"/>
      <c r="H18" s="390">
        <f>H19</f>
        <v>607</v>
      </c>
      <c r="I18" s="574">
        <f>I19</f>
        <v>702</v>
      </c>
    </row>
    <row r="19" spans="1:9" ht="15">
      <c r="A19" s="171" t="s">
        <v>18</v>
      </c>
      <c r="B19" s="686">
        <v>503</v>
      </c>
      <c r="C19" s="438" t="s">
        <v>7</v>
      </c>
      <c r="D19" s="438" t="s">
        <v>28</v>
      </c>
      <c r="E19" s="438" t="s">
        <v>100</v>
      </c>
      <c r="F19" s="438" t="s">
        <v>6</v>
      </c>
      <c r="G19" s="390"/>
      <c r="H19" s="390">
        <f>H22</f>
        <v>607</v>
      </c>
      <c r="I19" s="574">
        <f>I20+I21+I22</f>
        <v>702</v>
      </c>
    </row>
    <row r="20" spans="1:9" ht="15">
      <c r="A20" s="733" t="s">
        <v>426</v>
      </c>
      <c r="B20" s="686">
        <v>503</v>
      </c>
      <c r="C20" s="438" t="s">
        <v>7</v>
      </c>
      <c r="D20" s="438" t="s">
        <v>28</v>
      </c>
      <c r="E20" s="438" t="s">
        <v>100</v>
      </c>
      <c r="F20" s="438" t="s">
        <v>419</v>
      </c>
      <c r="G20" s="390"/>
      <c r="H20" s="390"/>
      <c r="I20" s="574">
        <v>610</v>
      </c>
    </row>
    <row r="21" spans="1:9" ht="27" customHeight="1">
      <c r="A21" s="734" t="s">
        <v>425</v>
      </c>
      <c r="B21" s="686">
        <v>503</v>
      </c>
      <c r="C21" s="438" t="s">
        <v>7</v>
      </c>
      <c r="D21" s="438" t="s">
        <v>28</v>
      </c>
      <c r="E21" s="438" t="s">
        <v>100</v>
      </c>
      <c r="F21" s="438" t="s">
        <v>420</v>
      </c>
      <c r="G21" s="390"/>
      <c r="H21" s="390"/>
      <c r="I21" s="574">
        <v>2</v>
      </c>
    </row>
    <row r="22" spans="1:9" ht="24" customHeight="1">
      <c r="A22" s="734" t="s">
        <v>440</v>
      </c>
      <c r="B22" s="686">
        <v>503</v>
      </c>
      <c r="C22" s="438" t="s">
        <v>7</v>
      </c>
      <c r="D22" s="438" t="s">
        <v>28</v>
      </c>
      <c r="E22" s="438" t="s">
        <v>100</v>
      </c>
      <c r="F22" s="438" t="s">
        <v>421</v>
      </c>
      <c r="G22" s="391"/>
      <c r="H22" s="391">
        <v>607</v>
      </c>
      <c r="I22" s="574">
        <f>120-30</f>
        <v>90</v>
      </c>
    </row>
    <row r="23" spans="1:9" ht="53.25" customHeight="1">
      <c r="A23" s="294" t="s">
        <v>101</v>
      </c>
      <c r="B23" s="330">
        <v>503</v>
      </c>
      <c r="C23" s="388" t="s">
        <v>7</v>
      </c>
      <c r="D23" s="388" t="s">
        <v>14</v>
      </c>
      <c r="E23" s="388" t="s">
        <v>91</v>
      </c>
      <c r="F23" s="388" t="s">
        <v>6</v>
      </c>
      <c r="G23" s="392">
        <f>G24+G30+G34+G38+G42</f>
        <v>486.79999999999995</v>
      </c>
      <c r="H23" s="392">
        <f>H24+H30+H34+H38+H42</f>
        <v>7198</v>
      </c>
      <c r="I23" s="573">
        <f>I24+I34+I38</f>
        <v>7817.900000000001</v>
      </c>
    </row>
    <row r="24" spans="1:9" ht="51" customHeight="1">
      <c r="A24" s="116" t="s">
        <v>98</v>
      </c>
      <c r="B24" s="686">
        <v>503</v>
      </c>
      <c r="C24" s="438" t="s">
        <v>7</v>
      </c>
      <c r="D24" s="438" t="s">
        <v>14</v>
      </c>
      <c r="E24" s="438" t="s">
        <v>99</v>
      </c>
      <c r="F24" s="438" t="s">
        <v>6</v>
      </c>
      <c r="G24" s="393"/>
      <c r="H24" s="393">
        <f>H25</f>
        <v>6485</v>
      </c>
      <c r="I24" s="573">
        <f>I25+I30</f>
        <v>7307</v>
      </c>
    </row>
    <row r="25" spans="1:9" ht="15">
      <c r="A25" s="171" t="s">
        <v>18</v>
      </c>
      <c r="B25" s="686">
        <v>503</v>
      </c>
      <c r="C25" s="438" t="s">
        <v>7</v>
      </c>
      <c r="D25" s="438" t="s">
        <v>14</v>
      </c>
      <c r="E25" s="438" t="s">
        <v>100</v>
      </c>
      <c r="F25" s="438" t="s">
        <v>6</v>
      </c>
      <c r="G25" s="393"/>
      <c r="H25" s="393">
        <f>H29</f>
        <v>6485</v>
      </c>
      <c r="I25" s="574">
        <f>I26+I27+I28+I29</f>
        <v>6522</v>
      </c>
    </row>
    <row r="26" spans="1:9" ht="15">
      <c r="A26" s="733" t="s">
        <v>426</v>
      </c>
      <c r="B26" s="686">
        <v>503</v>
      </c>
      <c r="C26" s="438" t="s">
        <v>7</v>
      </c>
      <c r="D26" s="438" t="s">
        <v>14</v>
      </c>
      <c r="E26" s="438" t="s">
        <v>100</v>
      </c>
      <c r="F26" s="438" t="s">
        <v>419</v>
      </c>
      <c r="G26" s="393"/>
      <c r="H26" s="393"/>
      <c r="I26" s="574">
        <v>5048</v>
      </c>
    </row>
    <row r="27" spans="1:9" ht="24">
      <c r="A27" s="734" t="s">
        <v>425</v>
      </c>
      <c r="B27" s="686">
        <v>503</v>
      </c>
      <c r="C27" s="438" t="s">
        <v>7</v>
      </c>
      <c r="D27" s="438" t="s">
        <v>14</v>
      </c>
      <c r="E27" s="438" t="s">
        <v>100</v>
      </c>
      <c r="F27" s="438" t="s">
        <v>420</v>
      </c>
      <c r="G27" s="393"/>
      <c r="H27" s="393"/>
      <c r="I27" s="574">
        <v>4</v>
      </c>
    </row>
    <row r="28" spans="1:9" ht="26.25" customHeight="1">
      <c r="A28" s="734" t="s">
        <v>440</v>
      </c>
      <c r="B28" s="686">
        <v>503</v>
      </c>
      <c r="C28" s="438" t="s">
        <v>7</v>
      </c>
      <c r="D28" s="438" t="s">
        <v>14</v>
      </c>
      <c r="E28" s="438" t="s">
        <v>100</v>
      </c>
      <c r="F28" s="438" t="s">
        <v>421</v>
      </c>
      <c r="G28" s="393"/>
      <c r="H28" s="393"/>
      <c r="I28" s="574">
        <f>1540-50-70</f>
        <v>1420</v>
      </c>
    </row>
    <row r="29" spans="1:11" ht="30" customHeight="1">
      <c r="A29" s="733" t="s">
        <v>423</v>
      </c>
      <c r="B29" s="686">
        <v>503</v>
      </c>
      <c r="C29" s="438" t="s">
        <v>7</v>
      </c>
      <c r="D29" s="438" t="s">
        <v>14</v>
      </c>
      <c r="E29" s="438" t="s">
        <v>100</v>
      </c>
      <c r="F29" s="438" t="s">
        <v>422</v>
      </c>
      <c r="G29" s="394"/>
      <c r="H29" s="394">
        <v>6485</v>
      </c>
      <c r="I29" s="574">
        <v>50</v>
      </c>
      <c r="J29" s="867"/>
      <c r="K29" s="867"/>
    </row>
    <row r="30" spans="1:9" ht="44.25" customHeight="1">
      <c r="A30" s="170" t="s">
        <v>102</v>
      </c>
      <c r="B30" s="686">
        <v>503</v>
      </c>
      <c r="C30" s="438" t="s">
        <v>7</v>
      </c>
      <c r="D30" s="438" t="s">
        <v>14</v>
      </c>
      <c r="E30" s="438" t="s">
        <v>103</v>
      </c>
      <c r="F30" s="438" t="s">
        <v>6</v>
      </c>
      <c r="G30" s="393"/>
      <c r="H30" s="393">
        <f>H33</f>
        <v>713</v>
      </c>
      <c r="I30" s="573">
        <f>I31+I32+I33</f>
        <v>785</v>
      </c>
    </row>
    <row r="31" spans="1:9" ht="30.75" customHeight="1">
      <c r="A31" s="733" t="s">
        <v>426</v>
      </c>
      <c r="B31" s="686">
        <v>503</v>
      </c>
      <c r="C31" s="438" t="s">
        <v>7</v>
      </c>
      <c r="D31" s="438" t="s">
        <v>14</v>
      </c>
      <c r="E31" s="438" t="s">
        <v>103</v>
      </c>
      <c r="F31" s="438" t="s">
        <v>419</v>
      </c>
      <c r="G31" s="393"/>
      <c r="H31" s="393"/>
      <c r="I31" s="574">
        <v>782</v>
      </c>
    </row>
    <row r="32" spans="1:9" ht="30.75" customHeight="1">
      <c r="A32" s="734" t="s">
        <v>425</v>
      </c>
      <c r="B32" s="686">
        <v>503</v>
      </c>
      <c r="C32" s="438" t="s">
        <v>7</v>
      </c>
      <c r="D32" s="438" t="s">
        <v>14</v>
      </c>
      <c r="E32" s="438" t="s">
        <v>103</v>
      </c>
      <c r="F32" s="438" t="s">
        <v>420</v>
      </c>
      <c r="G32" s="393"/>
      <c r="H32" s="393"/>
      <c r="I32" s="574">
        <v>3</v>
      </c>
    </row>
    <row r="33" spans="1:9" ht="30" customHeight="1" hidden="1">
      <c r="A33" s="734" t="s">
        <v>440</v>
      </c>
      <c r="B33" s="686">
        <v>503</v>
      </c>
      <c r="C33" s="438" t="s">
        <v>7</v>
      </c>
      <c r="D33" s="438" t="s">
        <v>14</v>
      </c>
      <c r="E33" s="438" t="s">
        <v>103</v>
      </c>
      <c r="F33" s="438" t="s">
        <v>421</v>
      </c>
      <c r="G33" s="393"/>
      <c r="H33" s="393">
        <v>713</v>
      </c>
      <c r="I33" s="574"/>
    </row>
    <row r="34" spans="1:9" ht="63" customHeight="1">
      <c r="A34" s="274" t="s">
        <v>260</v>
      </c>
      <c r="B34" s="534">
        <v>503</v>
      </c>
      <c r="C34" s="438" t="s">
        <v>7</v>
      </c>
      <c r="D34" s="438" t="s">
        <v>14</v>
      </c>
      <c r="E34" s="438" t="s">
        <v>261</v>
      </c>
      <c r="F34" s="438" t="s">
        <v>6</v>
      </c>
      <c r="G34" s="395">
        <f>G37</f>
        <v>385.2</v>
      </c>
      <c r="H34" s="395"/>
      <c r="I34" s="573">
        <f>I35+I36+I37</f>
        <v>402.8</v>
      </c>
    </row>
    <row r="35" spans="1:9" ht="33.75" customHeight="1">
      <c r="A35" s="733" t="s">
        <v>426</v>
      </c>
      <c r="B35" s="534">
        <v>503</v>
      </c>
      <c r="C35" s="438" t="s">
        <v>7</v>
      </c>
      <c r="D35" s="438" t="s">
        <v>14</v>
      </c>
      <c r="E35" s="438" t="s">
        <v>261</v>
      </c>
      <c r="F35" s="438" t="s">
        <v>419</v>
      </c>
      <c r="G35" s="395"/>
      <c r="H35" s="395"/>
      <c r="I35" s="574">
        <v>234.4</v>
      </c>
    </row>
    <row r="36" spans="1:9" ht="29.25" customHeight="1">
      <c r="A36" s="734" t="s">
        <v>425</v>
      </c>
      <c r="B36" s="534">
        <v>503</v>
      </c>
      <c r="C36" s="438" t="s">
        <v>7</v>
      </c>
      <c r="D36" s="438" t="s">
        <v>14</v>
      </c>
      <c r="E36" s="438" t="s">
        <v>261</v>
      </c>
      <c r="F36" s="438" t="s">
        <v>420</v>
      </c>
      <c r="G36" s="395"/>
      <c r="H36" s="395"/>
      <c r="I36" s="574">
        <v>4</v>
      </c>
    </row>
    <row r="37" spans="1:9" ht="27" customHeight="1">
      <c r="A37" s="734" t="s">
        <v>440</v>
      </c>
      <c r="B37" s="534">
        <v>503</v>
      </c>
      <c r="C37" s="438" t="s">
        <v>7</v>
      </c>
      <c r="D37" s="438" t="s">
        <v>14</v>
      </c>
      <c r="E37" s="438" t="s">
        <v>261</v>
      </c>
      <c r="F37" s="438" t="s">
        <v>421</v>
      </c>
      <c r="G37" s="395">
        <v>385.2</v>
      </c>
      <c r="H37" s="395"/>
      <c r="I37" s="574">
        <v>164.4</v>
      </c>
    </row>
    <row r="38" spans="1:9" ht="105.75" customHeight="1">
      <c r="A38" s="274" t="s">
        <v>262</v>
      </c>
      <c r="B38" s="534">
        <v>503</v>
      </c>
      <c r="C38" s="438" t="s">
        <v>7</v>
      </c>
      <c r="D38" s="438" t="s">
        <v>14</v>
      </c>
      <c r="E38" s="438" t="s">
        <v>263</v>
      </c>
      <c r="F38" s="438" t="s">
        <v>6</v>
      </c>
      <c r="G38" s="395">
        <f>G41</f>
        <v>101.6</v>
      </c>
      <c r="H38" s="395"/>
      <c r="I38" s="573">
        <f>I39+I40+I41</f>
        <v>108.1</v>
      </c>
    </row>
    <row r="39" spans="1:9" ht="27" customHeight="1">
      <c r="A39" s="733" t="s">
        <v>426</v>
      </c>
      <c r="B39" s="534">
        <v>503</v>
      </c>
      <c r="C39" s="438" t="s">
        <v>7</v>
      </c>
      <c r="D39" s="438" t="s">
        <v>14</v>
      </c>
      <c r="E39" s="438" t="s">
        <v>263</v>
      </c>
      <c r="F39" s="438" t="s">
        <v>419</v>
      </c>
      <c r="G39" s="395"/>
      <c r="H39" s="395"/>
      <c r="I39" s="574">
        <v>91.1</v>
      </c>
    </row>
    <row r="40" spans="1:9" ht="0.75" customHeight="1">
      <c r="A40" s="734" t="s">
        <v>425</v>
      </c>
      <c r="B40" s="534">
        <v>503</v>
      </c>
      <c r="C40" s="438" t="s">
        <v>7</v>
      </c>
      <c r="D40" s="438" t="s">
        <v>14</v>
      </c>
      <c r="E40" s="438" t="s">
        <v>263</v>
      </c>
      <c r="F40" s="438" t="s">
        <v>420</v>
      </c>
      <c r="G40" s="395"/>
      <c r="H40" s="395"/>
      <c r="I40" s="573"/>
    </row>
    <row r="41" spans="1:9" ht="33" customHeight="1">
      <c r="A41" s="734" t="s">
        <v>440</v>
      </c>
      <c r="B41" s="534">
        <v>503</v>
      </c>
      <c r="C41" s="438" t="s">
        <v>7</v>
      </c>
      <c r="D41" s="438" t="s">
        <v>14</v>
      </c>
      <c r="E41" s="438" t="s">
        <v>263</v>
      </c>
      <c r="F41" s="438" t="s">
        <v>421</v>
      </c>
      <c r="G41" s="395">
        <v>101.6</v>
      </c>
      <c r="H41" s="395"/>
      <c r="I41" s="574">
        <v>17</v>
      </c>
    </row>
    <row r="42" spans="1:9" ht="0.75" customHeight="1" hidden="1">
      <c r="A42" s="274"/>
      <c r="B42" s="534"/>
      <c r="C42" s="438"/>
      <c r="D42" s="438"/>
      <c r="E42" s="438"/>
      <c r="F42" s="438"/>
      <c r="G42" s="395"/>
      <c r="H42" s="395"/>
      <c r="I42" s="573"/>
    </row>
    <row r="43" spans="1:9" ht="18" customHeight="1" hidden="1">
      <c r="A43" s="117"/>
      <c r="B43" s="534"/>
      <c r="C43" s="438"/>
      <c r="D43" s="438"/>
      <c r="E43" s="438"/>
      <c r="F43" s="438"/>
      <c r="G43" s="395"/>
      <c r="H43" s="395"/>
      <c r="I43" s="574"/>
    </row>
    <row r="44" spans="1:9" ht="18" customHeight="1">
      <c r="A44" s="121" t="s">
        <v>62</v>
      </c>
      <c r="B44" s="687">
        <v>503</v>
      </c>
      <c r="C44" s="388" t="s">
        <v>7</v>
      </c>
      <c r="D44" s="388" t="s">
        <v>63</v>
      </c>
      <c r="E44" s="388" t="s">
        <v>91</v>
      </c>
      <c r="F44" s="388" t="s">
        <v>6</v>
      </c>
      <c r="G44" s="395"/>
      <c r="H44" s="395"/>
      <c r="I44" s="574">
        <f>I45</f>
        <v>9</v>
      </c>
    </row>
    <row r="45" spans="1:9" ht="27" customHeight="1">
      <c r="A45" s="295" t="s">
        <v>170</v>
      </c>
      <c r="B45" s="534">
        <v>503</v>
      </c>
      <c r="C45" s="438" t="s">
        <v>7</v>
      </c>
      <c r="D45" s="438" t="s">
        <v>63</v>
      </c>
      <c r="E45" s="438" t="s">
        <v>64</v>
      </c>
      <c r="F45" s="438" t="s">
        <v>6</v>
      </c>
      <c r="G45" s="395"/>
      <c r="H45" s="395"/>
      <c r="I45" s="574">
        <f>I46</f>
        <v>9</v>
      </c>
    </row>
    <row r="46" spans="1:9" ht="44.25" customHeight="1">
      <c r="A46" s="123" t="s">
        <v>171</v>
      </c>
      <c r="B46" s="534">
        <v>503</v>
      </c>
      <c r="C46" s="438" t="s">
        <v>7</v>
      </c>
      <c r="D46" s="438" t="s">
        <v>63</v>
      </c>
      <c r="E46" s="438" t="s">
        <v>172</v>
      </c>
      <c r="F46" s="438" t="s">
        <v>6</v>
      </c>
      <c r="G46" s="395"/>
      <c r="H46" s="395"/>
      <c r="I46" s="574">
        <f>I47</f>
        <v>9</v>
      </c>
    </row>
    <row r="47" spans="1:9" ht="24" customHeight="1">
      <c r="A47" s="123" t="s">
        <v>463</v>
      </c>
      <c r="B47" s="534">
        <v>503</v>
      </c>
      <c r="C47" s="438" t="s">
        <v>7</v>
      </c>
      <c r="D47" s="438" t="s">
        <v>63</v>
      </c>
      <c r="E47" s="438" t="s">
        <v>172</v>
      </c>
      <c r="F47" s="749" t="s">
        <v>151</v>
      </c>
      <c r="G47" s="395"/>
      <c r="H47" s="395"/>
      <c r="I47" s="574">
        <v>9</v>
      </c>
    </row>
    <row r="48" spans="1:9" ht="21.75" customHeight="1">
      <c r="A48" s="284" t="s">
        <v>33</v>
      </c>
      <c r="B48" s="688" t="s">
        <v>76</v>
      </c>
      <c r="C48" s="396" t="s">
        <v>7</v>
      </c>
      <c r="D48" s="397">
        <v>11</v>
      </c>
      <c r="E48" s="396" t="s">
        <v>35</v>
      </c>
      <c r="F48" s="396" t="s">
        <v>6</v>
      </c>
      <c r="G48" s="398">
        <f>G49</f>
        <v>0</v>
      </c>
      <c r="H48" s="398">
        <f>H49</f>
        <v>100</v>
      </c>
      <c r="I48" s="573">
        <f>I49</f>
        <v>100</v>
      </c>
    </row>
    <row r="49" spans="1:9" ht="18" customHeight="1">
      <c r="A49" s="238" t="s">
        <v>33</v>
      </c>
      <c r="B49" s="689" t="s">
        <v>76</v>
      </c>
      <c r="C49" s="399" t="s">
        <v>7</v>
      </c>
      <c r="D49" s="400">
        <v>11</v>
      </c>
      <c r="E49" s="399" t="s">
        <v>44</v>
      </c>
      <c r="F49" s="399" t="s">
        <v>6</v>
      </c>
      <c r="G49" s="401"/>
      <c r="H49" s="401">
        <f>H50</f>
        <v>100</v>
      </c>
      <c r="I49" s="574">
        <f>I50</f>
        <v>100</v>
      </c>
    </row>
    <row r="50" spans="1:9" ht="18" customHeight="1">
      <c r="A50" s="116" t="s">
        <v>152</v>
      </c>
      <c r="B50" s="408">
        <v>503</v>
      </c>
      <c r="C50" s="399" t="s">
        <v>7</v>
      </c>
      <c r="D50" s="400">
        <v>11</v>
      </c>
      <c r="E50" s="547" t="s">
        <v>244</v>
      </c>
      <c r="F50" s="399" t="s">
        <v>6</v>
      </c>
      <c r="G50" s="401"/>
      <c r="H50" s="401">
        <f>H58</f>
        <v>100</v>
      </c>
      <c r="I50" s="574">
        <f>I58</f>
        <v>100</v>
      </c>
    </row>
    <row r="51" spans="1:9" ht="18.75" customHeight="1" hidden="1">
      <c r="A51" s="116" t="s">
        <v>150</v>
      </c>
      <c r="B51" s="408">
        <v>503</v>
      </c>
      <c r="C51" s="399" t="s">
        <v>7</v>
      </c>
      <c r="D51" s="400">
        <v>12</v>
      </c>
      <c r="E51" s="547" t="s">
        <v>244</v>
      </c>
      <c r="F51" s="399" t="s">
        <v>151</v>
      </c>
      <c r="G51" s="401"/>
      <c r="H51" s="401"/>
      <c r="I51" s="574">
        <f aca="true" t="shared" si="0" ref="I51:I57">G51+H51</f>
        <v>0</v>
      </c>
    </row>
    <row r="52" spans="1:9" ht="22.5" customHeight="1" hidden="1">
      <c r="A52" s="301" t="s">
        <v>19</v>
      </c>
      <c r="B52" s="687">
        <v>503</v>
      </c>
      <c r="C52" s="388" t="s">
        <v>7</v>
      </c>
      <c r="D52" s="388" t="s">
        <v>105</v>
      </c>
      <c r="E52" s="388" t="s">
        <v>91</v>
      </c>
      <c r="F52" s="388" t="s">
        <v>6</v>
      </c>
      <c r="G52" s="403"/>
      <c r="H52" s="403"/>
      <c r="I52" s="574">
        <f t="shared" si="0"/>
        <v>0</v>
      </c>
    </row>
    <row r="53" spans="1:9" ht="25.5" customHeight="1" hidden="1">
      <c r="A53" s="170" t="s">
        <v>106</v>
      </c>
      <c r="B53" s="687">
        <v>503</v>
      </c>
      <c r="C53" s="388" t="s">
        <v>7</v>
      </c>
      <c r="D53" s="388" t="s">
        <v>105</v>
      </c>
      <c r="E53" s="388" t="s">
        <v>107</v>
      </c>
      <c r="F53" s="388" t="s">
        <v>6</v>
      </c>
      <c r="G53" s="404"/>
      <c r="H53" s="404"/>
      <c r="I53" s="574">
        <f t="shared" si="0"/>
        <v>0</v>
      </c>
    </row>
    <row r="54" spans="1:9" ht="20.25" customHeight="1" hidden="1">
      <c r="A54" s="117" t="s">
        <v>95</v>
      </c>
      <c r="B54" s="534">
        <v>503</v>
      </c>
      <c r="C54" s="438" t="s">
        <v>7</v>
      </c>
      <c r="D54" s="438" t="s">
        <v>105</v>
      </c>
      <c r="E54" s="438" t="s">
        <v>107</v>
      </c>
      <c r="F54" s="438" t="s">
        <v>96</v>
      </c>
      <c r="G54" s="405"/>
      <c r="H54" s="405"/>
      <c r="I54" s="574">
        <f t="shared" si="0"/>
        <v>0</v>
      </c>
    </row>
    <row r="55" spans="1:9" ht="30.75" customHeight="1" hidden="1">
      <c r="A55" s="170" t="s">
        <v>241</v>
      </c>
      <c r="B55" s="409">
        <v>503</v>
      </c>
      <c r="C55" s="396" t="s">
        <v>7</v>
      </c>
      <c r="D55" s="396" t="s">
        <v>105</v>
      </c>
      <c r="E55" s="396" t="s">
        <v>242</v>
      </c>
      <c r="F55" s="396" t="s">
        <v>6</v>
      </c>
      <c r="G55" s="398"/>
      <c r="H55" s="398"/>
      <c r="I55" s="574">
        <f t="shared" si="0"/>
        <v>0</v>
      </c>
    </row>
    <row r="56" spans="1:9" ht="30" customHeight="1" hidden="1">
      <c r="A56" s="171" t="s">
        <v>240</v>
      </c>
      <c r="B56" s="408">
        <v>503</v>
      </c>
      <c r="C56" s="438" t="s">
        <v>7</v>
      </c>
      <c r="D56" s="438" t="s">
        <v>105</v>
      </c>
      <c r="E56" s="438" t="s">
        <v>239</v>
      </c>
      <c r="F56" s="438" t="s">
        <v>6</v>
      </c>
      <c r="G56" s="407"/>
      <c r="H56" s="407"/>
      <c r="I56" s="574">
        <f t="shared" si="0"/>
        <v>0</v>
      </c>
    </row>
    <row r="57" spans="1:9" ht="31.5" customHeight="1" hidden="1">
      <c r="A57" s="117" t="s">
        <v>95</v>
      </c>
      <c r="B57" s="534">
        <v>503</v>
      </c>
      <c r="C57" s="438" t="s">
        <v>7</v>
      </c>
      <c r="D57" s="438" t="s">
        <v>105</v>
      </c>
      <c r="E57" s="438" t="s">
        <v>239</v>
      </c>
      <c r="F57" s="438" t="s">
        <v>96</v>
      </c>
      <c r="G57" s="407"/>
      <c r="H57" s="407"/>
      <c r="I57" s="574">
        <f t="shared" si="0"/>
        <v>0</v>
      </c>
    </row>
    <row r="58" spans="1:9" ht="23.25" customHeight="1">
      <c r="A58" s="116" t="s">
        <v>150</v>
      </c>
      <c r="B58" s="408">
        <v>503</v>
      </c>
      <c r="C58" s="399" t="s">
        <v>7</v>
      </c>
      <c r="D58" s="399" t="s">
        <v>57</v>
      </c>
      <c r="E58" s="399" t="s">
        <v>244</v>
      </c>
      <c r="F58" s="611" t="s">
        <v>427</v>
      </c>
      <c r="G58" s="407"/>
      <c r="H58" s="407">
        <v>100</v>
      </c>
      <c r="I58" s="574">
        <v>100</v>
      </c>
    </row>
    <row r="59" spans="1:9" ht="22.5" customHeight="1">
      <c r="A59" s="170" t="s">
        <v>19</v>
      </c>
      <c r="B59" s="409">
        <v>503</v>
      </c>
      <c r="C59" s="396" t="s">
        <v>7</v>
      </c>
      <c r="D59" s="396" t="s">
        <v>369</v>
      </c>
      <c r="E59" s="396" t="s">
        <v>35</v>
      </c>
      <c r="F59" s="396" t="s">
        <v>6</v>
      </c>
      <c r="G59" s="410">
        <f>G60+G65+G63</f>
        <v>0</v>
      </c>
      <c r="H59" s="410">
        <f>H60+H63+H65</f>
        <v>2777</v>
      </c>
      <c r="I59" s="573">
        <f>I66+I73+I80+I84</f>
        <v>5501.4</v>
      </c>
    </row>
    <row r="60" spans="1:9" ht="29.25" customHeight="1" hidden="1">
      <c r="A60" s="170" t="s">
        <v>315</v>
      </c>
      <c r="B60" s="408">
        <v>503</v>
      </c>
      <c r="C60" s="438" t="s">
        <v>7</v>
      </c>
      <c r="D60" s="438" t="s">
        <v>105</v>
      </c>
      <c r="E60" s="438" t="s">
        <v>64</v>
      </c>
      <c r="F60" s="438" t="s">
        <v>6</v>
      </c>
      <c r="G60" s="411"/>
      <c r="H60" s="411"/>
      <c r="I60" s="573">
        <f aca="true" t="shared" si="1" ref="I60:I65">G60+H60</f>
        <v>0</v>
      </c>
    </row>
    <row r="61" spans="1:9" ht="27" customHeight="1" hidden="1">
      <c r="A61" s="116" t="s">
        <v>106</v>
      </c>
      <c r="B61" s="408">
        <v>503</v>
      </c>
      <c r="C61" s="399" t="s">
        <v>7</v>
      </c>
      <c r="D61" s="399" t="s">
        <v>105</v>
      </c>
      <c r="E61" s="399" t="s">
        <v>278</v>
      </c>
      <c r="F61" s="399" t="s">
        <v>6</v>
      </c>
      <c r="G61" s="407"/>
      <c r="H61" s="407"/>
      <c r="I61" s="573">
        <f t="shared" si="1"/>
        <v>0</v>
      </c>
    </row>
    <row r="62" spans="1:9" ht="23.25" customHeight="1" hidden="1">
      <c r="A62" s="116" t="s">
        <v>95</v>
      </c>
      <c r="B62" s="408">
        <v>503</v>
      </c>
      <c r="C62" s="399" t="s">
        <v>7</v>
      </c>
      <c r="D62" s="399" t="s">
        <v>105</v>
      </c>
      <c r="E62" s="399" t="s">
        <v>278</v>
      </c>
      <c r="F62" s="399" t="s">
        <v>96</v>
      </c>
      <c r="G62" s="407"/>
      <c r="H62" s="407"/>
      <c r="I62" s="573">
        <f t="shared" si="1"/>
        <v>0</v>
      </c>
    </row>
    <row r="63" spans="1:9" ht="29.25" customHeight="1" hidden="1">
      <c r="A63" s="303" t="s">
        <v>329</v>
      </c>
      <c r="B63" s="409">
        <v>503</v>
      </c>
      <c r="C63" s="396" t="s">
        <v>7</v>
      </c>
      <c r="D63" s="396" t="s">
        <v>105</v>
      </c>
      <c r="E63" s="396" t="s">
        <v>327</v>
      </c>
      <c r="F63" s="396" t="s">
        <v>6</v>
      </c>
      <c r="G63" s="410">
        <f>G64</f>
        <v>0</v>
      </c>
      <c r="H63" s="410"/>
      <c r="I63" s="573">
        <f t="shared" si="1"/>
        <v>0</v>
      </c>
    </row>
    <row r="64" spans="1:9" ht="23.25" customHeight="1" hidden="1">
      <c r="A64" s="304" t="s">
        <v>122</v>
      </c>
      <c r="B64" s="408">
        <v>503</v>
      </c>
      <c r="C64" s="399" t="s">
        <v>7</v>
      </c>
      <c r="D64" s="399" t="s">
        <v>105</v>
      </c>
      <c r="E64" s="399" t="s">
        <v>327</v>
      </c>
      <c r="F64" s="399" t="s">
        <v>328</v>
      </c>
      <c r="G64" s="407"/>
      <c r="H64" s="407"/>
      <c r="I64" s="573">
        <f t="shared" si="1"/>
        <v>0</v>
      </c>
    </row>
    <row r="65" spans="1:9" ht="29.25" customHeight="1" hidden="1">
      <c r="A65" s="170" t="s">
        <v>312</v>
      </c>
      <c r="B65" s="408">
        <v>503</v>
      </c>
      <c r="C65" s="438" t="s">
        <v>7</v>
      </c>
      <c r="D65" s="438" t="s">
        <v>105</v>
      </c>
      <c r="E65" s="438" t="s">
        <v>313</v>
      </c>
      <c r="F65" s="438" t="s">
        <v>6</v>
      </c>
      <c r="G65" s="412">
        <f>G74</f>
        <v>0</v>
      </c>
      <c r="H65" s="413">
        <f>H74</f>
        <v>2777</v>
      </c>
      <c r="I65" s="573">
        <f t="shared" si="1"/>
        <v>2777</v>
      </c>
    </row>
    <row r="66" spans="1:9" ht="29.25" customHeight="1">
      <c r="A66" s="612" t="s">
        <v>315</v>
      </c>
      <c r="B66" s="408">
        <v>503</v>
      </c>
      <c r="C66" s="438" t="s">
        <v>7</v>
      </c>
      <c r="D66" s="396" t="s">
        <v>369</v>
      </c>
      <c r="E66" s="438" t="s">
        <v>64</v>
      </c>
      <c r="F66" s="438" t="s">
        <v>6</v>
      </c>
      <c r="G66" s="185">
        <f>G67+G71</f>
        <v>724.3</v>
      </c>
      <c r="H66" s="413"/>
      <c r="I66" s="573">
        <f>I67+I71</f>
        <v>537.7</v>
      </c>
    </row>
    <row r="67" spans="1:9" ht="31.5" customHeight="1">
      <c r="A67" s="724" t="s">
        <v>404</v>
      </c>
      <c r="B67" s="408">
        <v>503</v>
      </c>
      <c r="C67" s="399" t="s">
        <v>7</v>
      </c>
      <c r="D67" s="396" t="s">
        <v>369</v>
      </c>
      <c r="E67" s="399" t="s">
        <v>278</v>
      </c>
      <c r="F67" s="399" t="s">
        <v>6</v>
      </c>
      <c r="G67" s="97">
        <f>G70</f>
        <v>499.7</v>
      </c>
      <c r="H67" s="413"/>
      <c r="I67" s="573">
        <f>I68+I69+I70</f>
        <v>537.7</v>
      </c>
    </row>
    <row r="68" spans="1:9" ht="31.5" customHeight="1">
      <c r="A68" s="733" t="s">
        <v>426</v>
      </c>
      <c r="B68" s="408">
        <v>503</v>
      </c>
      <c r="C68" s="399" t="s">
        <v>7</v>
      </c>
      <c r="D68" s="396" t="s">
        <v>369</v>
      </c>
      <c r="E68" s="399" t="s">
        <v>278</v>
      </c>
      <c r="F68" s="438" t="s">
        <v>419</v>
      </c>
      <c r="G68" s="97"/>
      <c r="H68" s="413"/>
      <c r="I68" s="574">
        <v>390.6</v>
      </c>
    </row>
    <row r="69" spans="1:9" ht="27.75" customHeight="1">
      <c r="A69" s="734" t="s">
        <v>425</v>
      </c>
      <c r="B69" s="408">
        <v>503</v>
      </c>
      <c r="C69" s="399" t="s">
        <v>7</v>
      </c>
      <c r="D69" s="396" t="s">
        <v>369</v>
      </c>
      <c r="E69" s="399" t="s">
        <v>278</v>
      </c>
      <c r="F69" s="438" t="s">
        <v>420</v>
      </c>
      <c r="G69" s="97"/>
      <c r="H69" s="413"/>
      <c r="I69" s="574">
        <v>1</v>
      </c>
    </row>
    <row r="70" spans="1:9" ht="29.25" customHeight="1">
      <c r="A70" s="734" t="s">
        <v>424</v>
      </c>
      <c r="B70" s="408">
        <v>503</v>
      </c>
      <c r="C70" s="399" t="s">
        <v>7</v>
      </c>
      <c r="D70" s="396" t="s">
        <v>369</v>
      </c>
      <c r="E70" s="399" t="s">
        <v>278</v>
      </c>
      <c r="F70" s="438" t="s">
        <v>421</v>
      </c>
      <c r="G70" s="97">
        <v>499.7</v>
      </c>
      <c r="H70" s="413"/>
      <c r="I70" s="574">
        <v>146.1</v>
      </c>
    </row>
    <row r="71" spans="1:9" ht="49.5" customHeight="1" hidden="1">
      <c r="A71" s="724" t="s">
        <v>405</v>
      </c>
      <c r="B71" s="408">
        <v>503</v>
      </c>
      <c r="C71" s="399" t="s">
        <v>7</v>
      </c>
      <c r="D71" s="396" t="s">
        <v>369</v>
      </c>
      <c r="E71" s="399" t="s">
        <v>327</v>
      </c>
      <c r="F71" s="611" t="s">
        <v>6</v>
      </c>
      <c r="G71" s="97">
        <f>G72</f>
        <v>224.6</v>
      </c>
      <c r="H71" s="413"/>
      <c r="I71" s="573">
        <f>I72</f>
        <v>0</v>
      </c>
    </row>
    <row r="72" spans="1:9" ht="18" customHeight="1" hidden="1">
      <c r="A72" s="355" t="s">
        <v>122</v>
      </c>
      <c r="B72" s="408">
        <v>503</v>
      </c>
      <c r="C72" s="399" t="s">
        <v>7</v>
      </c>
      <c r="D72" s="396" t="s">
        <v>369</v>
      </c>
      <c r="E72" s="399" t="s">
        <v>327</v>
      </c>
      <c r="F72" s="399" t="s">
        <v>328</v>
      </c>
      <c r="G72" s="97">
        <v>224.6</v>
      </c>
      <c r="H72" s="413"/>
      <c r="I72" s="574"/>
    </row>
    <row r="73" spans="1:9" ht="32.25" customHeight="1">
      <c r="A73" s="618" t="s">
        <v>312</v>
      </c>
      <c r="B73" s="408">
        <v>503</v>
      </c>
      <c r="C73" s="399" t="s">
        <v>7</v>
      </c>
      <c r="D73" s="399" t="s">
        <v>369</v>
      </c>
      <c r="E73" s="611" t="s">
        <v>407</v>
      </c>
      <c r="F73" s="611" t="s">
        <v>6</v>
      </c>
      <c r="G73" s="97"/>
      <c r="H73" s="413"/>
      <c r="I73" s="573">
        <f>I74</f>
        <v>4685</v>
      </c>
    </row>
    <row r="74" spans="1:9" ht="23.25" customHeight="1">
      <c r="A74" s="117" t="s">
        <v>22</v>
      </c>
      <c r="B74" s="408">
        <v>503</v>
      </c>
      <c r="C74" s="399" t="s">
        <v>7</v>
      </c>
      <c r="D74" s="399" t="s">
        <v>369</v>
      </c>
      <c r="E74" s="399" t="s">
        <v>314</v>
      </c>
      <c r="F74" s="399" t="s">
        <v>6</v>
      </c>
      <c r="G74" s="414"/>
      <c r="H74" s="414">
        <v>2777</v>
      </c>
      <c r="I74" s="574">
        <f>I75+I76+I77+I78+I79</f>
        <v>4685</v>
      </c>
    </row>
    <row r="75" spans="1:9" ht="23.25" customHeight="1">
      <c r="A75" s="733" t="s">
        <v>426</v>
      </c>
      <c r="B75" s="408">
        <v>503</v>
      </c>
      <c r="C75" s="399" t="s">
        <v>7</v>
      </c>
      <c r="D75" s="399" t="s">
        <v>369</v>
      </c>
      <c r="E75" s="399" t="s">
        <v>314</v>
      </c>
      <c r="F75" s="611" t="s">
        <v>428</v>
      </c>
      <c r="G75" s="520"/>
      <c r="H75" s="520"/>
      <c r="I75" s="574">
        <v>2470</v>
      </c>
    </row>
    <row r="76" spans="1:9" ht="30" customHeight="1">
      <c r="A76" s="734" t="s">
        <v>425</v>
      </c>
      <c r="B76" s="408">
        <v>503</v>
      </c>
      <c r="C76" s="399" t="s">
        <v>7</v>
      </c>
      <c r="D76" s="399" t="s">
        <v>369</v>
      </c>
      <c r="E76" s="399" t="s">
        <v>314</v>
      </c>
      <c r="F76" s="611" t="s">
        <v>429</v>
      </c>
      <c r="G76" s="520"/>
      <c r="H76" s="520"/>
      <c r="I76" s="574">
        <v>5</v>
      </c>
    </row>
    <row r="77" spans="1:9" ht="25.5" customHeight="1">
      <c r="A77" s="734" t="s">
        <v>440</v>
      </c>
      <c r="B77" s="408">
        <v>503</v>
      </c>
      <c r="C77" s="399" t="s">
        <v>7</v>
      </c>
      <c r="D77" s="399" t="s">
        <v>369</v>
      </c>
      <c r="E77" s="399" t="s">
        <v>314</v>
      </c>
      <c r="F77" s="611" t="s">
        <v>421</v>
      </c>
      <c r="G77" s="520"/>
      <c r="H77" s="520"/>
      <c r="I77" s="574">
        <f>2210-20</f>
        <v>2190</v>
      </c>
    </row>
    <row r="78" spans="1:9" ht="27" customHeight="1">
      <c r="A78" s="733" t="s">
        <v>423</v>
      </c>
      <c r="B78" s="408">
        <v>503</v>
      </c>
      <c r="C78" s="399" t="s">
        <v>7</v>
      </c>
      <c r="D78" s="399" t="s">
        <v>369</v>
      </c>
      <c r="E78" s="399" t="s">
        <v>314</v>
      </c>
      <c r="F78" s="611" t="s">
        <v>422</v>
      </c>
      <c r="G78" s="520"/>
      <c r="H78" s="520"/>
      <c r="I78" s="574">
        <v>10</v>
      </c>
    </row>
    <row r="79" spans="1:9" ht="27.75" customHeight="1">
      <c r="A79" s="733" t="s">
        <v>431</v>
      </c>
      <c r="B79" s="408">
        <v>503</v>
      </c>
      <c r="C79" s="399" t="s">
        <v>7</v>
      </c>
      <c r="D79" s="399" t="s">
        <v>369</v>
      </c>
      <c r="E79" s="399" t="s">
        <v>314</v>
      </c>
      <c r="F79" s="611" t="s">
        <v>430</v>
      </c>
      <c r="G79" s="520"/>
      <c r="H79" s="520"/>
      <c r="I79" s="574">
        <v>10</v>
      </c>
    </row>
    <row r="80" spans="1:9" ht="91.5" customHeight="1">
      <c r="A80" s="615" t="s">
        <v>403</v>
      </c>
      <c r="B80" s="408">
        <v>503</v>
      </c>
      <c r="C80" s="611" t="s">
        <v>7</v>
      </c>
      <c r="D80" s="611" t="s">
        <v>369</v>
      </c>
      <c r="E80" s="610" t="s">
        <v>265</v>
      </c>
      <c r="F80" s="611" t="s">
        <v>6</v>
      </c>
      <c r="G80" s="608">
        <f>G83</f>
        <v>266</v>
      </c>
      <c r="H80" s="520"/>
      <c r="I80" s="574">
        <f>I81+I82+I83</f>
        <v>266</v>
      </c>
    </row>
    <row r="81" spans="1:9" ht="22.5" customHeight="1">
      <c r="A81" s="733" t="s">
        <v>426</v>
      </c>
      <c r="B81" s="408">
        <v>503</v>
      </c>
      <c r="C81" s="611" t="s">
        <v>7</v>
      </c>
      <c r="D81" s="611" t="s">
        <v>369</v>
      </c>
      <c r="E81" s="610" t="s">
        <v>265</v>
      </c>
      <c r="F81" s="438" t="s">
        <v>419</v>
      </c>
      <c r="G81" s="608"/>
      <c r="H81" s="520"/>
      <c r="I81" s="574">
        <v>253.9</v>
      </c>
    </row>
    <row r="82" spans="1:9" ht="33" customHeight="1">
      <c r="A82" s="734" t="s">
        <v>425</v>
      </c>
      <c r="B82" s="408">
        <v>503</v>
      </c>
      <c r="C82" s="611" t="s">
        <v>7</v>
      </c>
      <c r="D82" s="611" t="s">
        <v>369</v>
      </c>
      <c r="E82" s="610" t="s">
        <v>265</v>
      </c>
      <c r="F82" s="438" t="s">
        <v>420</v>
      </c>
      <c r="G82" s="608"/>
      <c r="H82" s="520"/>
      <c r="I82" s="574">
        <v>12.1</v>
      </c>
    </row>
    <row r="83" spans="1:9" ht="0.75" customHeight="1">
      <c r="A83" s="734" t="s">
        <v>440</v>
      </c>
      <c r="B83" s="408">
        <v>503</v>
      </c>
      <c r="C83" s="611" t="s">
        <v>7</v>
      </c>
      <c r="D83" s="611" t="s">
        <v>369</v>
      </c>
      <c r="E83" s="610" t="s">
        <v>265</v>
      </c>
      <c r="F83" s="438" t="s">
        <v>421</v>
      </c>
      <c r="G83" s="608">
        <f>25.8+240.2</f>
        <v>266</v>
      </c>
      <c r="H83" s="520"/>
      <c r="I83" s="574"/>
    </row>
    <row r="84" spans="1:9" ht="107.25" customHeight="1">
      <c r="A84" s="744" t="s">
        <v>451</v>
      </c>
      <c r="B84" s="408">
        <v>503</v>
      </c>
      <c r="C84" s="611" t="s">
        <v>7</v>
      </c>
      <c r="D84" s="611" t="s">
        <v>369</v>
      </c>
      <c r="E84" s="745" t="s">
        <v>452</v>
      </c>
      <c r="F84" s="611" t="s">
        <v>6</v>
      </c>
      <c r="G84" s="608"/>
      <c r="H84" s="520"/>
      <c r="I84" s="574">
        <f>I85</f>
        <v>12.7</v>
      </c>
    </row>
    <row r="85" spans="1:9" ht="28.5" customHeight="1">
      <c r="A85" s="123" t="s">
        <v>95</v>
      </c>
      <c r="B85" s="408">
        <v>503</v>
      </c>
      <c r="C85" s="611" t="s">
        <v>7</v>
      </c>
      <c r="D85" s="611" t="s">
        <v>369</v>
      </c>
      <c r="E85" s="745" t="s">
        <v>453</v>
      </c>
      <c r="F85" s="611" t="s">
        <v>96</v>
      </c>
      <c r="G85" s="608"/>
      <c r="H85" s="520"/>
      <c r="I85" s="574">
        <v>12.7</v>
      </c>
    </row>
    <row r="86" spans="1:9" ht="33" customHeight="1">
      <c r="A86" s="609" t="s">
        <v>370</v>
      </c>
      <c r="B86" s="533">
        <v>503</v>
      </c>
      <c r="C86" s="535" t="s">
        <v>28</v>
      </c>
      <c r="D86" s="535" t="s">
        <v>16</v>
      </c>
      <c r="E86" s="535" t="s">
        <v>35</v>
      </c>
      <c r="F86" s="535" t="s">
        <v>6</v>
      </c>
      <c r="G86" s="415">
        <f>G87</f>
        <v>0</v>
      </c>
      <c r="H86" s="415">
        <f>H87</f>
        <v>26</v>
      </c>
      <c r="I86" s="573">
        <f>I87</f>
        <v>50</v>
      </c>
    </row>
    <row r="87" spans="1:9" ht="28.5" customHeight="1">
      <c r="A87" s="529" t="s">
        <v>165</v>
      </c>
      <c r="B87" s="534">
        <v>503</v>
      </c>
      <c r="C87" s="438" t="s">
        <v>28</v>
      </c>
      <c r="D87" s="438" t="s">
        <v>26</v>
      </c>
      <c r="E87" s="438" t="s">
        <v>35</v>
      </c>
      <c r="F87" s="438" t="s">
        <v>6</v>
      </c>
      <c r="G87" s="405"/>
      <c r="H87" s="405">
        <f aca="true" t="shared" si="2" ref="H87:I89">H88</f>
        <v>26</v>
      </c>
      <c r="I87" s="574">
        <f t="shared" si="2"/>
        <v>50</v>
      </c>
    </row>
    <row r="88" spans="1:9" ht="27" customHeight="1">
      <c r="A88" s="117" t="s">
        <v>45</v>
      </c>
      <c r="B88" s="534">
        <v>503</v>
      </c>
      <c r="C88" s="438" t="s">
        <v>28</v>
      </c>
      <c r="D88" s="438" t="s">
        <v>26</v>
      </c>
      <c r="E88" s="438" t="s">
        <v>166</v>
      </c>
      <c r="F88" s="438" t="s">
        <v>6</v>
      </c>
      <c r="G88" s="405"/>
      <c r="H88" s="405">
        <f t="shared" si="2"/>
        <v>26</v>
      </c>
      <c r="I88" s="574">
        <f t="shared" si="2"/>
        <v>50</v>
      </c>
    </row>
    <row r="89" spans="1:9" ht="34.5" customHeight="1">
      <c r="A89" s="117" t="s">
        <v>46</v>
      </c>
      <c r="B89" s="534">
        <v>503</v>
      </c>
      <c r="C89" s="438" t="s">
        <v>28</v>
      </c>
      <c r="D89" s="438" t="s">
        <v>26</v>
      </c>
      <c r="E89" s="438" t="s">
        <v>167</v>
      </c>
      <c r="F89" s="438" t="s">
        <v>6</v>
      </c>
      <c r="G89" s="390"/>
      <c r="H89" s="390">
        <f t="shared" si="2"/>
        <v>26</v>
      </c>
      <c r="I89" s="574">
        <f t="shared" si="2"/>
        <v>50</v>
      </c>
    </row>
    <row r="90" spans="1:9" ht="27" customHeight="1">
      <c r="A90" s="734" t="s">
        <v>440</v>
      </c>
      <c r="B90" s="534">
        <v>503</v>
      </c>
      <c r="C90" s="438" t="s">
        <v>28</v>
      </c>
      <c r="D90" s="438" t="s">
        <v>26</v>
      </c>
      <c r="E90" s="438" t="s">
        <v>167</v>
      </c>
      <c r="F90" s="438" t="s">
        <v>421</v>
      </c>
      <c r="G90" s="390"/>
      <c r="H90" s="390">
        <v>26</v>
      </c>
      <c r="I90" s="574">
        <v>50</v>
      </c>
    </row>
    <row r="91" spans="1:9" ht="1.5" customHeight="1" hidden="1">
      <c r="A91" s="121" t="s">
        <v>78</v>
      </c>
      <c r="B91" s="690" t="s">
        <v>76</v>
      </c>
      <c r="C91" s="535" t="s">
        <v>14</v>
      </c>
      <c r="D91" s="535" t="s">
        <v>16</v>
      </c>
      <c r="E91" s="535" t="s">
        <v>91</v>
      </c>
      <c r="F91" s="535" t="s">
        <v>6</v>
      </c>
      <c r="G91" s="416">
        <f>G92+G95</f>
        <v>0</v>
      </c>
      <c r="H91" s="416"/>
      <c r="I91" s="573">
        <f aca="true" t="shared" si="3" ref="I91:I102">G91+H91</f>
        <v>0</v>
      </c>
    </row>
    <row r="92" spans="1:9" ht="21.75" customHeight="1" hidden="1">
      <c r="A92" s="309" t="s">
        <v>215</v>
      </c>
      <c r="B92" s="439" t="s">
        <v>76</v>
      </c>
      <c r="C92" s="438" t="s">
        <v>14</v>
      </c>
      <c r="D92" s="438" t="s">
        <v>8</v>
      </c>
      <c r="E92" s="438" t="s">
        <v>91</v>
      </c>
      <c r="F92" s="440" t="s">
        <v>6</v>
      </c>
      <c r="G92" s="417">
        <f>G93</f>
        <v>0</v>
      </c>
      <c r="H92" s="417"/>
      <c r="I92" s="573">
        <f t="shared" si="3"/>
        <v>0</v>
      </c>
    </row>
    <row r="93" spans="1:9" ht="44.25" customHeight="1" hidden="1">
      <c r="A93" s="89" t="s">
        <v>214</v>
      </c>
      <c r="B93" s="541">
        <v>503</v>
      </c>
      <c r="C93" s="438" t="s">
        <v>14</v>
      </c>
      <c r="D93" s="438" t="s">
        <v>8</v>
      </c>
      <c r="E93" s="509">
        <v>2800300</v>
      </c>
      <c r="F93" s="440" t="s">
        <v>6</v>
      </c>
      <c r="G93" s="418">
        <f>G94</f>
        <v>0</v>
      </c>
      <c r="H93" s="418"/>
      <c r="I93" s="573">
        <f t="shared" si="3"/>
        <v>0</v>
      </c>
    </row>
    <row r="94" spans="1:9" ht="21.75" customHeight="1" hidden="1">
      <c r="A94" s="312" t="s">
        <v>108</v>
      </c>
      <c r="B94" s="541">
        <v>503</v>
      </c>
      <c r="C94" s="438" t="s">
        <v>14</v>
      </c>
      <c r="D94" s="438" t="s">
        <v>8</v>
      </c>
      <c r="E94" s="509">
        <v>2800300</v>
      </c>
      <c r="F94" s="440" t="s">
        <v>109</v>
      </c>
      <c r="G94" s="390"/>
      <c r="H94" s="390"/>
      <c r="I94" s="573">
        <f t="shared" si="3"/>
        <v>0</v>
      </c>
    </row>
    <row r="95" spans="1:9" ht="25.5" customHeight="1" hidden="1">
      <c r="A95" s="309" t="s">
        <v>226</v>
      </c>
      <c r="B95" s="688" t="s">
        <v>76</v>
      </c>
      <c r="C95" s="396" t="s">
        <v>14</v>
      </c>
      <c r="D95" s="396" t="s">
        <v>90</v>
      </c>
      <c r="E95" s="396" t="s">
        <v>35</v>
      </c>
      <c r="F95" s="396" t="s">
        <v>6</v>
      </c>
      <c r="G95" s="389">
        <f>G96</f>
        <v>0</v>
      </c>
      <c r="H95" s="389"/>
      <c r="I95" s="573">
        <f t="shared" si="3"/>
        <v>0</v>
      </c>
    </row>
    <row r="96" spans="1:9" ht="25.5" customHeight="1" hidden="1">
      <c r="A96" s="314" t="s">
        <v>227</v>
      </c>
      <c r="B96" s="439" t="s">
        <v>76</v>
      </c>
      <c r="C96" s="438" t="s">
        <v>14</v>
      </c>
      <c r="D96" s="438" t="s">
        <v>90</v>
      </c>
      <c r="E96" s="509">
        <v>3450000</v>
      </c>
      <c r="F96" s="439" t="s">
        <v>6</v>
      </c>
      <c r="G96" s="411">
        <f>G97</f>
        <v>0</v>
      </c>
      <c r="H96" s="411"/>
      <c r="I96" s="573">
        <f t="shared" si="3"/>
        <v>0</v>
      </c>
    </row>
    <row r="97" spans="1:9" ht="35.25" customHeight="1" hidden="1">
      <c r="A97" s="171" t="s">
        <v>228</v>
      </c>
      <c r="B97" s="439" t="s">
        <v>76</v>
      </c>
      <c r="C97" s="438" t="s">
        <v>14</v>
      </c>
      <c r="D97" s="438" t="s">
        <v>90</v>
      </c>
      <c r="E97" s="509">
        <v>3450100</v>
      </c>
      <c r="F97" s="439" t="s">
        <v>6</v>
      </c>
      <c r="G97" s="411">
        <f>G98</f>
        <v>0</v>
      </c>
      <c r="H97" s="411"/>
      <c r="I97" s="573">
        <f t="shared" si="3"/>
        <v>0</v>
      </c>
    </row>
    <row r="98" spans="1:9" ht="17.25" customHeight="1" hidden="1">
      <c r="A98" s="312" t="s">
        <v>148</v>
      </c>
      <c r="B98" s="439" t="s">
        <v>76</v>
      </c>
      <c r="C98" s="438" t="s">
        <v>14</v>
      </c>
      <c r="D98" s="438" t="s">
        <v>90</v>
      </c>
      <c r="E98" s="509">
        <v>3450100</v>
      </c>
      <c r="F98" s="439" t="s">
        <v>149</v>
      </c>
      <c r="G98" s="419"/>
      <c r="H98" s="419"/>
      <c r="I98" s="573">
        <f t="shared" si="3"/>
        <v>0</v>
      </c>
    </row>
    <row r="99" spans="1:9" ht="0.75" customHeight="1" hidden="1">
      <c r="A99" s="121" t="s">
        <v>195</v>
      </c>
      <c r="B99" s="533">
        <v>503</v>
      </c>
      <c r="C99" s="535" t="s">
        <v>63</v>
      </c>
      <c r="D99" s="535" t="s">
        <v>16</v>
      </c>
      <c r="E99" s="535" t="s">
        <v>91</v>
      </c>
      <c r="F99" s="535" t="s">
        <v>6</v>
      </c>
      <c r="G99" s="420">
        <f>G100+G133</f>
        <v>0</v>
      </c>
      <c r="H99" s="420"/>
      <c r="I99" s="573">
        <f t="shared" si="3"/>
        <v>0</v>
      </c>
    </row>
    <row r="100" spans="1:9" ht="24" customHeight="1" hidden="1">
      <c r="A100" s="83" t="s">
        <v>229</v>
      </c>
      <c r="B100" s="534">
        <v>503</v>
      </c>
      <c r="C100" s="438" t="s">
        <v>63</v>
      </c>
      <c r="D100" s="438" t="s">
        <v>7</v>
      </c>
      <c r="E100" s="438" t="s">
        <v>91</v>
      </c>
      <c r="F100" s="438" t="s">
        <v>6</v>
      </c>
      <c r="G100" s="421">
        <f>G101</f>
        <v>0</v>
      </c>
      <c r="H100" s="421"/>
      <c r="I100" s="573">
        <f t="shared" si="3"/>
        <v>0</v>
      </c>
    </row>
    <row r="101" spans="1:9" ht="30" customHeight="1" hidden="1">
      <c r="A101" s="116" t="s">
        <v>230</v>
      </c>
      <c r="B101" s="534">
        <v>503</v>
      </c>
      <c r="C101" s="438" t="s">
        <v>63</v>
      </c>
      <c r="D101" s="438" t="s">
        <v>7</v>
      </c>
      <c r="E101" s="438" t="s">
        <v>231</v>
      </c>
      <c r="F101" s="438" t="s">
        <v>6</v>
      </c>
      <c r="G101" s="422">
        <f>G102+G120+G119+G121</f>
        <v>0</v>
      </c>
      <c r="H101" s="422"/>
      <c r="I101" s="573">
        <f t="shared" si="3"/>
        <v>0</v>
      </c>
    </row>
    <row r="102" spans="1:9" ht="43.5" customHeight="1" hidden="1">
      <c r="A102" s="116" t="s">
        <v>232</v>
      </c>
      <c r="B102" s="534">
        <v>503</v>
      </c>
      <c r="C102" s="438" t="s">
        <v>63</v>
      </c>
      <c r="D102" s="438" t="s">
        <v>7</v>
      </c>
      <c r="E102" s="438" t="s">
        <v>231</v>
      </c>
      <c r="F102" s="438" t="s">
        <v>233</v>
      </c>
      <c r="G102" s="423"/>
      <c r="H102" s="423"/>
      <c r="I102" s="573">
        <f t="shared" si="3"/>
        <v>0</v>
      </c>
    </row>
    <row r="103" spans="1:9" ht="18" customHeight="1">
      <c r="A103" s="525" t="s">
        <v>78</v>
      </c>
      <c r="B103" s="691">
        <v>503</v>
      </c>
      <c r="C103" s="396" t="s">
        <v>14</v>
      </c>
      <c r="D103" s="396" t="s">
        <v>16</v>
      </c>
      <c r="E103" s="396" t="s">
        <v>91</v>
      </c>
      <c r="F103" s="396" t="s">
        <v>6</v>
      </c>
      <c r="G103" s="424">
        <f>G110</f>
        <v>0</v>
      </c>
      <c r="H103" s="424">
        <f>H110</f>
        <v>50</v>
      </c>
      <c r="I103" s="573">
        <f>I104+I110</f>
        <v>238.7</v>
      </c>
    </row>
    <row r="104" spans="1:9" ht="18" customHeight="1">
      <c r="A104" s="725" t="s">
        <v>371</v>
      </c>
      <c r="B104" s="691">
        <v>503</v>
      </c>
      <c r="C104" s="396" t="s">
        <v>14</v>
      </c>
      <c r="D104" s="396" t="s">
        <v>63</v>
      </c>
      <c r="E104" s="396" t="s">
        <v>91</v>
      </c>
      <c r="F104" s="396" t="s">
        <v>6</v>
      </c>
      <c r="G104" s="424"/>
      <c r="H104" s="424"/>
      <c r="I104" s="573">
        <f>I105</f>
        <v>38.699999999999996</v>
      </c>
    </row>
    <row r="105" spans="1:9" ht="42.75" customHeight="1">
      <c r="A105" s="26" t="s">
        <v>417</v>
      </c>
      <c r="B105" s="692" t="s">
        <v>76</v>
      </c>
      <c r="C105" s="399" t="s">
        <v>14</v>
      </c>
      <c r="D105" s="399" t="s">
        <v>63</v>
      </c>
      <c r="E105" s="399" t="s">
        <v>372</v>
      </c>
      <c r="F105" s="396" t="s">
        <v>6</v>
      </c>
      <c r="G105" s="424"/>
      <c r="H105" s="424"/>
      <c r="I105" s="574">
        <f>I106</f>
        <v>38.699999999999996</v>
      </c>
    </row>
    <row r="106" spans="1:9" ht="23.25" customHeight="1">
      <c r="A106" s="123" t="s">
        <v>95</v>
      </c>
      <c r="B106" s="692" t="s">
        <v>76</v>
      </c>
      <c r="C106" s="399" t="s">
        <v>14</v>
      </c>
      <c r="D106" s="399" t="s">
        <v>63</v>
      </c>
      <c r="E106" s="399" t="s">
        <v>372</v>
      </c>
      <c r="F106" s="396" t="s">
        <v>151</v>
      </c>
      <c r="G106" s="424"/>
      <c r="H106" s="424"/>
      <c r="I106" s="574">
        <f>38.8-0.1</f>
        <v>38.699999999999996</v>
      </c>
    </row>
    <row r="107" spans="1:9" ht="18" customHeight="1" hidden="1">
      <c r="A107" s="515" t="s">
        <v>215</v>
      </c>
      <c r="B107" s="691">
        <v>503</v>
      </c>
      <c r="C107" s="396" t="s">
        <v>14</v>
      </c>
      <c r="D107" s="396" t="s">
        <v>8</v>
      </c>
      <c r="E107" s="396" t="s">
        <v>91</v>
      </c>
      <c r="F107" s="396" t="s">
        <v>6</v>
      </c>
      <c r="G107" s="424"/>
      <c r="H107" s="424"/>
      <c r="I107" s="573">
        <f>I108</f>
        <v>0</v>
      </c>
    </row>
    <row r="108" spans="1:9" ht="54" customHeight="1" hidden="1">
      <c r="A108" s="529" t="s">
        <v>214</v>
      </c>
      <c r="B108" s="691">
        <v>503</v>
      </c>
      <c r="C108" s="399" t="s">
        <v>14</v>
      </c>
      <c r="D108" s="399" t="s">
        <v>8</v>
      </c>
      <c r="E108" s="399" t="s">
        <v>364</v>
      </c>
      <c r="F108" s="399" t="s">
        <v>6</v>
      </c>
      <c r="G108" s="424"/>
      <c r="H108" s="424"/>
      <c r="I108" s="574">
        <f>I109</f>
        <v>0</v>
      </c>
    </row>
    <row r="109" spans="1:9" ht="52.5" customHeight="1" hidden="1">
      <c r="A109" s="726" t="s">
        <v>365</v>
      </c>
      <c r="B109" s="691">
        <v>503</v>
      </c>
      <c r="C109" s="396" t="s">
        <v>14</v>
      </c>
      <c r="D109" s="396" t="s">
        <v>8</v>
      </c>
      <c r="E109" s="396" t="s">
        <v>364</v>
      </c>
      <c r="F109" s="396" t="s">
        <v>297</v>
      </c>
      <c r="G109" s="424"/>
      <c r="H109" s="424"/>
      <c r="I109" s="574"/>
    </row>
    <row r="110" spans="1:9" ht="28.5" customHeight="1">
      <c r="A110" s="528" t="s">
        <v>226</v>
      </c>
      <c r="B110" s="534">
        <v>503</v>
      </c>
      <c r="C110" s="438" t="s">
        <v>14</v>
      </c>
      <c r="D110" s="438" t="s">
        <v>90</v>
      </c>
      <c r="E110" s="438" t="s">
        <v>91</v>
      </c>
      <c r="F110" s="440" t="s">
        <v>6</v>
      </c>
      <c r="G110" s="425"/>
      <c r="H110" s="425">
        <f>H111+H113+H115</f>
        <v>50</v>
      </c>
      <c r="I110" s="573">
        <f>I115</f>
        <v>200</v>
      </c>
    </row>
    <row r="111" spans="1:9" ht="0.75" customHeight="1" hidden="1">
      <c r="A111" s="88" t="s">
        <v>247</v>
      </c>
      <c r="B111" s="534">
        <v>503</v>
      </c>
      <c r="C111" s="438" t="s">
        <v>14</v>
      </c>
      <c r="D111" s="438" t="s">
        <v>90</v>
      </c>
      <c r="E111" s="509">
        <v>3380000</v>
      </c>
      <c r="F111" s="439" t="s">
        <v>6</v>
      </c>
      <c r="G111" s="424"/>
      <c r="H111" s="424"/>
      <c r="I111" s="574">
        <f>G111+H111</f>
        <v>0</v>
      </c>
    </row>
    <row r="112" spans="1:9" ht="18.75" customHeight="1" hidden="1">
      <c r="A112" s="123" t="s">
        <v>95</v>
      </c>
      <c r="B112" s="534">
        <v>503</v>
      </c>
      <c r="C112" s="438" t="s">
        <v>14</v>
      </c>
      <c r="D112" s="438" t="s">
        <v>90</v>
      </c>
      <c r="E112" s="509">
        <v>3380000</v>
      </c>
      <c r="F112" s="439" t="s">
        <v>96</v>
      </c>
      <c r="G112" s="425"/>
      <c r="H112" s="425"/>
      <c r="I112" s="574">
        <f>G112+H112</f>
        <v>0</v>
      </c>
    </row>
    <row r="113" spans="1:9" ht="26.25" customHeight="1" hidden="1">
      <c r="A113" s="170" t="s">
        <v>248</v>
      </c>
      <c r="B113" s="534">
        <v>503</v>
      </c>
      <c r="C113" s="438" t="s">
        <v>14</v>
      </c>
      <c r="D113" s="438" t="s">
        <v>90</v>
      </c>
      <c r="E113" s="509">
        <v>3400300</v>
      </c>
      <c r="F113" s="439" t="s">
        <v>6</v>
      </c>
      <c r="G113" s="424"/>
      <c r="H113" s="424"/>
      <c r="I113" s="574">
        <f>G113+H113</f>
        <v>0</v>
      </c>
    </row>
    <row r="114" spans="1:9" ht="19.5" customHeight="1" hidden="1">
      <c r="A114" s="123" t="s">
        <v>95</v>
      </c>
      <c r="B114" s="534">
        <v>503</v>
      </c>
      <c r="C114" s="438" t="s">
        <v>14</v>
      </c>
      <c r="D114" s="438" t="s">
        <v>90</v>
      </c>
      <c r="E114" s="509">
        <v>3400300</v>
      </c>
      <c r="F114" s="439" t="s">
        <v>96</v>
      </c>
      <c r="G114" s="425"/>
      <c r="H114" s="425"/>
      <c r="I114" s="574">
        <f>G114+H114</f>
        <v>0</v>
      </c>
    </row>
    <row r="115" spans="1:9" ht="36.75" customHeight="1">
      <c r="A115" s="529" t="s">
        <v>228</v>
      </c>
      <c r="B115" s="534">
        <v>503</v>
      </c>
      <c r="C115" s="438" t="s">
        <v>14</v>
      </c>
      <c r="D115" s="438" t="s">
        <v>90</v>
      </c>
      <c r="E115" s="509">
        <v>3450100</v>
      </c>
      <c r="F115" s="438" t="s">
        <v>6</v>
      </c>
      <c r="G115" s="424"/>
      <c r="H115" s="424">
        <f>H116</f>
        <v>50</v>
      </c>
      <c r="I115" s="574">
        <f>I116</f>
        <v>200</v>
      </c>
    </row>
    <row r="116" spans="1:9" ht="25.5" customHeight="1">
      <c r="A116" s="123" t="s">
        <v>95</v>
      </c>
      <c r="B116" s="534">
        <v>503</v>
      </c>
      <c r="C116" s="438" t="s">
        <v>14</v>
      </c>
      <c r="D116" s="438" t="s">
        <v>90</v>
      </c>
      <c r="E116" s="509">
        <v>3450100</v>
      </c>
      <c r="F116" s="438" t="s">
        <v>151</v>
      </c>
      <c r="G116" s="425"/>
      <c r="H116" s="425">
        <v>50</v>
      </c>
      <c r="I116" s="574">
        <v>200</v>
      </c>
    </row>
    <row r="117" spans="1:9" ht="19.5" customHeight="1" hidden="1">
      <c r="A117" s="171" t="s">
        <v>298</v>
      </c>
      <c r="B117" s="534">
        <v>503</v>
      </c>
      <c r="C117" s="438" t="s">
        <v>14</v>
      </c>
      <c r="D117" s="438" t="s">
        <v>90</v>
      </c>
      <c r="E117" s="509">
        <v>5220000</v>
      </c>
      <c r="F117" s="438" t="s">
        <v>6</v>
      </c>
      <c r="G117" s="424"/>
      <c r="H117" s="424"/>
      <c r="I117" s="573">
        <f aca="true" t="shared" si="4" ref="I117:I162">G117+H117</f>
        <v>0</v>
      </c>
    </row>
    <row r="118" spans="1:9" ht="41.25" customHeight="1" hidden="1">
      <c r="A118" s="123" t="s">
        <v>299</v>
      </c>
      <c r="B118" s="534">
        <v>503</v>
      </c>
      <c r="C118" s="438" t="s">
        <v>14</v>
      </c>
      <c r="D118" s="438" t="s">
        <v>90</v>
      </c>
      <c r="E118" s="509">
        <v>5222300</v>
      </c>
      <c r="F118" s="438" t="s">
        <v>300</v>
      </c>
      <c r="G118" s="425"/>
      <c r="H118" s="425"/>
      <c r="I118" s="574">
        <f t="shared" si="4"/>
        <v>0</v>
      </c>
    </row>
    <row r="119" spans="1:9" ht="20.25" customHeight="1" hidden="1">
      <c r="A119" s="121" t="s">
        <v>245</v>
      </c>
      <c r="B119" s="691">
        <v>503</v>
      </c>
      <c r="C119" s="396" t="s">
        <v>63</v>
      </c>
      <c r="D119" s="396" t="s">
        <v>16</v>
      </c>
      <c r="E119" s="396" t="s">
        <v>91</v>
      </c>
      <c r="F119" s="396" t="s">
        <v>6</v>
      </c>
      <c r="G119" s="426">
        <f>G122+G133</f>
        <v>0</v>
      </c>
      <c r="H119" s="426"/>
      <c r="I119" s="573">
        <f t="shared" si="4"/>
        <v>0</v>
      </c>
    </row>
    <row r="120" spans="1:9" ht="21.75" customHeight="1" hidden="1">
      <c r="A120" s="116" t="s">
        <v>234</v>
      </c>
      <c r="B120" s="534">
        <v>503</v>
      </c>
      <c r="C120" s="438" t="s">
        <v>63</v>
      </c>
      <c r="D120" s="438" t="s">
        <v>7</v>
      </c>
      <c r="E120" s="438" t="s">
        <v>231</v>
      </c>
      <c r="F120" s="438" t="s">
        <v>235</v>
      </c>
      <c r="G120" s="422"/>
      <c r="H120" s="422"/>
      <c r="I120" s="573">
        <f t="shared" si="4"/>
        <v>0</v>
      </c>
    </row>
    <row r="121" spans="1:9" ht="18.75" customHeight="1" hidden="1">
      <c r="A121" s="173" t="s">
        <v>243</v>
      </c>
      <c r="B121" s="534">
        <v>503</v>
      </c>
      <c r="C121" s="438" t="s">
        <v>63</v>
      </c>
      <c r="D121" s="438" t="s">
        <v>7</v>
      </c>
      <c r="E121" s="438" t="s">
        <v>231</v>
      </c>
      <c r="F121" s="438" t="s">
        <v>235</v>
      </c>
      <c r="G121" s="422"/>
      <c r="H121" s="422"/>
      <c r="I121" s="573">
        <f t="shared" si="4"/>
        <v>0</v>
      </c>
    </row>
    <row r="122" spans="1:9" ht="17.25" customHeight="1" hidden="1">
      <c r="A122" s="118" t="s">
        <v>229</v>
      </c>
      <c r="B122" s="687">
        <v>503</v>
      </c>
      <c r="C122" s="388" t="s">
        <v>63</v>
      </c>
      <c r="D122" s="388" t="s">
        <v>7</v>
      </c>
      <c r="E122" s="388" t="s">
        <v>91</v>
      </c>
      <c r="F122" s="388" t="s">
        <v>6</v>
      </c>
      <c r="G122" s="426">
        <f>G123</f>
        <v>0</v>
      </c>
      <c r="H122" s="426"/>
      <c r="I122" s="573">
        <f t="shared" si="4"/>
        <v>0</v>
      </c>
    </row>
    <row r="123" spans="1:9" ht="28.5" customHeight="1" hidden="1">
      <c r="A123" s="116" t="s">
        <v>230</v>
      </c>
      <c r="B123" s="534">
        <v>503</v>
      </c>
      <c r="C123" s="438" t="s">
        <v>63</v>
      </c>
      <c r="D123" s="438" t="s">
        <v>7</v>
      </c>
      <c r="E123" s="438" t="s">
        <v>231</v>
      </c>
      <c r="F123" s="438" t="s">
        <v>6</v>
      </c>
      <c r="G123" s="427">
        <f>G124+G128</f>
        <v>0</v>
      </c>
      <c r="H123" s="427"/>
      <c r="I123" s="573">
        <f t="shared" si="4"/>
        <v>0</v>
      </c>
    </row>
    <row r="124" spans="1:9" ht="45" customHeight="1" hidden="1">
      <c r="A124" s="171" t="s">
        <v>311</v>
      </c>
      <c r="B124" s="534">
        <v>503</v>
      </c>
      <c r="C124" s="438" t="s">
        <v>63</v>
      </c>
      <c r="D124" s="438" t="s">
        <v>7</v>
      </c>
      <c r="E124" s="438" t="s">
        <v>231</v>
      </c>
      <c r="F124" s="438" t="s">
        <v>235</v>
      </c>
      <c r="G124" s="427">
        <f>G125+G126</f>
        <v>0</v>
      </c>
      <c r="H124" s="427"/>
      <c r="I124" s="573">
        <f t="shared" si="4"/>
        <v>0</v>
      </c>
    </row>
    <row r="125" spans="1:9" ht="36.75" customHeight="1" hidden="1">
      <c r="A125" s="117" t="s">
        <v>301</v>
      </c>
      <c r="B125" s="534">
        <v>503</v>
      </c>
      <c r="C125" s="438" t="s">
        <v>63</v>
      </c>
      <c r="D125" s="438" t="s">
        <v>7</v>
      </c>
      <c r="E125" s="438" t="s">
        <v>231</v>
      </c>
      <c r="F125" s="438" t="s">
        <v>235</v>
      </c>
      <c r="G125" s="428"/>
      <c r="H125" s="428"/>
      <c r="I125" s="573">
        <f t="shared" si="4"/>
        <v>0</v>
      </c>
    </row>
    <row r="126" spans="1:9" ht="45.75" customHeight="1" hidden="1">
      <c r="A126" s="117" t="s">
        <v>307</v>
      </c>
      <c r="B126" s="534">
        <v>503</v>
      </c>
      <c r="C126" s="438" t="s">
        <v>63</v>
      </c>
      <c r="D126" s="438" t="s">
        <v>7</v>
      </c>
      <c r="E126" s="438" t="s">
        <v>231</v>
      </c>
      <c r="F126" s="438" t="s">
        <v>235</v>
      </c>
      <c r="G126" s="428"/>
      <c r="H126" s="428"/>
      <c r="I126" s="573">
        <f t="shared" si="4"/>
        <v>0</v>
      </c>
    </row>
    <row r="127" spans="1:9" ht="24" customHeight="1" hidden="1">
      <c r="A127" s="117" t="s">
        <v>295</v>
      </c>
      <c r="B127" s="534">
        <v>503</v>
      </c>
      <c r="C127" s="438" t="s">
        <v>63</v>
      </c>
      <c r="D127" s="438" t="s">
        <v>7</v>
      </c>
      <c r="E127" s="438" t="s">
        <v>231</v>
      </c>
      <c r="F127" s="438" t="s">
        <v>235</v>
      </c>
      <c r="G127" s="428"/>
      <c r="H127" s="428"/>
      <c r="I127" s="573">
        <f t="shared" si="4"/>
        <v>0</v>
      </c>
    </row>
    <row r="128" spans="1:9" ht="42" customHeight="1" hidden="1">
      <c r="A128" s="252" t="s">
        <v>310</v>
      </c>
      <c r="B128" s="534">
        <v>503</v>
      </c>
      <c r="C128" s="438" t="s">
        <v>63</v>
      </c>
      <c r="D128" s="438" t="s">
        <v>7</v>
      </c>
      <c r="E128" s="438" t="s">
        <v>231</v>
      </c>
      <c r="F128" s="438" t="s">
        <v>235</v>
      </c>
      <c r="G128" s="427">
        <f>G129+G130+G131+G132</f>
        <v>0</v>
      </c>
      <c r="H128" s="427"/>
      <c r="I128" s="573">
        <f t="shared" si="4"/>
        <v>0</v>
      </c>
    </row>
    <row r="129" spans="1:9" ht="36.75" customHeight="1" hidden="1">
      <c r="A129" s="173" t="s">
        <v>302</v>
      </c>
      <c r="B129" s="534">
        <v>503</v>
      </c>
      <c r="C129" s="438" t="s">
        <v>63</v>
      </c>
      <c r="D129" s="438" t="s">
        <v>7</v>
      </c>
      <c r="E129" s="438" t="s">
        <v>231</v>
      </c>
      <c r="F129" s="438" t="s">
        <v>235</v>
      </c>
      <c r="G129" s="429"/>
      <c r="H129" s="429"/>
      <c r="I129" s="573">
        <f t="shared" si="4"/>
        <v>0</v>
      </c>
    </row>
    <row r="130" spans="1:9" ht="37.5" customHeight="1" hidden="1">
      <c r="A130" s="173" t="s">
        <v>338</v>
      </c>
      <c r="B130" s="534">
        <v>503</v>
      </c>
      <c r="C130" s="438" t="s">
        <v>63</v>
      </c>
      <c r="D130" s="438" t="s">
        <v>7</v>
      </c>
      <c r="E130" s="438" t="s">
        <v>308</v>
      </c>
      <c r="F130" s="438" t="s">
        <v>235</v>
      </c>
      <c r="G130" s="429"/>
      <c r="H130" s="429"/>
      <c r="I130" s="573">
        <f t="shared" si="4"/>
        <v>0</v>
      </c>
    </row>
    <row r="131" spans="1:9" ht="37.5" customHeight="1" hidden="1">
      <c r="A131" s="173" t="s">
        <v>339</v>
      </c>
      <c r="B131" s="534">
        <v>503</v>
      </c>
      <c r="C131" s="438" t="s">
        <v>63</v>
      </c>
      <c r="D131" s="438" t="s">
        <v>7</v>
      </c>
      <c r="E131" s="438" t="s">
        <v>309</v>
      </c>
      <c r="F131" s="438" t="s">
        <v>235</v>
      </c>
      <c r="G131" s="429"/>
      <c r="H131" s="429"/>
      <c r="I131" s="573">
        <f t="shared" si="4"/>
        <v>0</v>
      </c>
    </row>
    <row r="132" spans="1:9" ht="39" customHeight="1" hidden="1">
      <c r="A132" s="173" t="s">
        <v>246</v>
      </c>
      <c r="B132" s="534">
        <v>503</v>
      </c>
      <c r="C132" s="438" t="s">
        <v>63</v>
      </c>
      <c r="D132" s="438" t="s">
        <v>7</v>
      </c>
      <c r="E132" s="438" t="s">
        <v>231</v>
      </c>
      <c r="F132" s="438" t="s">
        <v>235</v>
      </c>
      <c r="G132" s="422"/>
      <c r="H132" s="422"/>
      <c r="I132" s="573">
        <f t="shared" si="4"/>
        <v>0</v>
      </c>
    </row>
    <row r="133" spans="1:11" ht="17.25" customHeight="1" hidden="1">
      <c r="A133" s="118" t="s">
        <v>185</v>
      </c>
      <c r="B133" s="534">
        <v>503</v>
      </c>
      <c r="C133" s="438" t="s">
        <v>63</v>
      </c>
      <c r="D133" s="438" t="s">
        <v>9</v>
      </c>
      <c r="E133" s="438" t="s">
        <v>91</v>
      </c>
      <c r="F133" s="438" t="s">
        <v>6</v>
      </c>
      <c r="G133" s="430">
        <f>G134</f>
        <v>0</v>
      </c>
      <c r="H133" s="430"/>
      <c r="I133" s="573">
        <f t="shared" si="4"/>
        <v>0</v>
      </c>
      <c r="J133" s="867"/>
      <c r="K133" s="867"/>
    </row>
    <row r="134" spans="1:9" ht="18" customHeight="1" hidden="1">
      <c r="A134" s="116" t="s">
        <v>79</v>
      </c>
      <c r="B134" s="534">
        <v>503</v>
      </c>
      <c r="C134" s="438" t="s">
        <v>63</v>
      </c>
      <c r="D134" s="438" t="s">
        <v>9</v>
      </c>
      <c r="E134" s="438" t="s">
        <v>186</v>
      </c>
      <c r="F134" s="438" t="s">
        <v>6</v>
      </c>
      <c r="G134" s="390"/>
      <c r="H134" s="390"/>
      <c r="I134" s="573">
        <f t="shared" si="4"/>
        <v>0</v>
      </c>
    </row>
    <row r="135" spans="1:9" ht="16.5" customHeight="1" hidden="1">
      <c r="A135" s="116" t="s">
        <v>80</v>
      </c>
      <c r="B135" s="534">
        <v>503</v>
      </c>
      <c r="C135" s="438" t="s">
        <v>63</v>
      </c>
      <c r="D135" s="438" t="s">
        <v>9</v>
      </c>
      <c r="E135" s="438" t="s">
        <v>187</v>
      </c>
      <c r="F135" s="438" t="s">
        <v>6</v>
      </c>
      <c r="G135" s="390"/>
      <c r="H135" s="390"/>
      <c r="I135" s="573">
        <f t="shared" si="4"/>
        <v>0</v>
      </c>
    </row>
    <row r="136" spans="1:9" ht="24" customHeight="1" hidden="1">
      <c r="A136" s="116" t="s">
        <v>95</v>
      </c>
      <c r="B136" s="534">
        <v>503</v>
      </c>
      <c r="C136" s="438" t="s">
        <v>63</v>
      </c>
      <c r="D136" s="438" t="s">
        <v>9</v>
      </c>
      <c r="E136" s="438" t="s">
        <v>187</v>
      </c>
      <c r="F136" s="438" t="s">
        <v>96</v>
      </c>
      <c r="G136" s="390"/>
      <c r="H136" s="390"/>
      <c r="I136" s="573">
        <f t="shared" si="4"/>
        <v>0</v>
      </c>
    </row>
    <row r="137" spans="1:9" ht="24" customHeight="1" hidden="1">
      <c r="A137" s="368"/>
      <c r="B137" s="537">
        <v>503</v>
      </c>
      <c r="C137" s="431" t="s">
        <v>8</v>
      </c>
      <c r="D137" s="548" t="s">
        <v>16</v>
      </c>
      <c r="E137" s="548" t="s">
        <v>91</v>
      </c>
      <c r="F137" s="548" t="s">
        <v>6</v>
      </c>
      <c r="G137" s="432">
        <f>G138+G141</f>
        <v>0</v>
      </c>
      <c r="H137" s="432"/>
      <c r="I137" s="573">
        <f t="shared" si="4"/>
        <v>0</v>
      </c>
    </row>
    <row r="138" spans="1:9" ht="24" customHeight="1" hidden="1">
      <c r="A138" s="727"/>
      <c r="B138" s="550" t="s">
        <v>76</v>
      </c>
      <c r="C138" s="433" t="s">
        <v>8</v>
      </c>
      <c r="D138" s="433" t="s">
        <v>63</v>
      </c>
      <c r="E138" s="519" t="s">
        <v>91</v>
      </c>
      <c r="F138" s="519" t="s">
        <v>6</v>
      </c>
      <c r="G138" s="434">
        <f>G139</f>
        <v>0</v>
      </c>
      <c r="H138" s="434"/>
      <c r="I138" s="573">
        <f t="shared" si="4"/>
        <v>0</v>
      </c>
    </row>
    <row r="139" spans="1:9" ht="24" customHeight="1" hidden="1">
      <c r="A139" s="352"/>
      <c r="B139" s="550" t="s">
        <v>76</v>
      </c>
      <c r="C139" s="433" t="s">
        <v>8</v>
      </c>
      <c r="D139" s="433" t="s">
        <v>63</v>
      </c>
      <c r="E139" s="549">
        <v>5220000</v>
      </c>
      <c r="F139" s="550" t="s">
        <v>6</v>
      </c>
      <c r="G139" s="435">
        <f>G140</f>
        <v>0</v>
      </c>
      <c r="H139" s="435"/>
      <c r="I139" s="573">
        <f t="shared" si="4"/>
        <v>0</v>
      </c>
    </row>
    <row r="140" spans="1:9" ht="24" customHeight="1" hidden="1">
      <c r="A140" s="358"/>
      <c r="B140" s="550" t="s">
        <v>76</v>
      </c>
      <c r="C140" s="550" t="s">
        <v>8</v>
      </c>
      <c r="D140" s="550" t="s">
        <v>63</v>
      </c>
      <c r="E140" s="519"/>
      <c r="F140" s="519"/>
      <c r="G140" s="435"/>
      <c r="H140" s="435"/>
      <c r="I140" s="573">
        <f t="shared" si="4"/>
        <v>0</v>
      </c>
    </row>
    <row r="141" spans="1:9" ht="24" customHeight="1" hidden="1">
      <c r="A141" s="372"/>
      <c r="B141" s="538"/>
      <c r="C141" s="551"/>
      <c r="D141" s="551"/>
      <c r="E141" s="551"/>
      <c r="F141" s="551"/>
      <c r="G141" s="436"/>
      <c r="H141" s="436"/>
      <c r="I141" s="573">
        <f t="shared" si="4"/>
        <v>0</v>
      </c>
    </row>
    <row r="142" spans="1:9" ht="1.5" customHeight="1" hidden="1">
      <c r="A142" s="261" t="s">
        <v>11</v>
      </c>
      <c r="B142" s="539" t="s">
        <v>76</v>
      </c>
      <c r="C142" s="552" t="s">
        <v>10</v>
      </c>
      <c r="D142" s="553" t="s">
        <v>16</v>
      </c>
      <c r="E142" s="553" t="s">
        <v>91</v>
      </c>
      <c r="F142" s="553" t="s">
        <v>6</v>
      </c>
      <c r="G142" s="430">
        <f>G146+G143</f>
        <v>0</v>
      </c>
      <c r="H142" s="430"/>
      <c r="I142" s="573">
        <f t="shared" si="4"/>
        <v>0</v>
      </c>
    </row>
    <row r="143" spans="1:9" ht="28.5" customHeight="1" hidden="1">
      <c r="A143" s="243" t="s">
        <v>51</v>
      </c>
      <c r="B143" s="534">
        <v>503</v>
      </c>
      <c r="C143" s="399" t="s">
        <v>10</v>
      </c>
      <c r="D143" s="399" t="s">
        <v>9</v>
      </c>
      <c r="E143" s="399" t="s">
        <v>52</v>
      </c>
      <c r="F143" s="399" t="s">
        <v>6</v>
      </c>
      <c r="G143" s="437"/>
      <c r="H143" s="437"/>
      <c r="I143" s="573">
        <f t="shared" si="4"/>
        <v>0</v>
      </c>
    </row>
    <row r="144" spans="1:9" ht="30" customHeight="1" hidden="1">
      <c r="A144" s="244" t="s">
        <v>22</v>
      </c>
      <c r="B144" s="534">
        <v>503</v>
      </c>
      <c r="C144" s="554" t="s">
        <v>10</v>
      </c>
      <c r="D144" s="554" t="s">
        <v>9</v>
      </c>
      <c r="E144" s="554" t="s">
        <v>132</v>
      </c>
      <c r="F144" s="554" t="s">
        <v>6</v>
      </c>
      <c r="G144" s="437"/>
      <c r="H144" s="437"/>
      <c r="I144" s="573">
        <f t="shared" si="4"/>
        <v>0</v>
      </c>
    </row>
    <row r="145" spans="1:9" ht="24" customHeight="1" hidden="1">
      <c r="A145" s="244" t="s">
        <v>108</v>
      </c>
      <c r="B145" s="534">
        <v>503</v>
      </c>
      <c r="C145" s="554" t="s">
        <v>10</v>
      </c>
      <c r="D145" s="554" t="s">
        <v>9</v>
      </c>
      <c r="E145" s="554" t="s">
        <v>132</v>
      </c>
      <c r="F145" s="554" t="s">
        <v>109</v>
      </c>
      <c r="G145" s="437"/>
      <c r="H145" s="437"/>
      <c r="I145" s="573">
        <f t="shared" si="4"/>
        <v>0</v>
      </c>
    </row>
    <row r="146" spans="1:9" ht="24" customHeight="1" hidden="1">
      <c r="A146" s="237" t="s">
        <v>32</v>
      </c>
      <c r="B146" s="540" t="s">
        <v>76</v>
      </c>
      <c r="C146" s="554" t="s">
        <v>10</v>
      </c>
      <c r="D146" s="438" t="s">
        <v>10</v>
      </c>
      <c r="E146" s="438" t="s">
        <v>91</v>
      </c>
      <c r="F146" s="438" t="s">
        <v>6</v>
      </c>
      <c r="G146" s="390"/>
      <c r="H146" s="390"/>
      <c r="I146" s="573">
        <f t="shared" si="4"/>
        <v>0</v>
      </c>
    </row>
    <row r="147" spans="1:9" ht="14.25" customHeight="1" hidden="1">
      <c r="A147" s="295" t="s">
        <v>331</v>
      </c>
      <c r="B147" s="541">
        <v>503</v>
      </c>
      <c r="C147" s="439" t="s">
        <v>10</v>
      </c>
      <c r="D147" s="439" t="s">
        <v>10</v>
      </c>
      <c r="E147" s="440" t="s">
        <v>332</v>
      </c>
      <c r="F147" s="440" t="s">
        <v>6</v>
      </c>
      <c r="G147" s="390"/>
      <c r="H147" s="390"/>
      <c r="I147" s="573">
        <f t="shared" si="4"/>
        <v>0</v>
      </c>
    </row>
    <row r="148" spans="1:9" ht="24" customHeight="1" hidden="1">
      <c r="A148" s="116" t="s">
        <v>333</v>
      </c>
      <c r="B148" s="439" t="s">
        <v>76</v>
      </c>
      <c r="C148" s="439" t="s">
        <v>10</v>
      </c>
      <c r="D148" s="439" t="s">
        <v>10</v>
      </c>
      <c r="E148" s="440" t="s">
        <v>332</v>
      </c>
      <c r="F148" s="441" t="s">
        <v>96</v>
      </c>
      <c r="G148" s="390"/>
      <c r="H148" s="390"/>
      <c r="I148" s="573">
        <f t="shared" si="4"/>
        <v>0</v>
      </c>
    </row>
    <row r="149" spans="1:9" ht="24" customHeight="1">
      <c r="A149" s="118" t="s">
        <v>195</v>
      </c>
      <c r="B149" s="439" t="s">
        <v>76</v>
      </c>
      <c r="C149" s="439" t="s">
        <v>63</v>
      </c>
      <c r="D149" s="439" t="s">
        <v>16</v>
      </c>
      <c r="E149" s="440" t="s">
        <v>91</v>
      </c>
      <c r="F149" s="441" t="s">
        <v>6</v>
      </c>
      <c r="G149" s="390"/>
      <c r="H149" s="390"/>
      <c r="I149" s="573">
        <v>500</v>
      </c>
    </row>
    <row r="150" spans="1:9" ht="32.25" customHeight="1">
      <c r="A150" s="116" t="s">
        <v>468</v>
      </c>
      <c r="B150" s="439" t="s">
        <v>76</v>
      </c>
      <c r="C150" s="439" t="s">
        <v>63</v>
      </c>
      <c r="D150" s="439" t="s">
        <v>63</v>
      </c>
      <c r="E150" s="440" t="s">
        <v>91</v>
      </c>
      <c r="F150" s="441" t="s">
        <v>6</v>
      </c>
      <c r="G150" s="390"/>
      <c r="H150" s="390"/>
      <c r="I150" s="574">
        <f>I151</f>
        <v>500</v>
      </c>
    </row>
    <row r="151" spans="1:9" ht="24" customHeight="1">
      <c r="A151" s="116" t="s">
        <v>298</v>
      </c>
      <c r="B151" s="439" t="s">
        <v>76</v>
      </c>
      <c r="C151" s="439" t="s">
        <v>63</v>
      </c>
      <c r="D151" s="439" t="s">
        <v>63</v>
      </c>
      <c r="E151" s="440" t="s">
        <v>342</v>
      </c>
      <c r="F151" s="441" t="s">
        <v>6</v>
      </c>
      <c r="G151" s="390"/>
      <c r="H151" s="390"/>
      <c r="I151" s="574">
        <f>I152</f>
        <v>500</v>
      </c>
    </row>
    <row r="152" spans="1:9" ht="27.75" customHeight="1">
      <c r="A152" s="116" t="s">
        <v>469</v>
      </c>
      <c r="B152" s="439" t="s">
        <v>76</v>
      </c>
      <c r="C152" s="439" t="s">
        <v>63</v>
      </c>
      <c r="D152" s="439" t="s">
        <v>63</v>
      </c>
      <c r="E152" s="440" t="s">
        <v>470</v>
      </c>
      <c r="F152" s="441" t="s">
        <v>6</v>
      </c>
      <c r="G152" s="390"/>
      <c r="H152" s="390"/>
      <c r="I152" s="574">
        <f>I153</f>
        <v>500</v>
      </c>
    </row>
    <row r="153" spans="1:9" ht="67.5" customHeight="1">
      <c r="A153" s="116" t="s">
        <v>365</v>
      </c>
      <c r="B153" s="439" t="s">
        <v>76</v>
      </c>
      <c r="C153" s="439" t="s">
        <v>63</v>
      </c>
      <c r="D153" s="439" t="s">
        <v>63</v>
      </c>
      <c r="E153" s="440" t="s">
        <v>470</v>
      </c>
      <c r="F153" s="441" t="s">
        <v>297</v>
      </c>
      <c r="G153" s="390"/>
      <c r="H153" s="390"/>
      <c r="I153" s="574">
        <v>500</v>
      </c>
    </row>
    <row r="154" spans="1:9" ht="18" customHeight="1">
      <c r="A154" s="526" t="s">
        <v>55</v>
      </c>
      <c r="B154" s="693" t="s">
        <v>76</v>
      </c>
      <c r="C154" s="542" t="s">
        <v>27</v>
      </c>
      <c r="D154" s="542" t="s">
        <v>16</v>
      </c>
      <c r="E154" s="542" t="s">
        <v>35</v>
      </c>
      <c r="F154" s="555" t="s">
        <v>6</v>
      </c>
      <c r="G154" s="445">
        <f>G155+G159</f>
        <v>0</v>
      </c>
      <c r="H154" s="445">
        <f>H155+H159</f>
        <v>112</v>
      </c>
      <c r="I154" s="573">
        <f>I155+I159</f>
        <v>1268</v>
      </c>
    </row>
    <row r="155" spans="1:9" ht="20.25" customHeight="1">
      <c r="A155" s="324" t="s">
        <v>58</v>
      </c>
      <c r="B155" s="694" t="s">
        <v>76</v>
      </c>
      <c r="C155" s="447" t="s">
        <v>27</v>
      </c>
      <c r="D155" s="447" t="s">
        <v>7</v>
      </c>
      <c r="E155" s="447" t="s">
        <v>35</v>
      </c>
      <c r="F155" s="441" t="s">
        <v>6</v>
      </c>
      <c r="G155" s="446">
        <f aca="true" t="shared" si="5" ref="G155:H157">G156</f>
        <v>0</v>
      </c>
      <c r="H155" s="446">
        <f t="shared" si="5"/>
        <v>60</v>
      </c>
      <c r="I155" s="573">
        <f>I156</f>
        <v>1060</v>
      </c>
    </row>
    <row r="156" spans="1:9" ht="26.25" customHeight="1">
      <c r="A156" s="323" t="s">
        <v>125</v>
      </c>
      <c r="B156" s="694" t="s">
        <v>76</v>
      </c>
      <c r="C156" s="447" t="s">
        <v>27</v>
      </c>
      <c r="D156" s="447" t="s">
        <v>7</v>
      </c>
      <c r="E156" s="447" t="s">
        <v>126</v>
      </c>
      <c r="F156" s="441" t="s">
        <v>6</v>
      </c>
      <c r="G156" s="448">
        <f t="shared" si="5"/>
        <v>0</v>
      </c>
      <c r="H156" s="448">
        <f t="shared" si="5"/>
        <v>60</v>
      </c>
      <c r="I156" s="574">
        <f>I157</f>
        <v>1060</v>
      </c>
    </row>
    <row r="157" spans="1:9" ht="20.25" customHeight="1">
      <c r="A157" s="323" t="s">
        <v>127</v>
      </c>
      <c r="B157" s="694" t="s">
        <v>76</v>
      </c>
      <c r="C157" s="447" t="s">
        <v>27</v>
      </c>
      <c r="D157" s="447" t="s">
        <v>7</v>
      </c>
      <c r="E157" s="447" t="s">
        <v>128</v>
      </c>
      <c r="F157" s="441" t="s">
        <v>6</v>
      </c>
      <c r="G157" s="448">
        <f t="shared" si="5"/>
        <v>0</v>
      </c>
      <c r="H157" s="448">
        <f t="shared" si="5"/>
        <v>60</v>
      </c>
      <c r="I157" s="574">
        <f>I158</f>
        <v>1060</v>
      </c>
    </row>
    <row r="158" spans="1:9" ht="18.75" customHeight="1">
      <c r="A158" s="733" t="s">
        <v>434</v>
      </c>
      <c r="B158" s="694" t="s">
        <v>76</v>
      </c>
      <c r="C158" s="447" t="s">
        <v>27</v>
      </c>
      <c r="D158" s="447" t="s">
        <v>7</v>
      </c>
      <c r="E158" s="447" t="s">
        <v>128</v>
      </c>
      <c r="F158" s="441" t="s">
        <v>433</v>
      </c>
      <c r="G158" s="448"/>
      <c r="H158" s="448">
        <v>60</v>
      </c>
      <c r="I158" s="574">
        <v>1060</v>
      </c>
    </row>
    <row r="159" spans="1:9" ht="15" customHeight="1">
      <c r="A159" s="324" t="s">
        <v>56</v>
      </c>
      <c r="B159" s="694" t="s">
        <v>76</v>
      </c>
      <c r="C159" s="447" t="s">
        <v>27</v>
      </c>
      <c r="D159" s="447" t="s">
        <v>28</v>
      </c>
      <c r="E159" s="447" t="s">
        <v>35</v>
      </c>
      <c r="F159" s="441" t="s">
        <v>6</v>
      </c>
      <c r="G159" s="449">
        <f aca="true" t="shared" si="6" ref="G159:I160">G160</f>
        <v>0</v>
      </c>
      <c r="H159" s="449">
        <f t="shared" si="6"/>
        <v>52</v>
      </c>
      <c r="I159" s="573">
        <f>I160+I164</f>
        <v>208</v>
      </c>
    </row>
    <row r="160" spans="1:9" ht="18" customHeight="1">
      <c r="A160" s="323" t="s">
        <v>136</v>
      </c>
      <c r="B160" s="694" t="s">
        <v>76</v>
      </c>
      <c r="C160" s="447" t="s">
        <v>27</v>
      </c>
      <c r="D160" s="447" t="s">
        <v>28</v>
      </c>
      <c r="E160" s="447" t="s">
        <v>140</v>
      </c>
      <c r="F160" s="441" t="s">
        <v>6</v>
      </c>
      <c r="G160" s="448">
        <f t="shared" si="6"/>
        <v>0</v>
      </c>
      <c r="H160" s="448">
        <f t="shared" si="6"/>
        <v>52</v>
      </c>
      <c r="I160" s="574">
        <f t="shared" si="6"/>
        <v>120</v>
      </c>
    </row>
    <row r="161" spans="1:9" ht="15" customHeight="1">
      <c r="A161" s="323" t="s">
        <v>30</v>
      </c>
      <c r="B161" s="694" t="s">
        <v>76</v>
      </c>
      <c r="C161" s="447" t="s">
        <v>27</v>
      </c>
      <c r="D161" s="447" t="s">
        <v>28</v>
      </c>
      <c r="E161" s="447" t="s">
        <v>181</v>
      </c>
      <c r="F161" s="441" t="s">
        <v>6</v>
      </c>
      <c r="G161" s="448">
        <f>G162+G163</f>
        <v>0</v>
      </c>
      <c r="H161" s="448">
        <f>H163</f>
        <v>52</v>
      </c>
      <c r="I161" s="574">
        <f>I163</f>
        <v>120</v>
      </c>
    </row>
    <row r="162" spans="1:9" ht="18" customHeight="1" hidden="1">
      <c r="A162" s="323" t="s">
        <v>129</v>
      </c>
      <c r="B162" s="694" t="s">
        <v>76</v>
      </c>
      <c r="C162" s="447" t="s">
        <v>27</v>
      </c>
      <c r="D162" s="447" t="s">
        <v>28</v>
      </c>
      <c r="E162" s="447" t="s">
        <v>181</v>
      </c>
      <c r="F162" s="441" t="s">
        <v>36</v>
      </c>
      <c r="G162" s="448"/>
      <c r="H162" s="448"/>
      <c r="I162" s="574">
        <f t="shared" si="4"/>
        <v>0</v>
      </c>
    </row>
    <row r="163" spans="1:9" ht="26.25" customHeight="1">
      <c r="A163" s="123" t="s">
        <v>463</v>
      </c>
      <c r="B163" s="694" t="s">
        <v>76</v>
      </c>
      <c r="C163" s="447" t="s">
        <v>27</v>
      </c>
      <c r="D163" s="447" t="s">
        <v>28</v>
      </c>
      <c r="E163" s="447" t="s">
        <v>181</v>
      </c>
      <c r="F163" s="739" t="s">
        <v>151</v>
      </c>
      <c r="G163" s="448"/>
      <c r="H163" s="448">
        <v>52</v>
      </c>
      <c r="I163" s="574">
        <f>40+80</f>
        <v>120</v>
      </c>
    </row>
    <row r="164" spans="1:9" ht="17.25" customHeight="1">
      <c r="A164" s="123" t="s">
        <v>298</v>
      </c>
      <c r="B164" s="694" t="s">
        <v>76</v>
      </c>
      <c r="C164" s="447" t="s">
        <v>27</v>
      </c>
      <c r="D164" s="447" t="s">
        <v>28</v>
      </c>
      <c r="E164" s="447" t="s">
        <v>342</v>
      </c>
      <c r="F164" s="441" t="s">
        <v>6</v>
      </c>
      <c r="G164" s="448"/>
      <c r="H164" s="448"/>
      <c r="I164" s="574">
        <f>I165</f>
        <v>88</v>
      </c>
    </row>
    <row r="165" spans="1:9" ht="29.25" customHeight="1">
      <c r="A165" s="323" t="s">
        <v>447</v>
      </c>
      <c r="B165" s="694" t="s">
        <v>76</v>
      </c>
      <c r="C165" s="447" t="s">
        <v>27</v>
      </c>
      <c r="D165" s="447" t="s">
        <v>28</v>
      </c>
      <c r="E165" s="447" t="s">
        <v>448</v>
      </c>
      <c r="F165" s="441" t="s">
        <v>6</v>
      </c>
      <c r="G165" s="448"/>
      <c r="H165" s="448"/>
      <c r="I165" s="574">
        <f>I166</f>
        <v>88</v>
      </c>
    </row>
    <row r="166" spans="1:9" ht="41.25" customHeight="1">
      <c r="A166" s="173" t="s">
        <v>450</v>
      </c>
      <c r="B166" s="694" t="s">
        <v>76</v>
      </c>
      <c r="C166" s="447" t="s">
        <v>27</v>
      </c>
      <c r="D166" s="447" t="s">
        <v>28</v>
      </c>
      <c r="E166" s="447" t="s">
        <v>449</v>
      </c>
      <c r="F166" s="441" t="s">
        <v>6</v>
      </c>
      <c r="G166" s="448"/>
      <c r="H166" s="448"/>
      <c r="I166" s="574">
        <f>I167</f>
        <v>88</v>
      </c>
    </row>
    <row r="167" spans="1:9" ht="30" customHeight="1">
      <c r="A167" s="123" t="s">
        <v>463</v>
      </c>
      <c r="B167" s="694" t="s">
        <v>76</v>
      </c>
      <c r="C167" s="447" t="s">
        <v>27</v>
      </c>
      <c r="D167" s="447" t="s">
        <v>28</v>
      </c>
      <c r="E167" s="447" t="s">
        <v>449</v>
      </c>
      <c r="F167" s="441" t="s">
        <v>151</v>
      </c>
      <c r="G167" s="448"/>
      <c r="H167" s="448"/>
      <c r="I167" s="574">
        <v>88</v>
      </c>
    </row>
    <row r="168" spans="1:9" ht="17.25" customHeight="1">
      <c r="A168" s="728" t="s">
        <v>373</v>
      </c>
      <c r="B168" s="693" t="s">
        <v>76</v>
      </c>
      <c r="C168" s="542" t="s">
        <v>90</v>
      </c>
      <c r="D168" s="542" t="s">
        <v>16</v>
      </c>
      <c r="E168" s="542" t="s">
        <v>221</v>
      </c>
      <c r="F168" s="555" t="s">
        <v>6</v>
      </c>
      <c r="G168" s="442">
        <f aca="true" t="shared" si="7" ref="G168:I169">G169</f>
        <v>0</v>
      </c>
      <c r="H168" s="442">
        <f t="shared" si="7"/>
        <v>400</v>
      </c>
      <c r="I168" s="573">
        <f t="shared" si="7"/>
        <v>200</v>
      </c>
    </row>
    <row r="169" spans="1:9" ht="17.25" customHeight="1">
      <c r="A169" s="294" t="s">
        <v>217</v>
      </c>
      <c r="B169" s="439" t="s">
        <v>76</v>
      </c>
      <c r="C169" s="523" t="s">
        <v>90</v>
      </c>
      <c r="D169" s="438" t="s">
        <v>9</v>
      </c>
      <c r="E169" s="438" t="s">
        <v>91</v>
      </c>
      <c r="F169" s="440" t="s">
        <v>6</v>
      </c>
      <c r="G169" s="443">
        <f t="shared" si="7"/>
        <v>0</v>
      </c>
      <c r="H169" s="443">
        <f t="shared" si="7"/>
        <v>400</v>
      </c>
      <c r="I169" s="574">
        <f t="shared" si="7"/>
        <v>200</v>
      </c>
    </row>
    <row r="170" spans="1:9" ht="27" customHeight="1">
      <c r="A170" s="116" t="s">
        <v>218</v>
      </c>
      <c r="B170" s="439" t="s">
        <v>76</v>
      </c>
      <c r="C170" s="523" t="s">
        <v>90</v>
      </c>
      <c r="D170" s="438" t="s">
        <v>9</v>
      </c>
      <c r="E170" s="438" t="s">
        <v>219</v>
      </c>
      <c r="F170" s="440" t="s">
        <v>6</v>
      </c>
      <c r="G170" s="444"/>
      <c r="H170" s="444">
        <f>H171</f>
        <v>400</v>
      </c>
      <c r="I170" s="574">
        <f>I171</f>
        <v>200</v>
      </c>
    </row>
    <row r="171" spans="1:9" ht="17.25" customHeight="1">
      <c r="A171" s="171" t="s">
        <v>148</v>
      </c>
      <c r="B171" s="439" t="s">
        <v>76</v>
      </c>
      <c r="C171" s="523" t="s">
        <v>90</v>
      </c>
      <c r="D171" s="438" t="s">
        <v>9</v>
      </c>
      <c r="E171" s="438" t="s">
        <v>219</v>
      </c>
      <c r="F171" s="739" t="s">
        <v>464</v>
      </c>
      <c r="G171" s="444"/>
      <c r="H171" s="444">
        <v>400</v>
      </c>
      <c r="I171" s="574">
        <v>200</v>
      </c>
    </row>
    <row r="172" spans="1:9" ht="51" customHeight="1">
      <c r="A172" s="17" t="s">
        <v>382</v>
      </c>
      <c r="B172" s="695" t="s">
        <v>173</v>
      </c>
      <c r="C172" s="450" t="s">
        <v>16</v>
      </c>
      <c r="D172" s="450" t="s">
        <v>16</v>
      </c>
      <c r="E172" s="450" t="s">
        <v>91</v>
      </c>
      <c r="F172" s="450" t="s">
        <v>6</v>
      </c>
      <c r="G172" s="451" t="e">
        <f>G173+G193+G182</f>
        <v>#REF!</v>
      </c>
      <c r="H172" s="451" t="e">
        <f>H173+H193+H182</f>
        <v>#REF!</v>
      </c>
      <c r="I172" s="575">
        <f>I173+I193+I181+I185+I188</f>
        <v>17470.499999999996</v>
      </c>
    </row>
    <row r="173" spans="1:9" ht="42" customHeight="1">
      <c r="A173" s="729" t="s">
        <v>249</v>
      </c>
      <c r="B173" s="688" t="s">
        <v>173</v>
      </c>
      <c r="C173" s="396" t="s">
        <v>7</v>
      </c>
      <c r="D173" s="396" t="s">
        <v>8</v>
      </c>
      <c r="E173" s="396" t="s">
        <v>91</v>
      </c>
      <c r="F173" s="396" t="s">
        <v>6</v>
      </c>
      <c r="G173" s="424">
        <f aca="true" t="shared" si="8" ref="G173:I174">G174</f>
        <v>0</v>
      </c>
      <c r="H173" s="424">
        <f t="shared" si="8"/>
        <v>2595.35</v>
      </c>
      <c r="I173" s="576">
        <f t="shared" si="8"/>
        <v>2910.87</v>
      </c>
    </row>
    <row r="174" spans="1:9" ht="51.75" customHeight="1">
      <c r="A174" s="38" t="s">
        <v>98</v>
      </c>
      <c r="B174" s="626">
        <v>528</v>
      </c>
      <c r="C174" s="161" t="s">
        <v>7</v>
      </c>
      <c r="D174" s="161" t="s">
        <v>8</v>
      </c>
      <c r="E174" s="161" t="s">
        <v>99</v>
      </c>
      <c r="F174" s="161" t="s">
        <v>6</v>
      </c>
      <c r="G174" s="423">
        <f t="shared" si="8"/>
        <v>0</v>
      </c>
      <c r="H174" s="423">
        <f t="shared" si="8"/>
        <v>2595.35</v>
      </c>
      <c r="I174" s="577">
        <f t="shared" si="8"/>
        <v>2910.87</v>
      </c>
    </row>
    <row r="175" spans="1:9" ht="13.5" customHeight="1">
      <c r="A175" s="32" t="s">
        <v>18</v>
      </c>
      <c r="B175" s="626">
        <v>528</v>
      </c>
      <c r="C175" s="161" t="s">
        <v>7</v>
      </c>
      <c r="D175" s="161" t="s">
        <v>8</v>
      </c>
      <c r="E175" s="161" t="s">
        <v>100</v>
      </c>
      <c r="F175" s="161" t="s">
        <v>6</v>
      </c>
      <c r="G175" s="423">
        <f>G180</f>
        <v>0</v>
      </c>
      <c r="H175" s="423">
        <f>H180</f>
        <v>2595.35</v>
      </c>
      <c r="I175" s="577">
        <f>I176+I177+I178+I179+I180</f>
        <v>2910.87</v>
      </c>
    </row>
    <row r="176" spans="1:9" ht="13.5" customHeight="1">
      <c r="A176" s="733" t="s">
        <v>426</v>
      </c>
      <c r="B176" s="626">
        <v>528</v>
      </c>
      <c r="C176" s="161" t="s">
        <v>7</v>
      </c>
      <c r="D176" s="161" t="s">
        <v>8</v>
      </c>
      <c r="E176" s="161" t="s">
        <v>100</v>
      </c>
      <c r="F176" s="627" t="s">
        <v>419</v>
      </c>
      <c r="G176" s="423"/>
      <c r="H176" s="423"/>
      <c r="I176" s="577">
        <v>2321</v>
      </c>
    </row>
    <row r="177" spans="1:9" ht="27" customHeight="1">
      <c r="A177" s="734" t="s">
        <v>425</v>
      </c>
      <c r="B177" s="626">
        <v>528</v>
      </c>
      <c r="C177" s="161" t="s">
        <v>7</v>
      </c>
      <c r="D177" s="161" t="s">
        <v>8</v>
      </c>
      <c r="E177" s="161" t="s">
        <v>100</v>
      </c>
      <c r="F177" s="627" t="s">
        <v>420</v>
      </c>
      <c r="G177" s="423"/>
      <c r="H177" s="423"/>
      <c r="I177" s="577">
        <v>5</v>
      </c>
    </row>
    <row r="178" spans="1:9" ht="29.25" customHeight="1">
      <c r="A178" s="735" t="s">
        <v>436</v>
      </c>
      <c r="B178" s="626">
        <v>528</v>
      </c>
      <c r="C178" s="161" t="s">
        <v>7</v>
      </c>
      <c r="D178" s="161" t="s">
        <v>8</v>
      </c>
      <c r="E178" s="161" t="s">
        <v>100</v>
      </c>
      <c r="F178" s="627" t="s">
        <v>435</v>
      </c>
      <c r="G178" s="423"/>
      <c r="H178" s="423"/>
      <c r="I178" s="577">
        <v>30</v>
      </c>
    </row>
    <row r="179" spans="1:9" ht="27.75" customHeight="1">
      <c r="A179" s="734" t="s">
        <v>440</v>
      </c>
      <c r="B179" s="626">
        <v>528</v>
      </c>
      <c r="C179" s="161" t="s">
        <v>7</v>
      </c>
      <c r="D179" s="161" t="s">
        <v>8</v>
      </c>
      <c r="E179" s="161" t="s">
        <v>100</v>
      </c>
      <c r="F179" s="627" t="s">
        <v>421</v>
      </c>
      <c r="G179" s="423"/>
      <c r="H179" s="423"/>
      <c r="I179" s="577">
        <f>1618+9+1.87-100-974</f>
        <v>554.8699999999999</v>
      </c>
    </row>
    <row r="180" spans="1:9" ht="27" customHeight="1" hidden="1">
      <c r="A180" s="733" t="s">
        <v>431</v>
      </c>
      <c r="B180" s="626">
        <v>528</v>
      </c>
      <c r="C180" s="161" t="s">
        <v>7</v>
      </c>
      <c r="D180" s="161" t="s">
        <v>8</v>
      </c>
      <c r="E180" s="161" t="s">
        <v>100</v>
      </c>
      <c r="F180" s="627" t="s">
        <v>430</v>
      </c>
      <c r="G180" s="423"/>
      <c r="H180" s="423">
        <v>2595.35</v>
      </c>
      <c r="I180" s="577"/>
    </row>
    <row r="181" spans="1:9" ht="19.5" customHeight="1" hidden="1">
      <c r="A181" s="170" t="s">
        <v>19</v>
      </c>
      <c r="B181" s="626">
        <v>528</v>
      </c>
      <c r="C181" s="627" t="s">
        <v>7</v>
      </c>
      <c r="D181" s="627" t="s">
        <v>369</v>
      </c>
      <c r="E181" s="627" t="s">
        <v>91</v>
      </c>
      <c r="F181" s="627" t="s">
        <v>6</v>
      </c>
      <c r="G181" s="423"/>
      <c r="H181" s="423"/>
      <c r="I181" s="628"/>
    </row>
    <row r="182" spans="1:9" ht="29.25" customHeight="1" hidden="1">
      <c r="A182" s="170" t="s">
        <v>303</v>
      </c>
      <c r="B182" s="330">
        <v>528</v>
      </c>
      <c r="C182" s="388" t="s">
        <v>7</v>
      </c>
      <c r="D182" s="388" t="s">
        <v>369</v>
      </c>
      <c r="E182" s="388" t="s">
        <v>304</v>
      </c>
      <c r="F182" s="388" t="s">
        <v>6</v>
      </c>
      <c r="G182" s="424">
        <f>G183</f>
        <v>0</v>
      </c>
      <c r="H182" s="424"/>
      <c r="I182" s="578">
        <f>I183</f>
        <v>0</v>
      </c>
    </row>
    <row r="183" spans="1:9" ht="26.25" customHeight="1" hidden="1">
      <c r="A183" s="116" t="s">
        <v>305</v>
      </c>
      <c r="B183" s="408">
        <v>528</v>
      </c>
      <c r="C183" s="438" t="s">
        <v>7</v>
      </c>
      <c r="D183" s="438" t="s">
        <v>369</v>
      </c>
      <c r="E183" s="438" t="s">
        <v>306</v>
      </c>
      <c r="F183" s="438" t="s">
        <v>6</v>
      </c>
      <c r="G183" s="425">
        <f>G184</f>
        <v>0</v>
      </c>
      <c r="H183" s="425"/>
      <c r="I183" s="578">
        <f>I184</f>
        <v>0</v>
      </c>
    </row>
    <row r="184" spans="1:9" ht="21.75" customHeight="1" hidden="1">
      <c r="A184" s="123" t="s">
        <v>432</v>
      </c>
      <c r="B184" s="408">
        <v>528</v>
      </c>
      <c r="C184" s="438" t="s">
        <v>7</v>
      </c>
      <c r="D184" s="438" t="s">
        <v>369</v>
      </c>
      <c r="E184" s="438" t="s">
        <v>306</v>
      </c>
      <c r="F184" s="438" t="s">
        <v>328</v>
      </c>
      <c r="G184" s="425"/>
      <c r="H184" s="425"/>
      <c r="I184" s="578"/>
    </row>
    <row r="185" spans="1:9" ht="21.75" customHeight="1">
      <c r="A185" s="64" t="s">
        <v>19</v>
      </c>
      <c r="B185" s="408">
        <v>528</v>
      </c>
      <c r="C185" s="438" t="s">
        <v>7</v>
      </c>
      <c r="D185" s="438" t="s">
        <v>369</v>
      </c>
      <c r="E185" s="438" t="s">
        <v>91</v>
      </c>
      <c r="F185" s="438" t="s">
        <v>6</v>
      </c>
      <c r="G185" s="425"/>
      <c r="H185" s="425"/>
      <c r="I185" s="578">
        <f>I186</f>
        <v>974</v>
      </c>
    </row>
    <row r="186" spans="1:9" ht="21.75" customHeight="1">
      <c r="A186" s="21" t="s">
        <v>305</v>
      </c>
      <c r="B186" s="408">
        <v>528</v>
      </c>
      <c r="C186" s="438" t="s">
        <v>7</v>
      </c>
      <c r="D186" s="438" t="s">
        <v>369</v>
      </c>
      <c r="E186" s="438" t="s">
        <v>306</v>
      </c>
      <c r="F186" s="438" t="s">
        <v>6</v>
      </c>
      <c r="G186" s="425"/>
      <c r="H186" s="425"/>
      <c r="I186" s="578">
        <f>I187</f>
        <v>974</v>
      </c>
    </row>
    <row r="187" spans="1:9" ht="28.5" customHeight="1">
      <c r="A187" s="734" t="s">
        <v>440</v>
      </c>
      <c r="B187" s="408">
        <v>528</v>
      </c>
      <c r="C187" s="438" t="s">
        <v>7</v>
      </c>
      <c r="D187" s="438" t="s">
        <v>369</v>
      </c>
      <c r="E187" s="438" t="s">
        <v>306</v>
      </c>
      <c r="F187" s="438" t="s">
        <v>421</v>
      </c>
      <c r="G187" s="425"/>
      <c r="H187" s="425"/>
      <c r="I187" s="578">
        <v>974</v>
      </c>
    </row>
    <row r="188" spans="1:9" ht="21" customHeight="1">
      <c r="A188" s="39" t="s">
        <v>408</v>
      </c>
      <c r="B188" s="408">
        <v>528</v>
      </c>
      <c r="C188" s="84" t="s">
        <v>9</v>
      </c>
      <c r="D188" s="84" t="s">
        <v>16</v>
      </c>
      <c r="E188" s="99" t="s">
        <v>91</v>
      </c>
      <c r="F188" s="99" t="s">
        <v>6</v>
      </c>
      <c r="G188" s="190">
        <f>G189</f>
        <v>305</v>
      </c>
      <c r="H188" s="425"/>
      <c r="I188" s="576">
        <f>I189</f>
        <v>336.6</v>
      </c>
    </row>
    <row r="189" spans="1:9" ht="21" customHeight="1">
      <c r="A189" s="23" t="s">
        <v>409</v>
      </c>
      <c r="B189" s="408">
        <v>528</v>
      </c>
      <c r="C189" s="84" t="s">
        <v>9</v>
      </c>
      <c r="D189" s="84" t="s">
        <v>28</v>
      </c>
      <c r="E189" s="128" t="s">
        <v>91</v>
      </c>
      <c r="F189" s="128" t="s">
        <v>6</v>
      </c>
      <c r="G189" s="190">
        <f>G190</f>
        <v>305</v>
      </c>
      <c r="H189" s="425"/>
      <c r="I189" s="625">
        <f>I190</f>
        <v>336.6</v>
      </c>
    </row>
    <row r="190" spans="1:9" ht="33" customHeight="1">
      <c r="A190" s="23" t="s">
        <v>315</v>
      </c>
      <c r="B190" s="408">
        <v>528</v>
      </c>
      <c r="C190" s="84" t="s">
        <v>9</v>
      </c>
      <c r="D190" s="84" t="s">
        <v>28</v>
      </c>
      <c r="E190" s="84" t="s">
        <v>411</v>
      </c>
      <c r="F190" s="84" t="s">
        <v>6</v>
      </c>
      <c r="G190" s="190">
        <f>G191</f>
        <v>305</v>
      </c>
      <c r="H190" s="425"/>
      <c r="I190" s="625">
        <f>I191</f>
        <v>336.6</v>
      </c>
    </row>
    <row r="191" spans="1:9" ht="45.75" customHeight="1">
      <c r="A191" s="23" t="s">
        <v>410</v>
      </c>
      <c r="B191" s="408">
        <v>528</v>
      </c>
      <c r="C191" s="84" t="s">
        <v>9</v>
      </c>
      <c r="D191" s="84" t="s">
        <v>28</v>
      </c>
      <c r="E191" s="84" t="s">
        <v>282</v>
      </c>
      <c r="F191" s="84" t="s">
        <v>6</v>
      </c>
      <c r="G191" s="190">
        <f>G192</f>
        <v>305</v>
      </c>
      <c r="H191" s="425"/>
      <c r="I191" s="625">
        <f>I192</f>
        <v>336.6</v>
      </c>
    </row>
    <row r="192" spans="1:9" ht="22.5" customHeight="1">
      <c r="A192" s="116" t="s">
        <v>412</v>
      </c>
      <c r="B192" s="408">
        <v>528</v>
      </c>
      <c r="C192" s="84" t="s">
        <v>9</v>
      </c>
      <c r="D192" s="84" t="s">
        <v>28</v>
      </c>
      <c r="E192" s="84" t="s">
        <v>282</v>
      </c>
      <c r="F192" s="747" t="s">
        <v>461</v>
      </c>
      <c r="G192" s="190">
        <v>305</v>
      </c>
      <c r="H192" s="425"/>
      <c r="I192" s="625">
        <v>336.6</v>
      </c>
    </row>
    <row r="193" spans="1:9" ht="42" customHeight="1">
      <c r="A193" s="730" t="s">
        <v>379</v>
      </c>
      <c r="B193" s="685" t="s">
        <v>173</v>
      </c>
      <c r="C193" s="388" t="s">
        <v>105</v>
      </c>
      <c r="D193" s="388" t="s">
        <v>16</v>
      </c>
      <c r="E193" s="388" t="s">
        <v>35</v>
      </c>
      <c r="F193" s="388" t="s">
        <v>6</v>
      </c>
      <c r="G193" s="424" t="e">
        <f>G194+#REF!+G207+G201</f>
        <v>#REF!</v>
      </c>
      <c r="H193" s="424" t="e">
        <f>H194+H201+#REF!+H207</f>
        <v>#REF!</v>
      </c>
      <c r="I193" s="576">
        <f>I194</f>
        <v>13249.029999999999</v>
      </c>
    </row>
    <row r="194" spans="1:9" ht="39.75" customHeight="1">
      <c r="A194" s="332" t="s">
        <v>383</v>
      </c>
      <c r="B194" s="694" t="s">
        <v>173</v>
      </c>
      <c r="C194" s="447" t="s">
        <v>105</v>
      </c>
      <c r="D194" s="447" t="s">
        <v>7</v>
      </c>
      <c r="E194" s="447" t="s">
        <v>91</v>
      </c>
      <c r="F194" s="453" t="s">
        <v>6</v>
      </c>
      <c r="G194" s="454">
        <f aca="true" t="shared" si="9" ref="G194:H196">G195</f>
        <v>0</v>
      </c>
      <c r="H194" s="454">
        <f t="shared" si="9"/>
        <v>14013.15</v>
      </c>
      <c r="I194" s="579">
        <f>I195</f>
        <v>13249.029999999999</v>
      </c>
    </row>
    <row r="195" spans="1:9" ht="19.5" customHeight="1">
      <c r="A195" s="335" t="s">
        <v>154</v>
      </c>
      <c r="B195" s="694" t="s">
        <v>173</v>
      </c>
      <c r="C195" s="447" t="s">
        <v>105</v>
      </c>
      <c r="D195" s="447" t="s">
        <v>7</v>
      </c>
      <c r="E195" s="447" t="s">
        <v>155</v>
      </c>
      <c r="F195" s="453" t="s">
        <v>6</v>
      </c>
      <c r="G195" s="455">
        <f t="shared" si="9"/>
        <v>0</v>
      </c>
      <c r="H195" s="455">
        <f t="shared" si="9"/>
        <v>14013.15</v>
      </c>
      <c r="I195" s="579">
        <f>I196</f>
        <v>13249.029999999999</v>
      </c>
    </row>
    <row r="196" spans="1:9" ht="24" customHeight="1">
      <c r="A196" s="563" t="s">
        <v>156</v>
      </c>
      <c r="B196" s="694" t="s">
        <v>173</v>
      </c>
      <c r="C196" s="447" t="s">
        <v>105</v>
      </c>
      <c r="D196" s="447" t="s">
        <v>7</v>
      </c>
      <c r="E196" s="456" t="s">
        <v>157</v>
      </c>
      <c r="F196" s="457" t="s">
        <v>6</v>
      </c>
      <c r="G196" s="448">
        <f t="shared" si="9"/>
        <v>0</v>
      </c>
      <c r="H196" s="448">
        <f t="shared" si="9"/>
        <v>14013.15</v>
      </c>
      <c r="I196" s="579">
        <f>I197</f>
        <v>13249.029999999999</v>
      </c>
    </row>
    <row r="197" spans="1:9" ht="15" customHeight="1">
      <c r="A197" s="90" t="s">
        <v>158</v>
      </c>
      <c r="B197" s="694" t="s">
        <v>173</v>
      </c>
      <c r="C197" s="447" t="s">
        <v>105</v>
      </c>
      <c r="D197" s="447" t="s">
        <v>7</v>
      </c>
      <c r="E197" s="456" t="s">
        <v>157</v>
      </c>
      <c r="F197" s="748" t="s">
        <v>462</v>
      </c>
      <c r="G197" s="448"/>
      <c r="H197" s="448">
        <v>14013.15</v>
      </c>
      <c r="I197" s="579">
        <f>13250.9-1.87</f>
        <v>13249.029999999999</v>
      </c>
    </row>
    <row r="198" spans="1:9" ht="0.75" customHeight="1" hidden="1">
      <c r="A198" s="37" t="s">
        <v>182</v>
      </c>
      <c r="B198" s="696" t="s">
        <v>173</v>
      </c>
      <c r="C198" s="459">
        <v>11</v>
      </c>
      <c r="D198" s="458" t="s">
        <v>28</v>
      </c>
      <c r="E198" s="458" t="s">
        <v>91</v>
      </c>
      <c r="F198" s="460" t="s">
        <v>6</v>
      </c>
      <c r="G198" s="461">
        <f>G199</f>
        <v>0</v>
      </c>
      <c r="H198" s="461"/>
      <c r="I198" s="580">
        <f aca="true" t="shared" si="10" ref="I198:I212">G198+H198</f>
        <v>0</v>
      </c>
    </row>
    <row r="199" spans="1:9" ht="36.75" customHeight="1" hidden="1">
      <c r="A199" s="36" t="s">
        <v>160</v>
      </c>
      <c r="B199" s="697" t="s">
        <v>173</v>
      </c>
      <c r="C199" s="456" t="s">
        <v>57</v>
      </c>
      <c r="D199" s="456" t="s">
        <v>28</v>
      </c>
      <c r="E199" s="456" t="s">
        <v>161</v>
      </c>
      <c r="F199" s="462" t="s">
        <v>6</v>
      </c>
      <c r="G199" s="444">
        <f>G200</f>
        <v>0</v>
      </c>
      <c r="H199" s="444"/>
      <c r="I199" s="580">
        <f t="shared" si="10"/>
        <v>0</v>
      </c>
    </row>
    <row r="200" spans="1:9" ht="18.75" customHeight="1" hidden="1">
      <c r="A200" s="21" t="s">
        <v>108</v>
      </c>
      <c r="B200" s="692" t="s">
        <v>173</v>
      </c>
      <c r="C200" s="161" t="s">
        <v>57</v>
      </c>
      <c r="D200" s="161" t="s">
        <v>28</v>
      </c>
      <c r="E200" s="161" t="s">
        <v>161</v>
      </c>
      <c r="F200" s="463" t="s">
        <v>203</v>
      </c>
      <c r="G200" s="464"/>
      <c r="H200" s="464"/>
      <c r="I200" s="580">
        <f t="shared" si="10"/>
        <v>0</v>
      </c>
    </row>
    <row r="201" spans="1:9" ht="0.75" customHeight="1" hidden="1">
      <c r="A201" s="731"/>
      <c r="B201" s="692"/>
      <c r="C201" s="161"/>
      <c r="D201" s="161"/>
      <c r="E201" s="161"/>
      <c r="F201" s="463"/>
      <c r="G201" s="465">
        <f>G202+G204</f>
        <v>350</v>
      </c>
      <c r="H201" s="465"/>
      <c r="I201" s="580"/>
    </row>
    <row r="202" spans="1:9" ht="25.5" customHeight="1" hidden="1">
      <c r="A202" s="358"/>
      <c r="B202" s="698"/>
      <c r="C202" s="543"/>
      <c r="D202" s="543"/>
      <c r="E202" s="543"/>
      <c r="F202" s="556"/>
      <c r="G202" s="466">
        <v>350</v>
      </c>
      <c r="H202" s="466"/>
      <c r="I202" s="580"/>
    </row>
    <row r="203" spans="1:9" ht="0.75" customHeight="1" hidden="1">
      <c r="A203" s="353"/>
      <c r="B203" s="698" t="s">
        <v>173</v>
      </c>
      <c r="C203" s="543" t="s">
        <v>57</v>
      </c>
      <c r="D203" s="543" t="s">
        <v>9</v>
      </c>
      <c r="E203" s="543"/>
      <c r="F203" s="556"/>
      <c r="G203" s="466"/>
      <c r="H203" s="466"/>
      <c r="I203" s="580">
        <f t="shared" si="10"/>
        <v>0</v>
      </c>
    </row>
    <row r="204" spans="1:9" ht="21.75" customHeight="1" hidden="1">
      <c r="A204" s="352" t="s">
        <v>298</v>
      </c>
      <c r="B204" s="698" t="s">
        <v>173</v>
      </c>
      <c r="C204" s="543" t="s">
        <v>57</v>
      </c>
      <c r="D204" s="543" t="s">
        <v>9</v>
      </c>
      <c r="E204" s="543"/>
      <c r="F204" s="556"/>
      <c r="G204" s="466">
        <f>G205</f>
        <v>0</v>
      </c>
      <c r="H204" s="466"/>
      <c r="I204" s="580">
        <f t="shared" si="10"/>
        <v>0</v>
      </c>
    </row>
    <row r="205" spans="1:9" ht="12.75" customHeight="1" hidden="1">
      <c r="A205" s="354"/>
      <c r="B205" s="698" t="s">
        <v>173</v>
      </c>
      <c r="C205" s="543" t="s">
        <v>57</v>
      </c>
      <c r="D205" s="543" t="s">
        <v>9</v>
      </c>
      <c r="E205" s="543"/>
      <c r="F205" s="556"/>
      <c r="G205" s="466"/>
      <c r="H205" s="466"/>
      <c r="I205" s="580">
        <f t="shared" si="10"/>
        <v>0</v>
      </c>
    </row>
    <row r="206" spans="1:9" ht="18.75" customHeight="1" hidden="1">
      <c r="A206" s="21"/>
      <c r="B206" s="692"/>
      <c r="C206" s="161"/>
      <c r="D206" s="161"/>
      <c r="E206" s="161"/>
      <c r="F206" s="463"/>
      <c r="G206" s="464"/>
      <c r="H206" s="464"/>
      <c r="I206" s="580">
        <f t="shared" si="10"/>
        <v>0</v>
      </c>
    </row>
    <row r="207" spans="1:9" ht="22.5" customHeight="1" hidden="1">
      <c r="A207" s="20" t="s">
        <v>188</v>
      </c>
      <c r="B207" s="699" t="s">
        <v>173</v>
      </c>
      <c r="C207" s="467" t="s">
        <v>57</v>
      </c>
      <c r="D207" s="467" t="s">
        <v>14</v>
      </c>
      <c r="E207" s="467" t="s">
        <v>91</v>
      </c>
      <c r="F207" s="468" t="s">
        <v>6</v>
      </c>
      <c r="G207" s="465">
        <f>G208</f>
        <v>0</v>
      </c>
      <c r="H207" s="465"/>
      <c r="I207" s="580">
        <f t="shared" si="10"/>
        <v>0</v>
      </c>
    </row>
    <row r="208" spans="1:9" ht="18.75" customHeight="1" hidden="1">
      <c r="A208" s="108" t="s">
        <v>61</v>
      </c>
      <c r="B208" s="700" t="s">
        <v>173</v>
      </c>
      <c r="C208" s="463" t="s">
        <v>57</v>
      </c>
      <c r="D208" s="463" t="s">
        <v>14</v>
      </c>
      <c r="E208" s="463" t="s">
        <v>200</v>
      </c>
      <c r="F208" s="463" t="s">
        <v>6</v>
      </c>
      <c r="G208" s="464">
        <f>G209</f>
        <v>0</v>
      </c>
      <c r="H208" s="464"/>
      <c r="I208" s="580">
        <f t="shared" si="10"/>
        <v>0</v>
      </c>
    </row>
    <row r="209" spans="1:9" ht="22.5" customHeight="1" hidden="1">
      <c r="A209" s="167" t="s">
        <v>201</v>
      </c>
      <c r="B209" s="700" t="s">
        <v>173</v>
      </c>
      <c r="C209" s="463" t="s">
        <v>57</v>
      </c>
      <c r="D209" s="463" t="s">
        <v>14</v>
      </c>
      <c r="E209" s="463" t="s">
        <v>202</v>
      </c>
      <c r="F209" s="463" t="s">
        <v>6</v>
      </c>
      <c r="G209" s="464"/>
      <c r="H209" s="464"/>
      <c r="I209" s="580">
        <f t="shared" si="10"/>
        <v>0</v>
      </c>
    </row>
    <row r="210" spans="1:9" ht="22.5" customHeight="1" hidden="1">
      <c r="A210" s="109" t="s">
        <v>237</v>
      </c>
      <c r="B210" s="701" t="s">
        <v>173</v>
      </c>
      <c r="C210" s="468" t="s">
        <v>57</v>
      </c>
      <c r="D210" s="468" t="s">
        <v>14</v>
      </c>
      <c r="E210" s="468" t="s">
        <v>202</v>
      </c>
      <c r="F210" s="469" t="s">
        <v>189</v>
      </c>
      <c r="G210" s="465">
        <f>G212</f>
        <v>0</v>
      </c>
      <c r="H210" s="465"/>
      <c r="I210" s="580">
        <f t="shared" si="10"/>
        <v>0</v>
      </c>
    </row>
    <row r="211" spans="1:9" ht="14.25" customHeight="1" hidden="1">
      <c r="A211" s="109" t="s">
        <v>236</v>
      </c>
      <c r="B211" s="701"/>
      <c r="C211" s="468"/>
      <c r="D211" s="468"/>
      <c r="E211" s="468"/>
      <c r="F211" s="469"/>
      <c r="G211" s="465"/>
      <c r="H211" s="465"/>
      <c r="I211" s="580">
        <f t="shared" si="10"/>
        <v>0</v>
      </c>
    </row>
    <row r="212" spans="1:9" ht="22.5" customHeight="1" hidden="1">
      <c r="A212" s="175" t="s">
        <v>238</v>
      </c>
      <c r="B212" s="702" t="s">
        <v>173</v>
      </c>
      <c r="C212" s="544" t="s">
        <v>57</v>
      </c>
      <c r="D212" s="544" t="s">
        <v>14</v>
      </c>
      <c r="E212" s="544" t="s">
        <v>202</v>
      </c>
      <c r="F212" s="557" t="s">
        <v>189</v>
      </c>
      <c r="G212" s="470"/>
      <c r="H212" s="470"/>
      <c r="I212" s="580">
        <f t="shared" si="10"/>
        <v>0</v>
      </c>
    </row>
    <row r="213" spans="1:9" ht="75.75" customHeight="1">
      <c r="A213" s="565" t="s">
        <v>416</v>
      </c>
      <c r="B213" s="695" t="s">
        <v>104</v>
      </c>
      <c r="C213" s="450" t="s">
        <v>31</v>
      </c>
      <c r="D213" s="450" t="s">
        <v>31</v>
      </c>
      <c r="E213" s="566" t="s">
        <v>35</v>
      </c>
      <c r="F213" s="450" t="s">
        <v>6</v>
      </c>
      <c r="G213" s="451">
        <f aca="true" t="shared" si="11" ref="G213:I214">G214</f>
        <v>0</v>
      </c>
      <c r="H213" s="451">
        <f t="shared" si="11"/>
        <v>486</v>
      </c>
      <c r="I213" s="581">
        <f t="shared" si="11"/>
        <v>1327</v>
      </c>
    </row>
    <row r="214" spans="1:9" ht="16.5" customHeight="1">
      <c r="A214" s="21" t="s">
        <v>17</v>
      </c>
      <c r="B214" s="703" t="s">
        <v>104</v>
      </c>
      <c r="C214" s="558" t="s">
        <v>7</v>
      </c>
      <c r="D214" s="558" t="s">
        <v>16</v>
      </c>
      <c r="E214" s="558" t="s">
        <v>35</v>
      </c>
      <c r="F214" s="558" t="s">
        <v>6</v>
      </c>
      <c r="G214" s="471">
        <f t="shared" si="11"/>
        <v>0</v>
      </c>
      <c r="H214" s="471">
        <f t="shared" si="11"/>
        <v>486</v>
      </c>
      <c r="I214" s="579">
        <f t="shared" si="11"/>
        <v>1327</v>
      </c>
    </row>
    <row r="215" spans="1:9" ht="21.75" customHeight="1">
      <c r="A215" s="21" t="s">
        <v>19</v>
      </c>
      <c r="B215" s="703" t="s">
        <v>104</v>
      </c>
      <c r="C215" s="558" t="s">
        <v>7</v>
      </c>
      <c r="D215" s="558" t="s">
        <v>369</v>
      </c>
      <c r="E215" s="558" t="s">
        <v>35</v>
      </c>
      <c r="F215" s="558" t="s">
        <v>6</v>
      </c>
      <c r="G215" s="471">
        <f>G216+G222</f>
        <v>0</v>
      </c>
      <c r="H215" s="471">
        <f>H216</f>
        <v>486</v>
      </c>
      <c r="I215" s="579">
        <f>I216</f>
        <v>1327</v>
      </c>
    </row>
    <row r="216" spans="1:9" ht="57.75" customHeight="1">
      <c r="A216" s="26" t="s">
        <v>98</v>
      </c>
      <c r="B216" s="703" t="s">
        <v>104</v>
      </c>
      <c r="C216" s="558" t="s">
        <v>7</v>
      </c>
      <c r="D216" s="558" t="s">
        <v>369</v>
      </c>
      <c r="E216" s="558" t="s">
        <v>111</v>
      </c>
      <c r="F216" s="558" t="s">
        <v>6</v>
      </c>
      <c r="G216" s="471">
        <f>G217</f>
        <v>0</v>
      </c>
      <c r="H216" s="471">
        <f>H217</f>
        <v>486</v>
      </c>
      <c r="I216" s="579">
        <f>I217</f>
        <v>1327</v>
      </c>
    </row>
    <row r="217" spans="1:9" ht="21" customHeight="1">
      <c r="A217" s="21" t="s">
        <v>18</v>
      </c>
      <c r="B217" s="703" t="s">
        <v>104</v>
      </c>
      <c r="C217" s="558" t="s">
        <v>7</v>
      </c>
      <c r="D217" s="558" t="s">
        <v>369</v>
      </c>
      <c r="E217" s="558" t="s">
        <v>112</v>
      </c>
      <c r="F217" s="558" t="s">
        <v>6</v>
      </c>
      <c r="G217" s="471">
        <f>G221</f>
        <v>0</v>
      </c>
      <c r="H217" s="471">
        <f>H221</f>
        <v>486</v>
      </c>
      <c r="I217" s="579">
        <f>I218+I219+I220</f>
        <v>1327</v>
      </c>
    </row>
    <row r="218" spans="1:9" ht="21" customHeight="1">
      <c r="A218" s="733" t="s">
        <v>426</v>
      </c>
      <c r="B218" s="703" t="s">
        <v>104</v>
      </c>
      <c r="C218" s="558" t="s">
        <v>7</v>
      </c>
      <c r="D218" s="558" t="s">
        <v>369</v>
      </c>
      <c r="E218" s="558" t="s">
        <v>112</v>
      </c>
      <c r="F218" s="558" t="s">
        <v>419</v>
      </c>
      <c r="G218" s="471"/>
      <c r="H218" s="471"/>
      <c r="I218" s="579">
        <v>487</v>
      </c>
    </row>
    <row r="219" spans="1:9" ht="27" customHeight="1">
      <c r="A219" s="734" t="s">
        <v>425</v>
      </c>
      <c r="B219" s="703" t="s">
        <v>104</v>
      </c>
      <c r="C219" s="558" t="s">
        <v>7</v>
      </c>
      <c r="D219" s="558" t="s">
        <v>369</v>
      </c>
      <c r="E219" s="558" t="s">
        <v>112</v>
      </c>
      <c r="F219" s="558" t="s">
        <v>420</v>
      </c>
      <c r="G219" s="471"/>
      <c r="H219" s="471"/>
      <c r="I219" s="579">
        <v>1</v>
      </c>
    </row>
    <row r="220" spans="1:9" ht="31.5" customHeight="1">
      <c r="A220" s="734" t="s">
        <v>440</v>
      </c>
      <c r="B220" s="703" t="s">
        <v>104</v>
      </c>
      <c r="C220" s="558" t="s">
        <v>7</v>
      </c>
      <c r="D220" s="558" t="s">
        <v>369</v>
      </c>
      <c r="E220" s="558" t="s">
        <v>112</v>
      </c>
      <c r="F220" s="558" t="s">
        <v>421</v>
      </c>
      <c r="G220" s="471"/>
      <c r="H220" s="471"/>
      <c r="I220" s="579">
        <v>839</v>
      </c>
    </row>
    <row r="221" spans="1:9" ht="37.5" customHeight="1" hidden="1">
      <c r="A221" s="733" t="s">
        <v>423</v>
      </c>
      <c r="B221" s="703" t="s">
        <v>104</v>
      </c>
      <c r="C221" s="558" t="s">
        <v>7</v>
      </c>
      <c r="D221" s="558" t="s">
        <v>369</v>
      </c>
      <c r="E221" s="558" t="s">
        <v>112</v>
      </c>
      <c r="F221" s="558" t="s">
        <v>422</v>
      </c>
      <c r="G221" s="471"/>
      <c r="H221" s="471">
        <v>486</v>
      </c>
      <c r="I221" s="579"/>
    </row>
    <row r="222" spans="1:9" ht="3" customHeight="1" hidden="1">
      <c r="A222" s="47" t="s">
        <v>174</v>
      </c>
      <c r="B222" s="704" t="s">
        <v>104</v>
      </c>
      <c r="C222" s="559" t="s">
        <v>7</v>
      </c>
      <c r="D222" s="559" t="s">
        <v>105</v>
      </c>
      <c r="E222" s="559" t="s">
        <v>110</v>
      </c>
      <c r="F222" s="559" t="s">
        <v>6</v>
      </c>
      <c r="G222" s="472">
        <f>G223</f>
        <v>0</v>
      </c>
      <c r="H222" s="472"/>
      <c r="I222" s="582">
        <f>I223</f>
        <v>0</v>
      </c>
    </row>
    <row r="223" spans="1:9" ht="54.75" customHeight="1" hidden="1">
      <c r="A223" s="38" t="s">
        <v>175</v>
      </c>
      <c r="B223" s="703" t="s">
        <v>104</v>
      </c>
      <c r="C223" s="558" t="s">
        <v>7</v>
      </c>
      <c r="D223" s="558" t="s">
        <v>105</v>
      </c>
      <c r="E223" s="558" t="s">
        <v>113</v>
      </c>
      <c r="F223" s="558" t="s">
        <v>6</v>
      </c>
      <c r="G223" s="471">
        <f>G224</f>
        <v>0</v>
      </c>
      <c r="H223" s="471"/>
      <c r="I223" s="583">
        <f>I224</f>
        <v>0</v>
      </c>
    </row>
    <row r="224" spans="1:9" ht="64.5" customHeight="1" hidden="1">
      <c r="A224" s="24" t="s">
        <v>176</v>
      </c>
      <c r="B224" s="703" t="s">
        <v>104</v>
      </c>
      <c r="C224" s="558" t="s">
        <v>7</v>
      </c>
      <c r="D224" s="558" t="s">
        <v>105</v>
      </c>
      <c r="E224" s="558" t="s">
        <v>113</v>
      </c>
      <c r="F224" s="558" t="s">
        <v>6</v>
      </c>
      <c r="G224" s="471">
        <f>G225</f>
        <v>0</v>
      </c>
      <c r="H224" s="471"/>
      <c r="I224" s="583">
        <f>I225</f>
        <v>0</v>
      </c>
    </row>
    <row r="225" spans="1:9" ht="26.25" customHeight="1" hidden="1">
      <c r="A225" s="38" t="s">
        <v>95</v>
      </c>
      <c r="B225" s="703" t="s">
        <v>104</v>
      </c>
      <c r="C225" s="558" t="s">
        <v>7</v>
      </c>
      <c r="D225" s="558" t="s">
        <v>105</v>
      </c>
      <c r="E225" s="558" t="s">
        <v>113</v>
      </c>
      <c r="F225" s="558" t="s">
        <v>96</v>
      </c>
      <c r="G225" s="471">
        <v>0</v>
      </c>
      <c r="H225" s="471"/>
      <c r="I225" s="583">
        <v>0</v>
      </c>
    </row>
    <row r="226" spans="1:9" ht="53.25" customHeight="1">
      <c r="A226" s="17" t="s">
        <v>381</v>
      </c>
      <c r="B226" s="684" t="s">
        <v>114</v>
      </c>
      <c r="C226" s="387" t="s">
        <v>16</v>
      </c>
      <c r="D226" s="387" t="s">
        <v>16</v>
      </c>
      <c r="E226" s="387" t="s">
        <v>35</v>
      </c>
      <c r="F226" s="387" t="s">
        <v>6</v>
      </c>
      <c r="G226" s="473" t="e">
        <f>G227+G233</f>
        <v>#REF!</v>
      </c>
      <c r="H226" s="473" t="e">
        <f>H227+H233</f>
        <v>#REF!</v>
      </c>
      <c r="I226" s="584">
        <f>I227+I233</f>
        <v>8336.1</v>
      </c>
    </row>
    <row r="227" spans="1:9" ht="18" customHeight="1">
      <c r="A227" s="18" t="s">
        <v>93</v>
      </c>
      <c r="B227" s="705" t="s">
        <v>114</v>
      </c>
      <c r="C227" s="474" t="s">
        <v>10</v>
      </c>
      <c r="D227" s="474" t="s">
        <v>16</v>
      </c>
      <c r="E227" s="474" t="s">
        <v>35</v>
      </c>
      <c r="F227" s="474" t="s">
        <v>6</v>
      </c>
      <c r="G227" s="475">
        <f aca="true" t="shared" si="12" ref="G227:I230">G228</f>
        <v>0</v>
      </c>
      <c r="H227" s="475">
        <f t="shared" si="12"/>
        <v>2073</v>
      </c>
      <c r="I227" s="585">
        <f t="shared" si="12"/>
        <v>3000</v>
      </c>
    </row>
    <row r="228" spans="1:9" ht="22.5" customHeight="1">
      <c r="A228" s="9" t="s">
        <v>11</v>
      </c>
      <c r="B228" s="706" t="s">
        <v>114</v>
      </c>
      <c r="C228" s="248" t="s">
        <v>10</v>
      </c>
      <c r="D228" s="248" t="s">
        <v>16</v>
      </c>
      <c r="E228" s="248" t="s">
        <v>35</v>
      </c>
      <c r="F228" s="248" t="s">
        <v>6</v>
      </c>
      <c r="G228" s="476">
        <f t="shared" si="12"/>
        <v>0</v>
      </c>
      <c r="H228" s="476">
        <f t="shared" si="12"/>
        <v>2073</v>
      </c>
      <c r="I228" s="586">
        <f t="shared" si="12"/>
        <v>3000</v>
      </c>
    </row>
    <row r="229" spans="1:9" ht="14.25" customHeight="1">
      <c r="A229" s="1" t="s">
        <v>12</v>
      </c>
      <c r="B229" s="692" t="s">
        <v>114</v>
      </c>
      <c r="C229" s="161" t="s">
        <v>10</v>
      </c>
      <c r="D229" s="161" t="s">
        <v>9</v>
      </c>
      <c r="E229" s="161" t="s">
        <v>35</v>
      </c>
      <c r="F229" s="161" t="s">
        <v>6</v>
      </c>
      <c r="G229" s="422">
        <f t="shared" si="12"/>
        <v>0</v>
      </c>
      <c r="H229" s="422">
        <f t="shared" si="12"/>
        <v>2073</v>
      </c>
      <c r="I229" s="587">
        <f t="shared" si="12"/>
        <v>3000</v>
      </c>
    </row>
    <row r="230" spans="1:9" ht="22.5" customHeight="1">
      <c r="A230" s="63" t="s">
        <v>13</v>
      </c>
      <c r="B230" s="707" t="s">
        <v>114</v>
      </c>
      <c r="C230" s="477" t="s">
        <v>10</v>
      </c>
      <c r="D230" s="477" t="s">
        <v>9</v>
      </c>
      <c r="E230" s="159">
        <v>4230000</v>
      </c>
      <c r="F230" s="477" t="s">
        <v>6</v>
      </c>
      <c r="G230" s="443">
        <f t="shared" si="12"/>
        <v>0</v>
      </c>
      <c r="H230" s="443">
        <f t="shared" si="12"/>
        <v>2073</v>
      </c>
      <c r="I230" s="588">
        <f t="shared" si="12"/>
        <v>3000</v>
      </c>
    </row>
    <row r="231" spans="1:9" ht="30" customHeight="1">
      <c r="A231" s="63" t="s">
        <v>22</v>
      </c>
      <c r="B231" s="707" t="s">
        <v>114</v>
      </c>
      <c r="C231" s="477" t="s">
        <v>10</v>
      </c>
      <c r="D231" s="477" t="s">
        <v>9</v>
      </c>
      <c r="E231" s="159">
        <v>4239900</v>
      </c>
      <c r="F231" s="477" t="s">
        <v>6</v>
      </c>
      <c r="G231" s="443">
        <f>G232</f>
        <v>0</v>
      </c>
      <c r="H231" s="443">
        <f>H232</f>
        <v>2073</v>
      </c>
      <c r="I231" s="588">
        <f>I232</f>
        <v>3000</v>
      </c>
    </row>
    <row r="232" spans="1:9" ht="45.75" customHeight="1">
      <c r="A232" s="736" t="s">
        <v>465</v>
      </c>
      <c r="B232" s="707" t="s">
        <v>114</v>
      </c>
      <c r="C232" s="477" t="s">
        <v>10</v>
      </c>
      <c r="D232" s="477" t="s">
        <v>9</v>
      </c>
      <c r="E232" s="159">
        <v>4239900</v>
      </c>
      <c r="F232" s="477" t="s">
        <v>437</v>
      </c>
      <c r="G232" s="422"/>
      <c r="H232" s="422">
        <v>2073</v>
      </c>
      <c r="I232" s="587">
        <v>3000</v>
      </c>
    </row>
    <row r="233" spans="1:9" ht="24" customHeight="1">
      <c r="A233" s="5" t="s">
        <v>374</v>
      </c>
      <c r="B233" s="699" t="s">
        <v>114</v>
      </c>
      <c r="C233" s="467" t="s">
        <v>66</v>
      </c>
      <c r="D233" s="467" t="s">
        <v>16</v>
      </c>
      <c r="E233" s="467" t="s">
        <v>35</v>
      </c>
      <c r="F233" s="467" t="s">
        <v>6</v>
      </c>
      <c r="G233" s="478" t="e">
        <f>G234+G265</f>
        <v>#REF!</v>
      </c>
      <c r="H233" s="478" t="e">
        <f>H234+H265+H246++H239</f>
        <v>#REF!</v>
      </c>
      <c r="I233" s="586">
        <f>I234+I265</f>
        <v>5336.1</v>
      </c>
    </row>
    <row r="234" spans="1:9" ht="15.75" customHeight="1">
      <c r="A234" s="62" t="s">
        <v>116</v>
      </c>
      <c r="B234" s="704" t="s">
        <v>114</v>
      </c>
      <c r="C234" s="559" t="s">
        <v>66</v>
      </c>
      <c r="D234" s="559" t="s">
        <v>7</v>
      </c>
      <c r="E234" s="559" t="s">
        <v>35</v>
      </c>
      <c r="F234" s="559" t="s">
        <v>6</v>
      </c>
      <c r="G234" s="479" t="e">
        <f>G235+G239+G246</f>
        <v>#REF!</v>
      </c>
      <c r="H234" s="480" t="e">
        <f>H235</f>
        <v>#REF!</v>
      </c>
      <c r="I234" s="585">
        <f>I235+I239+I246</f>
        <v>4825.1</v>
      </c>
    </row>
    <row r="235" spans="1:9" ht="18" customHeight="1">
      <c r="A235" s="64" t="s">
        <v>377</v>
      </c>
      <c r="B235" s="703" t="s">
        <v>114</v>
      </c>
      <c r="C235" s="558" t="s">
        <v>66</v>
      </c>
      <c r="D235" s="558" t="s">
        <v>7</v>
      </c>
      <c r="E235" s="558" t="s">
        <v>68</v>
      </c>
      <c r="F235" s="558" t="s">
        <v>6</v>
      </c>
      <c r="G235" s="482" t="e">
        <f>G236</f>
        <v>#REF!</v>
      </c>
      <c r="H235" s="482" t="e">
        <f>H236</f>
        <v>#REF!</v>
      </c>
      <c r="I235" s="589">
        <f>I236</f>
        <v>2838</v>
      </c>
    </row>
    <row r="236" spans="1:9" ht="32.25" customHeight="1">
      <c r="A236" s="21" t="s">
        <v>118</v>
      </c>
      <c r="B236" s="703" t="s">
        <v>114</v>
      </c>
      <c r="C236" s="558" t="s">
        <v>66</v>
      </c>
      <c r="D236" s="558" t="s">
        <v>7</v>
      </c>
      <c r="E236" s="558" t="s">
        <v>119</v>
      </c>
      <c r="F236" s="558" t="s">
        <v>6</v>
      </c>
      <c r="G236" s="482" t="e">
        <f>#REF!</f>
        <v>#REF!</v>
      </c>
      <c r="H236" s="482" t="e">
        <f>#REF!</f>
        <v>#REF!</v>
      </c>
      <c r="I236" s="589">
        <f>I237</f>
        <v>2838</v>
      </c>
    </row>
    <row r="237" spans="1:9" ht="41.25" customHeight="1">
      <c r="A237" s="734" t="s">
        <v>465</v>
      </c>
      <c r="B237" s="703" t="s">
        <v>114</v>
      </c>
      <c r="C237" s="558" t="s">
        <v>66</v>
      </c>
      <c r="D237" s="558" t="s">
        <v>7</v>
      </c>
      <c r="E237" s="558" t="s">
        <v>119</v>
      </c>
      <c r="F237" s="558" t="s">
        <v>437</v>
      </c>
      <c r="G237" s="482"/>
      <c r="H237" s="482"/>
      <c r="I237" s="589">
        <v>2838</v>
      </c>
    </row>
    <row r="238" spans="1:9" ht="25.5" customHeight="1" hidden="1">
      <c r="A238" s="87" t="s">
        <v>216</v>
      </c>
      <c r="B238" s="703" t="s">
        <v>114</v>
      </c>
      <c r="C238" s="558" t="s">
        <v>66</v>
      </c>
      <c r="D238" s="558" t="s">
        <v>7</v>
      </c>
      <c r="E238" s="558" t="s">
        <v>119</v>
      </c>
      <c r="F238" s="558" t="s">
        <v>109</v>
      </c>
      <c r="G238" s="483">
        <v>10</v>
      </c>
      <c r="H238" s="483"/>
      <c r="I238" s="590"/>
    </row>
    <row r="239" spans="1:9" ht="18" customHeight="1">
      <c r="A239" s="64" t="s">
        <v>196</v>
      </c>
      <c r="B239" s="703" t="s">
        <v>114</v>
      </c>
      <c r="C239" s="558" t="s">
        <v>66</v>
      </c>
      <c r="D239" s="558" t="s">
        <v>7</v>
      </c>
      <c r="E239" s="558" t="s">
        <v>198</v>
      </c>
      <c r="F239" s="558" t="s">
        <v>6</v>
      </c>
      <c r="G239" s="482">
        <f>G240</f>
        <v>0</v>
      </c>
      <c r="H239" s="484">
        <f>H240</f>
        <v>215</v>
      </c>
      <c r="I239" s="591">
        <f>I240</f>
        <v>314</v>
      </c>
    </row>
    <row r="240" spans="1:9" ht="30" customHeight="1">
      <c r="A240" s="21" t="s">
        <v>22</v>
      </c>
      <c r="B240" s="703" t="s">
        <v>114</v>
      </c>
      <c r="C240" s="558" t="s">
        <v>66</v>
      </c>
      <c r="D240" s="558" t="s">
        <v>7</v>
      </c>
      <c r="E240" s="558" t="s">
        <v>197</v>
      </c>
      <c r="F240" s="558" t="s">
        <v>6</v>
      </c>
      <c r="G240" s="482">
        <f>G245</f>
        <v>0</v>
      </c>
      <c r="H240" s="482">
        <f>H245</f>
        <v>215</v>
      </c>
      <c r="I240" s="589">
        <f>I241+I242+I243+I244+I245</f>
        <v>314</v>
      </c>
    </row>
    <row r="241" spans="1:9" ht="27" customHeight="1">
      <c r="A241" s="733" t="s">
        <v>426</v>
      </c>
      <c r="B241" s="703" t="s">
        <v>114</v>
      </c>
      <c r="C241" s="558" t="s">
        <v>66</v>
      </c>
      <c r="D241" s="558" t="s">
        <v>7</v>
      </c>
      <c r="E241" s="558" t="s">
        <v>197</v>
      </c>
      <c r="F241" s="558" t="s">
        <v>428</v>
      </c>
      <c r="G241" s="482"/>
      <c r="H241" s="482"/>
      <c r="I241" s="589">
        <v>200.5</v>
      </c>
    </row>
    <row r="242" spans="1:9" ht="0.75" customHeight="1">
      <c r="A242" s="734" t="s">
        <v>425</v>
      </c>
      <c r="B242" s="703" t="s">
        <v>114</v>
      </c>
      <c r="C242" s="558" t="s">
        <v>66</v>
      </c>
      <c r="D242" s="558" t="s">
        <v>7</v>
      </c>
      <c r="E242" s="558" t="s">
        <v>197</v>
      </c>
      <c r="F242" s="558" t="s">
        <v>429</v>
      </c>
      <c r="G242" s="482"/>
      <c r="H242" s="482"/>
      <c r="I242" s="589"/>
    </row>
    <row r="243" spans="1:9" ht="27" customHeight="1">
      <c r="A243" s="734" t="s">
        <v>440</v>
      </c>
      <c r="B243" s="703" t="s">
        <v>114</v>
      </c>
      <c r="C243" s="558" t="s">
        <v>66</v>
      </c>
      <c r="D243" s="558" t="s">
        <v>7</v>
      </c>
      <c r="E243" s="558" t="s">
        <v>197</v>
      </c>
      <c r="F243" s="558" t="s">
        <v>421</v>
      </c>
      <c r="G243" s="482"/>
      <c r="H243" s="482"/>
      <c r="I243" s="589">
        <v>113.5</v>
      </c>
    </row>
    <row r="244" spans="1:9" ht="0.75" customHeight="1">
      <c r="A244" s="733" t="s">
        <v>423</v>
      </c>
      <c r="B244" s="703" t="s">
        <v>114</v>
      </c>
      <c r="C244" s="558" t="s">
        <v>66</v>
      </c>
      <c r="D244" s="558" t="s">
        <v>7</v>
      </c>
      <c r="E244" s="558" t="s">
        <v>197</v>
      </c>
      <c r="F244" s="558" t="s">
        <v>422</v>
      </c>
      <c r="G244" s="482"/>
      <c r="H244" s="482"/>
      <c r="I244" s="589"/>
    </row>
    <row r="245" spans="1:9" ht="24" customHeight="1" hidden="1">
      <c r="A245" s="733" t="s">
        <v>431</v>
      </c>
      <c r="B245" s="703" t="s">
        <v>114</v>
      </c>
      <c r="C245" s="558" t="s">
        <v>66</v>
      </c>
      <c r="D245" s="558" t="s">
        <v>7</v>
      </c>
      <c r="E245" s="558" t="s">
        <v>197</v>
      </c>
      <c r="F245" s="558" t="s">
        <v>430</v>
      </c>
      <c r="G245" s="482"/>
      <c r="H245" s="482">
        <v>215</v>
      </c>
      <c r="I245" s="589"/>
    </row>
    <row r="246" spans="1:9" ht="19.5" customHeight="1">
      <c r="A246" s="64" t="s">
        <v>69</v>
      </c>
      <c r="B246" s="703" t="s">
        <v>114</v>
      </c>
      <c r="C246" s="558" t="s">
        <v>66</v>
      </c>
      <c r="D246" s="558" t="s">
        <v>7</v>
      </c>
      <c r="E246" s="558" t="s">
        <v>70</v>
      </c>
      <c r="F246" s="558" t="s">
        <v>60</v>
      </c>
      <c r="G246" s="482">
        <f>G253+G259</f>
        <v>0</v>
      </c>
      <c r="H246" s="484">
        <f>H253</f>
        <v>1300</v>
      </c>
      <c r="I246" s="591">
        <f>I253+I261+I263</f>
        <v>1673.1</v>
      </c>
    </row>
    <row r="247" spans="1:9" ht="26.25" customHeight="1" hidden="1">
      <c r="A247" s="21" t="s">
        <v>118</v>
      </c>
      <c r="B247" s="703" t="s">
        <v>120</v>
      </c>
      <c r="C247" s="558" t="s">
        <v>66</v>
      </c>
      <c r="D247" s="558" t="s">
        <v>7</v>
      </c>
      <c r="E247" s="558" t="s">
        <v>121</v>
      </c>
      <c r="F247" s="558"/>
      <c r="G247" s="482"/>
      <c r="H247" s="482"/>
      <c r="I247" s="589"/>
    </row>
    <row r="248" spans="1:9" ht="41.25" customHeight="1" hidden="1">
      <c r="A248" s="21" t="s">
        <v>108</v>
      </c>
      <c r="B248" s="703" t="s">
        <v>120</v>
      </c>
      <c r="C248" s="558" t="s">
        <v>66</v>
      </c>
      <c r="D248" s="558" t="s">
        <v>7</v>
      </c>
      <c r="E248" s="558" t="s">
        <v>121</v>
      </c>
      <c r="F248" s="558" t="s">
        <v>109</v>
      </c>
      <c r="G248" s="482"/>
      <c r="H248" s="482"/>
      <c r="I248" s="589"/>
    </row>
    <row r="249" spans="1:9" ht="35.25" customHeight="1" hidden="1">
      <c r="A249" s="16" t="s">
        <v>74</v>
      </c>
      <c r="B249" s="700" t="s">
        <v>21</v>
      </c>
      <c r="C249" s="463" t="s">
        <v>66</v>
      </c>
      <c r="D249" s="463" t="s">
        <v>9</v>
      </c>
      <c r="E249" s="463" t="s">
        <v>73</v>
      </c>
      <c r="F249" s="463" t="s">
        <v>75</v>
      </c>
      <c r="G249" s="485"/>
      <c r="H249" s="485"/>
      <c r="I249" s="589"/>
    </row>
    <row r="250" spans="1:9" ht="27" customHeight="1" hidden="1">
      <c r="A250" s="15" t="s">
        <v>71</v>
      </c>
      <c r="B250" s="708" t="s">
        <v>21</v>
      </c>
      <c r="C250" s="545" t="s">
        <v>66</v>
      </c>
      <c r="D250" s="545" t="s">
        <v>9</v>
      </c>
      <c r="E250" s="545" t="s">
        <v>35</v>
      </c>
      <c r="F250" s="545" t="s">
        <v>6</v>
      </c>
      <c r="G250" s="487"/>
      <c r="H250" s="487"/>
      <c r="I250" s="592"/>
    </row>
    <row r="251" spans="1:9" ht="40.5" customHeight="1" hidden="1">
      <c r="A251" s="16" t="s">
        <v>72</v>
      </c>
      <c r="B251" s="700" t="s">
        <v>21</v>
      </c>
      <c r="C251" s="463" t="s">
        <v>66</v>
      </c>
      <c r="D251" s="463" t="s">
        <v>9</v>
      </c>
      <c r="E251" s="463" t="s">
        <v>73</v>
      </c>
      <c r="F251" s="463" t="s">
        <v>6</v>
      </c>
      <c r="G251" s="485"/>
      <c r="H251" s="485"/>
      <c r="I251" s="589"/>
    </row>
    <row r="252" spans="1:9" ht="38.25" customHeight="1" hidden="1">
      <c r="A252" s="16" t="s">
        <v>74</v>
      </c>
      <c r="B252" s="700" t="s">
        <v>21</v>
      </c>
      <c r="C252" s="463" t="s">
        <v>66</v>
      </c>
      <c r="D252" s="463" t="s">
        <v>9</v>
      </c>
      <c r="E252" s="463" t="s">
        <v>73</v>
      </c>
      <c r="F252" s="463" t="s">
        <v>75</v>
      </c>
      <c r="G252" s="485"/>
      <c r="H252" s="485"/>
      <c r="I252" s="589"/>
    </row>
    <row r="253" spans="1:9" ht="31.5" customHeight="1">
      <c r="A253" s="21" t="s">
        <v>118</v>
      </c>
      <c r="B253" s="703" t="s">
        <v>114</v>
      </c>
      <c r="C253" s="558" t="s">
        <v>66</v>
      </c>
      <c r="D253" s="558" t="s">
        <v>7</v>
      </c>
      <c r="E253" s="558" t="s">
        <v>121</v>
      </c>
      <c r="F253" s="558" t="s">
        <v>6</v>
      </c>
      <c r="G253" s="482">
        <f>G258</f>
        <v>0</v>
      </c>
      <c r="H253" s="482">
        <f>H258</f>
        <v>1300</v>
      </c>
      <c r="I253" s="589">
        <f>I254+I255+I256+I257+I258</f>
        <v>1567</v>
      </c>
    </row>
    <row r="254" spans="1:9" ht="31.5" customHeight="1">
      <c r="A254" s="733" t="s">
        <v>426</v>
      </c>
      <c r="B254" s="703" t="s">
        <v>114</v>
      </c>
      <c r="C254" s="558" t="s">
        <v>66</v>
      </c>
      <c r="D254" s="558" t="s">
        <v>7</v>
      </c>
      <c r="E254" s="558" t="s">
        <v>121</v>
      </c>
      <c r="F254" s="558" t="s">
        <v>428</v>
      </c>
      <c r="G254" s="482"/>
      <c r="H254" s="482"/>
      <c r="I254" s="589">
        <v>1094</v>
      </c>
    </row>
    <row r="255" spans="1:9" ht="31.5" customHeight="1">
      <c r="A255" s="734" t="s">
        <v>425</v>
      </c>
      <c r="B255" s="703" t="s">
        <v>114</v>
      </c>
      <c r="C255" s="558" t="s">
        <v>66</v>
      </c>
      <c r="D255" s="558" t="s">
        <v>7</v>
      </c>
      <c r="E255" s="558" t="s">
        <v>121</v>
      </c>
      <c r="F255" s="558" t="s">
        <v>429</v>
      </c>
      <c r="G255" s="482"/>
      <c r="H255" s="482"/>
      <c r="I255" s="589">
        <v>24</v>
      </c>
    </row>
    <row r="256" spans="1:9" ht="31.5" customHeight="1">
      <c r="A256" s="734" t="s">
        <v>440</v>
      </c>
      <c r="B256" s="703" t="s">
        <v>114</v>
      </c>
      <c r="C256" s="558" t="s">
        <v>66</v>
      </c>
      <c r="D256" s="558" t="s">
        <v>7</v>
      </c>
      <c r="E256" s="558" t="s">
        <v>121</v>
      </c>
      <c r="F256" s="558" t="s">
        <v>421</v>
      </c>
      <c r="G256" s="482"/>
      <c r="H256" s="482"/>
      <c r="I256" s="589">
        <f>449-30</f>
        <v>419</v>
      </c>
    </row>
    <row r="257" spans="1:9" ht="31.5" customHeight="1">
      <c r="A257" s="733" t="s">
        <v>423</v>
      </c>
      <c r="B257" s="703" t="s">
        <v>114</v>
      </c>
      <c r="C257" s="558" t="s">
        <v>66</v>
      </c>
      <c r="D257" s="558" t="s">
        <v>7</v>
      </c>
      <c r="E257" s="558" t="s">
        <v>121</v>
      </c>
      <c r="F257" s="558" t="s">
        <v>422</v>
      </c>
      <c r="G257" s="482"/>
      <c r="H257" s="482"/>
      <c r="I257" s="589">
        <v>30</v>
      </c>
    </row>
    <row r="258" spans="1:9" ht="28.5" customHeight="1" hidden="1">
      <c r="A258" s="733" t="s">
        <v>431</v>
      </c>
      <c r="B258" s="703" t="s">
        <v>114</v>
      </c>
      <c r="C258" s="558" t="s">
        <v>66</v>
      </c>
      <c r="D258" s="558" t="s">
        <v>7</v>
      </c>
      <c r="E258" s="558" t="s">
        <v>121</v>
      </c>
      <c r="F258" s="558" t="s">
        <v>430</v>
      </c>
      <c r="G258" s="482"/>
      <c r="H258" s="482">
        <v>1300</v>
      </c>
      <c r="I258" s="589"/>
    </row>
    <row r="259" spans="1:9" ht="30.75" customHeight="1" hidden="1">
      <c r="A259" s="377" t="s">
        <v>346</v>
      </c>
      <c r="B259" s="546" t="s">
        <v>114</v>
      </c>
      <c r="C259" s="560" t="s">
        <v>66</v>
      </c>
      <c r="D259" s="560" t="s">
        <v>7</v>
      </c>
      <c r="E259" s="560" t="s">
        <v>254</v>
      </c>
      <c r="F259" s="560" t="s">
        <v>6</v>
      </c>
      <c r="G259" s="488"/>
      <c r="H259" s="488"/>
      <c r="I259" s="593"/>
    </row>
    <row r="260" spans="1:9" ht="18.75" customHeight="1" hidden="1">
      <c r="A260" s="381" t="s">
        <v>108</v>
      </c>
      <c r="B260" s="546" t="s">
        <v>114</v>
      </c>
      <c r="C260" s="560" t="s">
        <v>66</v>
      </c>
      <c r="D260" s="560" t="s">
        <v>7</v>
      </c>
      <c r="E260" s="560" t="s">
        <v>254</v>
      </c>
      <c r="F260" s="560" t="s">
        <v>109</v>
      </c>
      <c r="G260" s="489"/>
      <c r="H260" s="489"/>
      <c r="I260" s="594"/>
    </row>
    <row r="261" spans="1:9" ht="42" customHeight="1">
      <c r="A261" s="734" t="s">
        <v>458</v>
      </c>
      <c r="B261" s="746" t="s">
        <v>114</v>
      </c>
      <c r="C261" s="65" t="s">
        <v>66</v>
      </c>
      <c r="D261" s="65" t="s">
        <v>7</v>
      </c>
      <c r="E261" s="65" t="s">
        <v>460</v>
      </c>
      <c r="F261" s="554" t="s">
        <v>6</v>
      </c>
      <c r="G261" s="482"/>
      <c r="H261" s="482"/>
      <c r="I261" s="589">
        <f>I262</f>
        <v>90.8</v>
      </c>
    </row>
    <row r="262" spans="1:9" ht="29.25" customHeight="1">
      <c r="A262" s="123" t="s">
        <v>463</v>
      </c>
      <c r="B262" s="746" t="s">
        <v>114</v>
      </c>
      <c r="C262" s="65" t="s">
        <v>66</v>
      </c>
      <c r="D262" s="65" t="s">
        <v>7</v>
      </c>
      <c r="E262" s="65" t="s">
        <v>460</v>
      </c>
      <c r="F262" s="554" t="s">
        <v>151</v>
      </c>
      <c r="G262" s="482"/>
      <c r="H262" s="482"/>
      <c r="I262" s="589">
        <v>90.8</v>
      </c>
    </row>
    <row r="263" spans="1:9" ht="30" customHeight="1">
      <c r="A263" s="734" t="s">
        <v>457</v>
      </c>
      <c r="B263" s="540" t="s">
        <v>114</v>
      </c>
      <c r="C263" s="554" t="s">
        <v>66</v>
      </c>
      <c r="D263" s="554" t="s">
        <v>7</v>
      </c>
      <c r="E263" s="554" t="s">
        <v>459</v>
      </c>
      <c r="F263" s="554" t="s">
        <v>6</v>
      </c>
      <c r="G263" s="482"/>
      <c r="H263" s="482"/>
      <c r="I263" s="589">
        <f>I264</f>
        <v>15.3</v>
      </c>
    </row>
    <row r="264" spans="1:9" ht="30.75" customHeight="1">
      <c r="A264" s="123" t="s">
        <v>463</v>
      </c>
      <c r="B264" s="540" t="s">
        <v>114</v>
      </c>
      <c r="C264" s="554" t="s">
        <v>66</v>
      </c>
      <c r="D264" s="554" t="s">
        <v>7</v>
      </c>
      <c r="E264" s="554" t="s">
        <v>459</v>
      </c>
      <c r="F264" s="554" t="s">
        <v>151</v>
      </c>
      <c r="G264" s="482"/>
      <c r="H264" s="482"/>
      <c r="I264" s="589">
        <v>15.3</v>
      </c>
    </row>
    <row r="265" spans="1:9" ht="27" customHeight="1">
      <c r="A265" s="231" t="s">
        <v>376</v>
      </c>
      <c r="B265" s="685" t="s">
        <v>114</v>
      </c>
      <c r="C265" s="388" t="s">
        <v>66</v>
      </c>
      <c r="D265" s="388" t="s">
        <v>14</v>
      </c>
      <c r="E265" s="388" t="s">
        <v>35</v>
      </c>
      <c r="F265" s="388" t="s">
        <v>6</v>
      </c>
      <c r="G265" s="490">
        <f aca="true" t="shared" si="13" ref="G265:I266">G266</f>
        <v>0</v>
      </c>
      <c r="H265" s="490">
        <f t="shared" si="13"/>
        <v>416</v>
      </c>
      <c r="I265" s="591">
        <f t="shared" si="13"/>
        <v>511</v>
      </c>
    </row>
    <row r="266" spans="1:9" ht="63" customHeight="1">
      <c r="A266" s="22" t="s">
        <v>98</v>
      </c>
      <c r="B266" s="709" t="s">
        <v>114</v>
      </c>
      <c r="C266" s="463" t="s">
        <v>66</v>
      </c>
      <c r="D266" s="463" t="s">
        <v>14</v>
      </c>
      <c r="E266" s="463" t="s">
        <v>111</v>
      </c>
      <c r="F266" s="463" t="s">
        <v>6</v>
      </c>
      <c r="G266" s="479">
        <f t="shared" si="13"/>
        <v>0</v>
      </c>
      <c r="H266" s="479">
        <f t="shared" si="13"/>
        <v>416</v>
      </c>
      <c r="I266" s="595">
        <f t="shared" si="13"/>
        <v>511</v>
      </c>
    </row>
    <row r="267" spans="1:9" ht="30" customHeight="1">
      <c r="A267" s="22" t="s">
        <v>18</v>
      </c>
      <c r="B267" s="709" t="s">
        <v>114</v>
      </c>
      <c r="C267" s="463" t="s">
        <v>66</v>
      </c>
      <c r="D267" s="463" t="s">
        <v>14</v>
      </c>
      <c r="E267" s="463" t="s">
        <v>112</v>
      </c>
      <c r="F267" s="463" t="s">
        <v>6</v>
      </c>
      <c r="G267" s="479">
        <f>G274</f>
        <v>0</v>
      </c>
      <c r="H267" s="479">
        <f>H274</f>
        <v>416</v>
      </c>
      <c r="I267" s="595">
        <f>I270+I271+I272+I273+I274</f>
        <v>511</v>
      </c>
    </row>
    <row r="268" spans="1:9" ht="0.75" customHeight="1" hidden="1">
      <c r="A268" s="23" t="s">
        <v>122</v>
      </c>
      <c r="B268" s="709" t="s">
        <v>120</v>
      </c>
      <c r="C268" s="463" t="s">
        <v>66</v>
      </c>
      <c r="D268" s="463" t="s">
        <v>8</v>
      </c>
      <c r="E268" s="463" t="s">
        <v>112</v>
      </c>
      <c r="F268" s="463" t="s">
        <v>96</v>
      </c>
      <c r="G268" s="479"/>
      <c r="H268" s="479"/>
      <c r="I268" s="595"/>
    </row>
    <row r="269" spans="1:9" ht="10.5" customHeight="1" hidden="1">
      <c r="A269" s="8" t="s">
        <v>22</v>
      </c>
      <c r="B269" s="710" t="s">
        <v>21</v>
      </c>
      <c r="C269" s="463" t="s">
        <v>66</v>
      </c>
      <c r="D269" s="463" t="s">
        <v>7</v>
      </c>
      <c r="E269" s="463" t="s">
        <v>38</v>
      </c>
      <c r="F269" s="463" t="s">
        <v>37</v>
      </c>
      <c r="G269" s="492"/>
      <c r="H269" s="492"/>
      <c r="I269" s="595"/>
    </row>
    <row r="270" spans="1:9" ht="23.25" customHeight="1">
      <c r="A270" s="733" t="s">
        <v>426</v>
      </c>
      <c r="B270" s="709" t="s">
        <v>114</v>
      </c>
      <c r="C270" s="463" t="s">
        <v>66</v>
      </c>
      <c r="D270" s="463" t="s">
        <v>14</v>
      </c>
      <c r="E270" s="463" t="s">
        <v>112</v>
      </c>
      <c r="F270" s="737" t="s">
        <v>419</v>
      </c>
      <c r="G270" s="492"/>
      <c r="H270" s="492"/>
      <c r="I270" s="595">
        <v>372</v>
      </c>
    </row>
    <row r="271" spans="1:9" ht="0.75" customHeight="1">
      <c r="A271" s="734" t="s">
        <v>425</v>
      </c>
      <c r="B271" s="709" t="s">
        <v>114</v>
      </c>
      <c r="C271" s="463" t="s">
        <v>66</v>
      </c>
      <c r="D271" s="463" t="s">
        <v>14</v>
      </c>
      <c r="E271" s="463" t="s">
        <v>112</v>
      </c>
      <c r="F271" s="737" t="s">
        <v>420</v>
      </c>
      <c r="G271" s="492"/>
      <c r="H271" s="492"/>
      <c r="I271" s="595"/>
    </row>
    <row r="272" spans="1:9" ht="30" customHeight="1">
      <c r="A272" s="734" t="s">
        <v>440</v>
      </c>
      <c r="B272" s="709" t="s">
        <v>114</v>
      </c>
      <c r="C272" s="463" t="s">
        <v>66</v>
      </c>
      <c r="D272" s="463" t="s">
        <v>14</v>
      </c>
      <c r="E272" s="463" t="s">
        <v>112</v>
      </c>
      <c r="F272" s="737" t="s">
        <v>421</v>
      </c>
      <c r="G272" s="492"/>
      <c r="H272" s="492"/>
      <c r="I272" s="595">
        <v>139</v>
      </c>
    </row>
    <row r="273" spans="1:9" ht="30.75" customHeight="1" hidden="1">
      <c r="A273" s="733" t="s">
        <v>423</v>
      </c>
      <c r="B273" s="709" t="s">
        <v>114</v>
      </c>
      <c r="C273" s="463" t="s">
        <v>66</v>
      </c>
      <c r="D273" s="463" t="s">
        <v>14</v>
      </c>
      <c r="E273" s="463" t="s">
        <v>112</v>
      </c>
      <c r="F273" s="737" t="s">
        <v>422</v>
      </c>
      <c r="G273" s="492"/>
      <c r="H273" s="492"/>
      <c r="I273" s="595"/>
    </row>
    <row r="274" spans="1:9" ht="28.5" customHeight="1" hidden="1">
      <c r="A274" s="733" t="s">
        <v>431</v>
      </c>
      <c r="B274" s="709" t="s">
        <v>114</v>
      </c>
      <c r="C274" s="463" t="s">
        <v>66</v>
      </c>
      <c r="D274" s="463" t="s">
        <v>14</v>
      </c>
      <c r="E274" s="463" t="s">
        <v>112</v>
      </c>
      <c r="F274" s="737" t="s">
        <v>430</v>
      </c>
      <c r="G274" s="479"/>
      <c r="H274" s="479">
        <v>416</v>
      </c>
      <c r="I274" s="595"/>
    </row>
    <row r="275" spans="1:9" ht="32.25" customHeight="1">
      <c r="A275" s="567" t="s">
        <v>380</v>
      </c>
      <c r="B275" s="684" t="s">
        <v>124</v>
      </c>
      <c r="C275" s="387" t="s">
        <v>16</v>
      </c>
      <c r="D275" s="387" t="s">
        <v>16</v>
      </c>
      <c r="E275" s="387" t="s">
        <v>35</v>
      </c>
      <c r="F275" s="387" t="s">
        <v>6</v>
      </c>
      <c r="G275" s="452">
        <f>G276</f>
        <v>1138.8</v>
      </c>
      <c r="H275" s="452">
        <v>27386</v>
      </c>
      <c r="I275" s="575">
        <f>I276</f>
        <v>700</v>
      </c>
    </row>
    <row r="276" spans="1:9" ht="16.5" customHeight="1">
      <c r="A276" s="14" t="s">
        <v>375</v>
      </c>
      <c r="B276" s="705" t="s">
        <v>124</v>
      </c>
      <c r="C276" s="474" t="s">
        <v>26</v>
      </c>
      <c r="D276" s="474" t="s">
        <v>16</v>
      </c>
      <c r="E276" s="474" t="s">
        <v>35</v>
      </c>
      <c r="F276" s="474" t="s">
        <v>6</v>
      </c>
      <c r="G276" s="493">
        <f>G277+G285+G293+G297+G303</f>
        <v>1138.8</v>
      </c>
      <c r="H276" s="493"/>
      <c r="I276" s="582">
        <f>I277+I285+I293+I297+I303</f>
        <v>700</v>
      </c>
    </row>
    <row r="277" spans="1:9" ht="17.25" customHeight="1">
      <c r="A277" s="35" t="s">
        <v>177</v>
      </c>
      <c r="B277" s="692" t="s">
        <v>124</v>
      </c>
      <c r="C277" s="161" t="s">
        <v>26</v>
      </c>
      <c r="D277" s="161" t="s">
        <v>7</v>
      </c>
      <c r="E277" s="161" t="s">
        <v>35</v>
      </c>
      <c r="F277" s="161" t="s">
        <v>6</v>
      </c>
      <c r="G277" s="494">
        <f>G278</f>
        <v>0</v>
      </c>
      <c r="H277" s="494"/>
      <c r="I277" s="596">
        <f>I278</f>
        <v>400</v>
      </c>
    </row>
    <row r="278" spans="1:9" ht="25.5">
      <c r="A278" s="6" t="s">
        <v>40</v>
      </c>
      <c r="B278" s="692" t="s">
        <v>124</v>
      </c>
      <c r="C278" s="161" t="s">
        <v>26</v>
      </c>
      <c r="D278" s="161" t="s">
        <v>7</v>
      </c>
      <c r="E278" s="161" t="s">
        <v>39</v>
      </c>
      <c r="F278" s="161" t="s">
        <v>6</v>
      </c>
      <c r="G278" s="495">
        <f>G279</f>
        <v>0</v>
      </c>
      <c r="H278" s="495"/>
      <c r="I278" s="597">
        <f>I279</f>
        <v>400</v>
      </c>
    </row>
    <row r="279" spans="1:9" ht="33.75" customHeight="1">
      <c r="A279" s="1" t="s">
        <v>22</v>
      </c>
      <c r="B279" s="692" t="s">
        <v>124</v>
      </c>
      <c r="C279" s="161" t="s">
        <v>26</v>
      </c>
      <c r="D279" s="161" t="s">
        <v>7</v>
      </c>
      <c r="E279" s="463" t="s">
        <v>123</v>
      </c>
      <c r="F279" s="161" t="s">
        <v>6</v>
      </c>
      <c r="G279" s="495">
        <f>G284</f>
        <v>0</v>
      </c>
      <c r="H279" s="495"/>
      <c r="I279" s="597">
        <f>I284</f>
        <v>400</v>
      </c>
    </row>
    <row r="280" spans="1:9" ht="26.25" customHeight="1" hidden="1">
      <c r="A280" s="6" t="s">
        <v>41</v>
      </c>
      <c r="B280" s="692" t="s">
        <v>24</v>
      </c>
      <c r="C280" s="161" t="s">
        <v>26</v>
      </c>
      <c r="D280" s="161" t="s">
        <v>7</v>
      </c>
      <c r="E280" s="463" t="s">
        <v>42</v>
      </c>
      <c r="F280" s="161" t="s">
        <v>6</v>
      </c>
      <c r="G280" s="495"/>
      <c r="H280" s="495"/>
      <c r="I280" s="597"/>
    </row>
    <row r="281" spans="1:9" ht="36.75" customHeight="1" hidden="1">
      <c r="A281" s="1" t="s">
        <v>22</v>
      </c>
      <c r="B281" s="692" t="s">
        <v>24</v>
      </c>
      <c r="C281" s="161" t="s">
        <v>26</v>
      </c>
      <c r="D281" s="161" t="s">
        <v>7</v>
      </c>
      <c r="E281" s="463" t="s">
        <v>42</v>
      </c>
      <c r="F281" s="161" t="s">
        <v>37</v>
      </c>
      <c r="G281" s="495"/>
      <c r="H281" s="495"/>
      <c r="I281" s="597"/>
    </row>
    <row r="282" spans="1:9" ht="28.5" customHeight="1" hidden="1">
      <c r="A282" s="6" t="s">
        <v>41</v>
      </c>
      <c r="B282" s="692" t="s">
        <v>24</v>
      </c>
      <c r="C282" s="161" t="s">
        <v>26</v>
      </c>
      <c r="D282" s="161" t="s">
        <v>7</v>
      </c>
      <c r="E282" s="463" t="s">
        <v>42</v>
      </c>
      <c r="F282" s="161" t="s">
        <v>6</v>
      </c>
      <c r="G282" s="495"/>
      <c r="H282" s="495"/>
      <c r="I282" s="597"/>
    </row>
    <row r="283" spans="1:9" ht="37.5" customHeight="1" hidden="1">
      <c r="A283" s="1" t="s">
        <v>22</v>
      </c>
      <c r="B283" s="692" t="s">
        <v>24</v>
      </c>
      <c r="C283" s="161" t="s">
        <v>26</v>
      </c>
      <c r="D283" s="161" t="s">
        <v>7</v>
      </c>
      <c r="E283" s="463" t="s">
        <v>42</v>
      </c>
      <c r="F283" s="161" t="s">
        <v>37</v>
      </c>
      <c r="G283" s="495"/>
      <c r="H283" s="495"/>
      <c r="I283" s="597"/>
    </row>
    <row r="284" spans="1:9" ht="30.75" customHeight="1">
      <c r="A284" s="734" t="s">
        <v>425</v>
      </c>
      <c r="B284" s="703" t="s">
        <v>124</v>
      </c>
      <c r="C284" s="558" t="s">
        <v>26</v>
      </c>
      <c r="D284" s="558" t="s">
        <v>7</v>
      </c>
      <c r="E284" s="558" t="s">
        <v>123</v>
      </c>
      <c r="F284" s="558" t="s">
        <v>429</v>
      </c>
      <c r="G284" s="479"/>
      <c r="H284" s="479"/>
      <c r="I284" s="598">
        <v>400</v>
      </c>
    </row>
    <row r="285" spans="1:9" ht="18" customHeight="1">
      <c r="A285" s="35" t="s">
        <v>178</v>
      </c>
      <c r="B285" s="711">
        <v>561</v>
      </c>
      <c r="C285" s="456" t="s">
        <v>26</v>
      </c>
      <c r="D285" s="456" t="s">
        <v>9</v>
      </c>
      <c r="E285" s="558" t="s">
        <v>35</v>
      </c>
      <c r="F285" s="558" t="s">
        <v>6</v>
      </c>
      <c r="G285" s="472">
        <f>G286+G289+G291</f>
        <v>771.8</v>
      </c>
      <c r="H285" s="472"/>
      <c r="I285" s="582">
        <f>I286+I289+I291</f>
        <v>300</v>
      </c>
    </row>
    <row r="286" spans="1:9" ht="24.75" customHeight="1">
      <c r="A286" s="6" t="s">
        <v>40</v>
      </c>
      <c r="B286" s="711">
        <v>561</v>
      </c>
      <c r="C286" s="456" t="s">
        <v>26</v>
      </c>
      <c r="D286" s="456" t="s">
        <v>9</v>
      </c>
      <c r="E286" s="161" t="s">
        <v>39</v>
      </c>
      <c r="F286" s="558" t="s">
        <v>6</v>
      </c>
      <c r="G286" s="480">
        <f>G287</f>
        <v>0</v>
      </c>
      <c r="H286" s="480"/>
      <c r="I286" s="585">
        <f>I287</f>
        <v>300</v>
      </c>
    </row>
    <row r="287" spans="1:9" ht="33" customHeight="1">
      <c r="A287" s="1" t="s">
        <v>22</v>
      </c>
      <c r="B287" s="711">
        <v>561</v>
      </c>
      <c r="C287" s="456" t="s">
        <v>26</v>
      </c>
      <c r="D287" s="456" t="s">
        <v>9</v>
      </c>
      <c r="E287" s="463" t="s">
        <v>123</v>
      </c>
      <c r="F287" s="558" t="s">
        <v>6</v>
      </c>
      <c r="G287" s="479">
        <f>G288</f>
        <v>0</v>
      </c>
      <c r="H287" s="479"/>
      <c r="I287" s="595">
        <f>I288</f>
        <v>300</v>
      </c>
    </row>
    <row r="288" spans="1:9" ht="31.5" customHeight="1">
      <c r="A288" s="734" t="s">
        <v>425</v>
      </c>
      <c r="B288" s="711">
        <v>561</v>
      </c>
      <c r="C288" s="456" t="s">
        <v>26</v>
      </c>
      <c r="D288" s="456" t="s">
        <v>9</v>
      </c>
      <c r="E288" s="463" t="s">
        <v>123</v>
      </c>
      <c r="F288" s="558" t="s">
        <v>429</v>
      </c>
      <c r="G288" s="479"/>
      <c r="H288" s="479"/>
      <c r="I288" s="595">
        <v>300</v>
      </c>
    </row>
    <row r="289" spans="1:9" ht="32.25" customHeight="1" hidden="1">
      <c r="A289" s="21" t="s">
        <v>89</v>
      </c>
      <c r="B289" s="711">
        <v>561</v>
      </c>
      <c r="C289" s="456" t="s">
        <v>26</v>
      </c>
      <c r="D289" s="456" t="s">
        <v>9</v>
      </c>
      <c r="E289" s="463" t="s">
        <v>81</v>
      </c>
      <c r="F289" s="558" t="s">
        <v>6</v>
      </c>
      <c r="G289" s="479">
        <f>G290</f>
        <v>11.8</v>
      </c>
      <c r="H289" s="479"/>
      <c r="I289" s="595">
        <f>I290</f>
        <v>0</v>
      </c>
    </row>
    <row r="290" spans="1:9" ht="68.25" customHeight="1" hidden="1">
      <c r="A290" s="21" t="s">
        <v>354</v>
      </c>
      <c r="B290" s="711">
        <v>561</v>
      </c>
      <c r="C290" s="456" t="s">
        <v>26</v>
      </c>
      <c r="D290" s="456" t="s">
        <v>9</v>
      </c>
      <c r="E290" s="463" t="s">
        <v>280</v>
      </c>
      <c r="F290" s="558" t="s">
        <v>109</v>
      </c>
      <c r="G290" s="479">
        <v>11.8</v>
      </c>
      <c r="H290" s="479"/>
      <c r="I290" s="595"/>
    </row>
    <row r="291" spans="1:9" ht="48.75" customHeight="1" hidden="1">
      <c r="A291" s="274" t="s">
        <v>345</v>
      </c>
      <c r="B291" s="712">
        <v>561</v>
      </c>
      <c r="C291" s="447" t="s">
        <v>26</v>
      </c>
      <c r="D291" s="447" t="s">
        <v>9</v>
      </c>
      <c r="E291" s="399" t="s">
        <v>269</v>
      </c>
      <c r="F291" s="399" t="s">
        <v>6</v>
      </c>
      <c r="G291" s="496">
        <f>G292</f>
        <v>760</v>
      </c>
      <c r="H291" s="496"/>
      <c r="I291" s="591">
        <f>I292</f>
        <v>0</v>
      </c>
    </row>
    <row r="292" spans="1:9" ht="23.25" customHeight="1" hidden="1">
      <c r="A292" s="230" t="s">
        <v>108</v>
      </c>
      <c r="B292" s="712">
        <v>561</v>
      </c>
      <c r="C292" s="447" t="s">
        <v>26</v>
      </c>
      <c r="D292" s="447" t="s">
        <v>9</v>
      </c>
      <c r="E292" s="399" t="s">
        <v>269</v>
      </c>
      <c r="F292" s="554" t="s">
        <v>109</v>
      </c>
      <c r="G292" s="428">
        <v>760</v>
      </c>
      <c r="H292" s="428"/>
      <c r="I292" s="589"/>
    </row>
    <row r="293" spans="1:9" ht="26.25" customHeight="1" hidden="1">
      <c r="A293" s="237" t="s">
        <v>204</v>
      </c>
      <c r="B293" s="689" t="s">
        <v>124</v>
      </c>
      <c r="C293" s="399" t="s">
        <v>26</v>
      </c>
      <c r="D293" s="399" t="s">
        <v>28</v>
      </c>
      <c r="E293" s="399" t="s">
        <v>91</v>
      </c>
      <c r="F293" s="399" t="s">
        <v>6</v>
      </c>
      <c r="G293" s="424">
        <f>G294</f>
        <v>0</v>
      </c>
      <c r="H293" s="424"/>
      <c r="I293" s="576">
        <f>I294</f>
        <v>0</v>
      </c>
    </row>
    <row r="294" spans="1:9" ht="18.75" customHeight="1" hidden="1">
      <c r="A294" s="238" t="s">
        <v>205</v>
      </c>
      <c r="B294" s="689" t="s">
        <v>124</v>
      </c>
      <c r="C294" s="399" t="s">
        <v>26</v>
      </c>
      <c r="D294" s="399" t="s">
        <v>28</v>
      </c>
      <c r="E294" s="399" t="s">
        <v>206</v>
      </c>
      <c r="F294" s="399" t="s">
        <v>6</v>
      </c>
      <c r="G294" s="497">
        <f>G295</f>
        <v>0</v>
      </c>
      <c r="H294" s="497"/>
      <c r="I294" s="589">
        <f>I295</f>
        <v>0</v>
      </c>
    </row>
    <row r="295" spans="1:9" ht="27.75" customHeight="1" hidden="1">
      <c r="A295" s="240" t="s">
        <v>22</v>
      </c>
      <c r="B295" s="689" t="s">
        <v>124</v>
      </c>
      <c r="C295" s="399" t="s">
        <v>26</v>
      </c>
      <c r="D295" s="399" t="s">
        <v>28</v>
      </c>
      <c r="E295" s="399" t="s">
        <v>207</v>
      </c>
      <c r="F295" s="399" t="s">
        <v>6</v>
      </c>
      <c r="G295" s="497">
        <f>G296</f>
        <v>0</v>
      </c>
      <c r="H295" s="497"/>
      <c r="I295" s="589">
        <f>I296</f>
        <v>0</v>
      </c>
    </row>
    <row r="296" spans="1:9" ht="18" customHeight="1" hidden="1">
      <c r="A296" s="240" t="s">
        <v>108</v>
      </c>
      <c r="B296" s="689" t="s">
        <v>124</v>
      </c>
      <c r="C296" s="399" t="s">
        <v>26</v>
      </c>
      <c r="D296" s="399" t="s">
        <v>28</v>
      </c>
      <c r="E296" s="399" t="s">
        <v>207</v>
      </c>
      <c r="F296" s="399" t="s">
        <v>109</v>
      </c>
      <c r="G296" s="497"/>
      <c r="H296" s="497"/>
      <c r="I296" s="589"/>
    </row>
    <row r="297" spans="1:9" ht="18.75" customHeight="1" hidden="1">
      <c r="A297" s="237" t="s">
        <v>208</v>
      </c>
      <c r="B297" s="689" t="s">
        <v>124</v>
      </c>
      <c r="C297" s="399" t="s">
        <v>26</v>
      </c>
      <c r="D297" s="399" t="s">
        <v>14</v>
      </c>
      <c r="E297" s="399" t="s">
        <v>91</v>
      </c>
      <c r="F297" s="399" t="s">
        <v>6</v>
      </c>
      <c r="G297" s="424">
        <f>G298+G301</f>
        <v>367</v>
      </c>
      <c r="H297" s="424"/>
      <c r="I297" s="576">
        <f>I298+I301</f>
        <v>0</v>
      </c>
    </row>
    <row r="298" spans="1:9" ht="19.5" customHeight="1" hidden="1">
      <c r="A298" s="240" t="s">
        <v>205</v>
      </c>
      <c r="B298" s="689" t="s">
        <v>124</v>
      </c>
      <c r="C298" s="399" t="s">
        <v>26</v>
      </c>
      <c r="D298" s="399" t="s">
        <v>14</v>
      </c>
      <c r="E298" s="399" t="s">
        <v>206</v>
      </c>
      <c r="F298" s="399" t="s">
        <v>6</v>
      </c>
      <c r="G298" s="497">
        <f>G299</f>
        <v>0</v>
      </c>
      <c r="H298" s="497"/>
      <c r="I298" s="589">
        <f>I299</f>
        <v>0</v>
      </c>
    </row>
    <row r="299" spans="1:9" ht="27.75" customHeight="1" hidden="1">
      <c r="A299" s="240" t="s">
        <v>22</v>
      </c>
      <c r="B299" s="689" t="s">
        <v>124</v>
      </c>
      <c r="C299" s="399" t="s">
        <v>26</v>
      </c>
      <c r="D299" s="399" t="s">
        <v>14</v>
      </c>
      <c r="E299" s="399" t="s">
        <v>207</v>
      </c>
      <c r="F299" s="399" t="s">
        <v>6</v>
      </c>
      <c r="G299" s="497">
        <f>G300</f>
        <v>0</v>
      </c>
      <c r="H299" s="497"/>
      <c r="I299" s="589">
        <f>I300</f>
        <v>0</v>
      </c>
    </row>
    <row r="300" spans="1:9" ht="20.25" customHeight="1" hidden="1">
      <c r="A300" s="240" t="s">
        <v>108</v>
      </c>
      <c r="B300" s="689" t="s">
        <v>124</v>
      </c>
      <c r="C300" s="399" t="s">
        <v>26</v>
      </c>
      <c r="D300" s="399" t="s">
        <v>14</v>
      </c>
      <c r="E300" s="399" t="s">
        <v>207</v>
      </c>
      <c r="F300" s="399" t="s">
        <v>109</v>
      </c>
      <c r="G300" s="428"/>
      <c r="H300" s="428"/>
      <c r="I300" s="589"/>
    </row>
    <row r="301" spans="1:9" ht="48" customHeight="1" hidden="1">
      <c r="A301" s="274" t="s">
        <v>266</v>
      </c>
      <c r="B301" s="689" t="s">
        <v>124</v>
      </c>
      <c r="C301" s="399" t="s">
        <v>26</v>
      </c>
      <c r="D301" s="399" t="s">
        <v>14</v>
      </c>
      <c r="E301" s="399" t="s">
        <v>267</v>
      </c>
      <c r="F301" s="399" t="s">
        <v>6</v>
      </c>
      <c r="G301" s="497">
        <f>G302</f>
        <v>367</v>
      </c>
      <c r="H301" s="497"/>
      <c r="I301" s="589">
        <f>I302</f>
        <v>0</v>
      </c>
    </row>
    <row r="302" spans="1:9" ht="21.75" customHeight="1" hidden="1">
      <c r="A302" s="240" t="s">
        <v>108</v>
      </c>
      <c r="B302" s="689" t="s">
        <v>124</v>
      </c>
      <c r="C302" s="399" t="s">
        <v>26</v>
      </c>
      <c r="D302" s="399" t="s">
        <v>14</v>
      </c>
      <c r="E302" s="399" t="s">
        <v>267</v>
      </c>
      <c r="F302" s="399" t="s">
        <v>109</v>
      </c>
      <c r="G302" s="497">
        <v>367</v>
      </c>
      <c r="H302" s="497"/>
      <c r="I302" s="589"/>
    </row>
    <row r="303" spans="1:9" ht="23.25" customHeight="1" hidden="1">
      <c r="A303" s="237" t="s">
        <v>378</v>
      </c>
      <c r="B303" s="689" t="s">
        <v>124</v>
      </c>
      <c r="C303" s="399" t="s">
        <v>26</v>
      </c>
      <c r="D303" s="399" t="s">
        <v>26</v>
      </c>
      <c r="E303" s="399" t="s">
        <v>91</v>
      </c>
      <c r="F303" s="399" t="s">
        <v>6</v>
      </c>
      <c r="G303" s="424">
        <f>G304+G307</f>
        <v>0</v>
      </c>
      <c r="H303" s="424"/>
      <c r="I303" s="576">
        <f>I304+I307</f>
        <v>0</v>
      </c>
    </row>
    <row r="304" spans="1:9" ht="30" customHeight="1" hidden="1">
      <c r="A304" s="237" t="s">
        <v>210</v>
      </c>
      <c r="B304" s="689" t="s">
        <v>124</v>
      </c>
      <c r="C304" s="399" t="s">
        <v>26</v>
      </c>
      <c r="D304" s="399" t="s">
        <v>26</v>
      </c>
      <c r="E304" s="399" t="s">
        <v>211</v>
      </c>
      <c r="F304" s="399" t="s">
        <v>6</v>
      </c>
      <c r="G304" s="497">
        <f>G305</f>
        <v>0</v>
      </c>
      <c r="H304" s="497"/>
      <c r="I304" s="589">
        <f>I305</f>
        <v>0</v>
      </c>
    </row>
    <row r="305" spans="1:9" ht="29.25" customHeight="1" hidden="1">
      <c r="A305" s="238" t="s">
        <v>22</v>
      </c>
      <c r="B305" s="689" t="s">
        <v>124</v>
      </c>
      <c r="C305" s="399" t="s">
        <v>26</v>
      </c>
      <c r="D305" s="399" t="s">
        <v>26</v>
      </c>
      <c r="E305" s="399" t="s">
        <v>212</v>
      </c>
      <c r="F305" s="399" t="s">
        <v>6</v>
      </c>
      <c r="G305" s="497">
        <f>G306</f>
        <v>0</v>
      </c>
      <c r="H305" s="497"/>
      <c r="I305" s="589">
        <f>I306</f>
        <v>0</v>
      </c>
    </row>
    <row r="306" spans="1:9" ht="19.5" customHeight="1" hidden="1">
      <c r="A306" s="281" t="s">
        <v>108</v>
      </c>
      <c r="B306" s="692" t="s">
        <v>124</v>
      </c>
      <c r="C306" s="161" t="s">
        <v>26</v>
      </c>
      <c r="D306" s="161" t="s">
        <v>26</v>
      </c>
      <c r="E306" s="161" t="s">
        <v>212</v>
      </c>
      <c r="F306" s="161" t="s">
        <v>109</v>
      </c>
      <c r="G306" s="495"/>
      <c r="H306" s="495"/>
      <c r="I306" s="587"/>
    </row>
    <row r="307" spans="1:9" ht="57.75" customHeight="1" hidden="1">
      <c r="A307" s="26" t="s">
        <v>279</v>
      </c>
      <c r="B307" s="692" t="s">
        <v>124</v>
      </c>
      <c r="C307" s="161" t="s">
        <v>26</v>
      </c>
      <c r="D307" s="161" t="s">
        <v>27</v>
      </c>
      <c r="E307" s="161" t="s">
        <v>334</v>
      </c>
      <c r="F307" s="161" t="s">
        <v>6</v>
      </c>
      <c r="G307" s="494"/>
      <c r="H307" s="494"/>
      <c r="I307" s="577"/>
    </row>
    <row r="308" spans="1:9" ht="15.75" customHeight="1" hidden="1">
      <c r="A308" s="281" t="s">
        <v>108</v>
      </c>
      <c r="B308" s="692" t="s">
        <v>124</v>
      </c>
      <c r="C308" s="161" t="s">
        <v>26</v>
      </c>
      <c r="D308" s="161" t="s">
        <v>27</v>
      </c>
      <c r="E308" s="161" t="s">
        <v>334</v>
      </c>
      <c r="F308" s="161" t="s">
        <v>109</v>
      </c>
      <c r="G308" s="494"/>
      <c r="H308" s="494"/>
      <c r="I308" s="577"/>
    </row>
    <row r="309" spans="1:9" ht="48.75" customHeight="1">
      <c r="A309" s="17" t="s">
        <v>251</v>
      </c>
      <c r="B309" s="684" t="s">
        <v>130</v>
      </c>
      <c r="C309" s="387" t="s">
        <v>16</v>
      </c>
      <c r="D309" s="387" t="s">
        <v>16</v>
      </c>
      <c r="E309" s="387" t="s">
        <v>35</v>
      </c>
      <c r="F309" s="387" t="s">
        <v>6</v>
      </c>
      <c r="G309" s="498" t="e">
        <f>G310+G418+#REF!</f>
        <v>#REF!</v>
      </c>
      <c r="H309" s="498">
        <v>35429</v>
      </c>
      <c r="I309" s="575">
        <f>I310+I418</f>
        <v>109084</v>
      </c>
    </row>
    <row r="310" spans="1:9" ht="18.75" customHeight="1">
      <c r="A310" s="283" t="s">
        <v>11</v>
      </c>
      <c r="B310" s="706" t="s">
        <v>130</v>
      </c>
      <c r="C310" s="248" t="s">
        <v>10</v>
      </c>
      <c r="D310" s="248" t="s">
        <v>31</v>
      </c>
      <c r="E310" s="248" t="s">
        <v>35</v>
      </c>
      <c r="F310" s="248" t="s">
        <v>6</v>
      </c>
      <c r="G310" s="475" t="e">
        <f>G311+G323+G373+G360</f>
        <v>#REF!</v>
      </c>
      <c r="H310" s="475" t="e">
        <f>H311+H323+H373+H360</f>
        <v>#REF!</v>
      </c>
      <c r="I310" s="576">
        <f>I311+I323+I360+I373</f>
        <v>90215.7</v>
      </c>
    </row>
    <row r="311" spans="1:9" ht="15.75">
      <c r="A311" s="10" t="s">
        <v>48</v>
      </c>
      <c r="B311" s="706" t="s">
        <v>130</v>
      </c>
      <c r="C311" s="248" t="s">
        <v>10</v>
      </c>
      <c r="D311" s="248" t="s">
        <v>7</v>
      </c>
      <c r="E311" s="248" t="s">
        <v>35</v>
      </c>
      <c r="F311" s="248" t="s">
        <v>6</v>
      </c>
      <c r="G311" s="490" t="e">
        <f>G312</f>
        <v>#REF!</v>
      </c>
      <c r="H311" s="490" t="e">
        <f>H312</f>
        <v>#REF!</v>
      </c>
      <c r="I311" s="591">
        <f>I312+I320</f>
        <v>14687</v>
      </c>
    </row>
    <row r="312" spans="1:9" ht="13.5" customHeight="1">
      <c r="A312" s="2" t="s">
        <v>49</v>
      </c>
      <c r="B312" s="706" t="s">
        <v>130</v>
      </c>
      <c r="C312" s="248" t="s">
        <v>10</v>
      </c>
      <c r="D312" s="248" t="s">
        <v>7</v>
      </c>
      <c r="E312" s="248" t="s">
        <v>50</v>
      </c>
      <c r="F312" s="248" t="s">
        <v>6</v>
      </c>
      <c r="G312" s="422" t="e">
        <f>G313+#REF!</f>
        <v>#REF!</v>
      </c>
      <c r="H312" s="422" t="e">
        <f>H313+#REF!</f>
        <v>#REF!</v>
      </c>
      <c r="I312" s="589">
        <f>I313</f>
        <v>14619.5</v>
      </c>
    </row>
    <row r="313" spans="1:9" ht="25.5" customHeight="1">
      <c r="A313" s="241" t="s">
        <v>22</v>
      </c>
      <c r="B313" s="689" t="s">
        <v>130</v>
      </c>
      <c r="C313" s="399" t="s">
        <v>10</v>
      </c>
      <c r="D313" s="399" t="s">
        <v>7</v>
      </c>
      <c r="E313" s="399" t="s">
        <v>131</v>
      </c>
      <c r="F313" s="399" t="s">
        <v>6</v>
      </c>
      <c r="G313" s="428">
        <f>G314</f>
        <v>0</v>
      </c>
      <c r="H313" s="428">
        <f>H314</f>
        <v>14355.6</v>
      </c>
      <c r="I313" s="589">
        <f>I314+I315+I316+I317+I318+I319</f>
        <v>14619.5</v>
      </c>
    </row>
    <row r="314" spans="1:9" ht="20.25" customHeight="1">
      <c r="A314" s="733" t="s">
        <v>426</v>
      </c>
      <c r="B314" s="689" t="s">
        <v>130</v>
      </c>
      <c r="C314" s="399" t="s">
        <v>10</v>
      </c>
      <c r="D314" s="399" t="s">
        <v>7</v>
      </c>
      <c r="E314" s="399" t="s">
        <v>131</v>
      </c>
      <c r="F314" s="558" t="s">
        <v>428</v>
      </c>
      <c r="G314" s="428"/>
      <c r="H314" s="428">
        <v>14355.6</v>
      </c>
      <c r="I314" s="589">
        <f>2120+1000</f>
        <v>3120</v>
      </c>
    </row>
    <row r="315" spans="1:9" ht="27" customHeight="1">
      <c r="A315" s="734" t="s">
        <v>425</v>
      </c>
      <c r="B315" s="689" t="s">
        <v>130</v>
      </c>
      <c r="C315" s="399" t="s">
        <v>10</v>
      </c>
      <c r="D315" s="399" t="s">
        <v>7</v>
      </c>
      <c r="E315" s="399" t="s">
        <v>131</v>
      </c>
      <c r="F315" s="558" t="s">
        <v>429</v>
      </c>
      <c r="G315" s="428"/>
      <c r="H315" s="428"/>
      <c r="I315" s="589">
        <v>19.4</v>
      </c>
    </row>
    <row r="316" spans="1:9" ht="27" customHeight="1">
      <c r="A316" s="734" t="s">
        <v>440</v>
      </c>
      <c r="B316" s="689" t="s">
        <v>130</v>
      </c>
      <c r="C316" s="399" t="s">
        <v>10</v>
      </c>
      <c r="D316" s="399" t="s">
        <v>7</v>
      </c>
      <c r="E316" s="399" t="s">
        <v>131</v>
      </c>
      <c r="F316" s="558" t="s">
        <v>421</v>
      </c>
      <c r="G316" s="428"/>
      <c r="H316" s="428"/>
      <c r="I316" s="589">
        <f>1445.5-120-129</f>
        <v>1196.5</v>
      </c>
    </row>
    <row r="317" spans="1:9" ht="38.25" customHeight="1">
      <c r="A317" s="734" t="s">
        <v>465</v>
      </c>
      <c r="B317" s="689" t="s">
        <v>130</v>
      </c>
      <c r="C317" s="399" t="s">
        <v>10</v>
      </c>
      <c r="D317" s="399" t="s">
        <v>7</v>
      </c>
      <c r="E317" s="399" t="s">
        <v>131</v>
      </c>
      <c r="F317" s="558" t="s">
        <v>437</v>
      </c>
      <c r="G317" s="428"/>
      <c r="H317" s="428"/>
      <c r="I317" s="589">
        <v>10163.6</v>
      </c>
    </row>
    <row r="318" spans="1:9" ht="29.25" customHeight="1">
      <c r="A318" s="733" t="s">
        <v>423</v>
      </c>
      <c r="B318" s="689" t="s">
        <v>130</v>
      </c>
      <c r="C318" s="399" t="s">
        <v>10</v>
      </c>
      <c r="D318" s="399" t="s">
        <v>7</v>
      </c>
      <c r="E318" s="399" t="s">
        <v>131</v>
      </c>
      <c r="F318" s="737" t="s">
        <v>422</v>
      </c>
      <c r="G318" s="428"/>
      <c r="H318" s="428"/>
      <c r="I318" s="589">
        <v>120</v>
      </c>
    </row>
    <row r="319" spans="1:9" ht="32.25" customHeight="1" hidden="1">
      <c r="A319" s="733" t="s">
        <v>431</v>
      </c>
      <c r="B319" s="689" t="s">
        <v>130</v>
      </c>
      <c r="C319" s="399" t="s">
        <v>10</v>
      </c>
      <c r="D319" s="399" t="s">
        <v>7</v>
      </c>
      <c r="E319" s="399" t="s">
        <v>131</v>
      </c>
      <c r="F319" s="737" t="s">
        <v>430</v>
      </c>
      <c r="G319" s="428"/>
      <c r="H319" s="428"/>
      <c r="I319" s="589"/>
    </row>
    <row r="320" spans="1:9" ht="77.25" customHeight="1">
      <c r="A320" s="742" t="s">
        <v>445</v>
      </c>
      <c r="B320" s="743" t="s">
        <v>130</v>
      </c>
      <c r="C320" s="611" t="s">
        <v>10</v>
      </c>
      <c r="D320" s="611" t="s">
        <v>7</v>
      </c>
      <c r="E320" s="611" t="s">
        <v>190</v>
      </c>
      <c r="F320" s="737" t="s">
        <v>6</v>
      </c>
      <c r="G320" s="428"/>
      <c r="H320" s="428"/>
      <c r="I320" s="589">
        <f>I321</f>
        <v>67.5</v>
      </c>
    </row>
    <row r="321" spans="1:9" ht="44.25" customHeight="1">
      <c r="A321" s="742" t="s">
        <v>147</v>
      </c>
      <c r="B321" s="743" t="s">
        <v>130</v>
      </c>
      <c r="C321" s="611" t="s">
        <v>10</v>
      </c>
      <c r="D321" s="611" t="s">
        <v>7</v>
      </c>
      <c r="E321" s="611" t="s">
        <v>446</v>
      </c>
      <c r="F321" s="737" t="s">
        <v>6</v>
      </c>
      <c r="G321" s="428"/>
      <c r="H321" s="428"/>
      <c r="I321" s="589">
        <f>I322</f>
        <v>67.5</v>
      </c>
    </row>
    <row r="322" spans="1:9" ht="32.25" customHeight="1">
      <c r="A322" s="734" t="s">
        <v>424</v>
      </c>
      <c r="B322" s="743" t="s">
        <v>130</v>
      </c>
      <c r="C322" s="611" t="s">
        <v>10</v>
      </c>
      <c r="D322" s="611" t="s">
        <v>7</v>
      </c>
      <c r="E322" s="611" t="s">
        <v>446</v>
      </c>
      <c r="F322" s="737" t="s">
        <v>421</v>
      </c>
      <c r="G322" s="428"/>
      <c r="H322" s="428"/>
      <c r="I322" s="589">
        <v>67.5</v>
      </c>
    </row>
    <row r="323" spans="1:10" ht="15.75">
      <c r="A323" s="284" t="s">
        <v>12</v>
      </c>
      <c r="B323" s="689" t="s">
        <v>130</v>
      </c>
      <c r="C323" s="399" t="s">
        <v>10</v>
      </c>
      <c r="D323" s="399" t="s">
        <v>9</v>
      </c>
      <c r="E323" s="399" t="s">
        <v>35</v>
      </c>
      <c r="F323" s="399" t="s">
        <v>6</v>
      </c>
      <c r="G323" s="424" t="e">
        <f>G324+G332+G337+G343+G346+G340</f>
        <v>#REF!</v>
      </c>
      <c r="H323" s="424" t="e">
        <f>H324+H332+H337+H343+H346+H340</f>
        <v>#REF!</v>
      </c>
      <c r="I323" s="591">
        <f>I324+I332+I346+I343</f>
        <v>72762.2</v>
      </c>
      <c r="J323" s="208"/>
    </row>
    <row r="324" spans="1:9" ht="30" customHeight="1">
      <c r="A324" s="243" t="s">
        <v>51</v>
      </c>
      <c r="B324" s="689" t="s">
        <v>130</v>
      </c>
      <c r="C324" s="399" t="s">
        <v>10</v>
      </c>
      <c r="D324" s="399" t="s">
        <v>9</v>
      </c>
      <c r="E324" s="399" t="s">
        <v>52</v>
      </c>
      <c r="F324" s="399" t="s">
        <v>6</v>
      </c>
      <c r="G324" s="428">
        <f>G325</f>
        <v>0</v>
      </c>
      <c r="H324" s="428">
        <f>H325</f>
        <v>16672.2</v>
      </c>
      <c r="I324" s="591">
        <f>I325</f>
        <v>19551.2</v>
      </c>
    </row>
    <row r="325" spans="1:9" ht="28.5" customHeight="1">
      <c r="A325" s="244" t="s">
        <v>22</v>
      </c>
      <c r="B325" s="540" t="s">
        <v>130</v>
      </c>
      <c r="C325" s="554" t="s">
        <v>10</v>
      </c>
      <c r="D325" s="554" t="s">
        <v>9</v>
      </c>
      <c r="E325" s="632" t="s">
        <v>132</v>
      </c>
      <c r="F325" s="632" t="s">
        <v>6</v>
      </c>
      <c r="G325" s="482">
        <f>G331</f>
        <v>0</v>
      </c>
      <c r="H325" s="482">
        <f>H331</f>
        <v>16672.2</v>
      </c>
      <c r="I325" s="589">
        <f>I326+I327+I328+I329+I330+I331</f>
        <v>19551.2</v>
      </c>
    </row>
    <row r="326" spans="1:9" ht="28.5" customHeight="1">
      <c r="A326" s="733" t="s">
        <v>426</v>
      </c>
      <c r="B326" s="540" t="s">
        <v>130</v>
      </c>
      <c r="C326" s="554" t="s">
        <v>10</v>
      </c>
      <c r="D326" s="554" t="s">
        <v>9</v>
      </c>
      <c r="E326" s="632" t="s">
        <v>132</v>
      </c>
      <c r="F326" s="558" t="s">
        <v>428</v>
      </c>
      <c r="G326" s="482"/>
      <c r="H326" s="482"/>
      <c r="I326" s="589">
        <f>4169.6-1000</f>
        <v>3169.6000000000004</v>
      </c>
    </row>
    <row r="327" spans="1:9" ht="28.5" customHeight="1">
      <c r="A327" s="734" t="s">
        <v>425</v>
      </c>
      <c r="B327" s="540" t="s">
        <v>130</v>
      </c>
      <c r="C327" s="554" t="s">
        <v>10</v>
      </c>
      <c r="D327" s="554" t="s">
        <v>9</v>
      </c>
      <c r="E327" s="632" t="s">
        <v>132</v>
      </c>
      <c r="F327" s="558" t="s">
        <v>429</v>
      </c>
      <c r="G327" s="482"/>
      <c r="H327" s="482"/>
      <c r="I327" s="589">
        <v>29.4</v>
      </c>
    </row>
    <row r="328" spans="1:9" ht="28.5" customHeight="1">
      <c r="A328" s="734" t="s">
        <v>440</v>
      </c>
      <c r="B328" s="540" t="s">
        <v>130</v>
      </c>
      <c r="C328" s="554" t="s">
        <v>10</v>
      </c>
      <c r="D328" s="554" t="s">
        <v>9</v>
      </c>
      <c r="E328" s="632" t="s">
        <v>132</v>
      </c>
      <c r="F328" s="558" t="s">
        <v>421</v>
      </c>
      <c r="G328" s="482"/>
      <c r="H328" s="482"/>
      <c r="I328" s="589">
        <f>325+5273.6-250-171+37.3</f>
        <v>5214.900000000001</v>
      </c>
    </row>
    <row r="329" spans="1:9" ht="38.25" customHeight="1">
      <c r="A329" s="734" t="s">
        <v>465</v>
      </c>
      <c r="B329" s="540" t="s">
        <v>130</v>
      </c>
      <c r="C329" s="554" t="s">
        <v>10</v>
      </c>
      <c r="D329" s="554" t="s">
        <v>9</v>
      </c>
      <c r="E329" s="632" t="s">
        <v>132</v>
      </c>
      <c r="F329" s="558" t="s">
        <v>437</v>
      </c>
      <c r="G329" s="482"/>
      <c r="H329" s="482"/>
      <c r="I329" s="589">
        <v>10887.3</v>
      </c>
    </row>
    <row r="330" spans="1:9" ht="28.5" customHeight="1">
      <c r="A330" s="733" t="s">
        <v>423</v>
      </c>
      <c r="B330" s="540" t="s">
        <v>130</v>
      </c>
      <c r="C330" s="554" t="s">
        <v>10</v>
      </c>
      <c r="D330" s="554" t="s">
        <v>9</v>
      </c>
      <c r="E330" s="632" t="s">
        <v>132</v>
      </c>
      <c r="F330" s="737" t="s">
        <v>422</v>
      </c>
      <c r="G330" s="482"/>
      <c r="H330" s="482"/>
      <c r="I330" s="589">
        <v>250</v>
      </c>
    </row>
    <row r="331" spans="1:9" ht="0.75" customHeight="1">
      <c r="A331" s="733" t="s">
        <v>431</v>
      </c>
      <c r="B331" s="540" t="s">
        <v>130</v>
      </c>
      <c r="C331" s="554" t="s">
        <v>10</v>
      </c>
      <c r="D331" s="554" t="s">
        <v>9</v>
      </c>
      <c r="E331" s="632" t="s">
        <v>132</v>
      </c>
      <c r="F331" s="737" t="s">
        <v>430</v>
      </c>
      <c r="G331" s="482"/>
      <c r="H331" s="482">
        <v>16672.2</v>
      </c>
      <c r="I331" s="589"/>
    </row>
    <row r="332" spans="1:9" ht="17.25" customHeight="1">
      <c r="A332" s="6" t="s">
        <v>13</v>
      </c>
      <c r="B332" s="692" t="s">
        <v>130</v>
      </c>
      <c r="C332" s="161" t="s">
        <v>10</v>
      </c>
      <c r="D332" s="161" t="s">
        <v>9</v>
      </c>
      <c r="E332" s="161" t="s">
        <v>47</v>
      </c>
      <c r="F332" s="161" t="s">
        <v>6</v>
      </c>
      <c r="G332" s="478" t="e">
        <f>G333</f>
        <v>#REF!</v>
      </c>
      <c r="H332" s="478" t="e">
        <f>H333</f>
        <v>#REF!</v>
      </c>
      <c r="I332" s="591">
        <f>I333</f>
        <v>2903.8</v>
      </c>
    </row>
    <row r="333" spans="1:9" ht="26.25" customHeight="1">
      <c r="A333" s="1" t="s">
        <v>22</v>
      </c>
      <c r="B333" s="692" t="s">
        <v>130</v>
      </c>
      <c r="C333" s="161" t="s">
        <v>10</v>
      </c>
      <c r="D333" s="161" t="s">
        <v>9</v>
      </c>
      <c r="E333" s="161" t="s">
        <v>115</v>
      </c>
      <c r="F333" s="161" t="s">
        <v>6</v>
      </c>
      <c r="G333" s="495" t="e">
        <f>#REF!</f>
        <v>#REF!</v>
      </c>
      <c r="H333" s="495" t="e">
        <f>#REF!</f>
        <v>#REF!</v>
      </c>
      <c r="I333" s="591">
        <f>I334</f>
        <v>2903.8</v>
      </c>
    </row>
    <row r="334" spans="1:9" ht="44.25" customHeight="1">
      <c r="A334" s="734" t="s">
        <v>465</v>
      </c>
      <c r="B334" s="692" t="s">
        <v>130</v>
      </c>
      <c r="C334" s="161" t="s">
        <v>10</v>
      </c>
      <c r="D334" s="161" t="s">
        <v>9</v>
      </c>
      <c r="E334" s="161" t="s">
        <v>115</v>
      </c>
      <c r="F334" s="558" t="s">
        <v>437</v>
      </c>
      <c r="G334" s="495"/>
      <c r="H334" s="495"/>
      <c r="I334" s="591">
        <v>2903.8</v>
      </c>
    </row>
    <row r="335" spans="1:9" ht="1.5" customHeight="1" hidden="1">
      <c r="A335" s="87" t="s">
        <v>222</v>
      </c>
      <c r="B335" s="692"/>
      <c r="C335" s="161"/>
      <c r="D335" s="161"/>
      <c r="E335" s="161"/>
      <c r="F335" s="161"/>
      <c r="G335" s="495"/>
      <c r="H335" s="495"/>
      <c r="I335" s="591">
        <f aca="true" t="shared" si="14" ref="I335:I342">G335+H335</f>
        <v>0</v>
      </c>
    </row>
    <row r="336" spans="1:9" ht="39" customHeight="1" hidden="1">
      <c r="A336" s="87" t="s">
        <v>223</v>
      </c>
      <c r="B336" s="692"/>
      <c r="C336" s="161"/>
      <c r="D336" s="161"/>
      <c r="E336" s="161"/>
      <c r="F336" s="161"/>
      <c r="G336" s="495"/>
      <c r="H336" s="495"/>
      <c r="I336" s="591">
        <f t="shared" si="14"/>
        <v>0</v>
      </c>
    </row>
    <row r="337" spans="1:9" ht="3" customHeight="1" hidden="1">
      <c r="A337" s="20" t="s">
        <v>89</v>
      </c>
      <c r="B337" s="713" t="s">
        <v>130</v>
      </c>
      <c r="C337" s="561" t="s">
        <v>10</v>
      </c>
      <c r="D337" s="561" t="s">
        <v>9</v>
      </c>
      <c r="E337" s="561" t="s">
        <v>81</v>
      </c>
      <c r="F337" s="561" t="s">
        <v>6</v>
      </c>
      <c r="G337" s="480">
        <f>G338</f>
        <v>0</v>
      </c>
      <c r="H337" s="480"/>
      <c r="I337" s="591">
        <f t="shared" si="14"/>
        <v>0</v>
      </c>
    </row>
    <row r="338" spans="1:9" ht="36" customHeight="1" hidden="1">
      <c r="A338" s="26" t="s">
        <v>133</v>
      </c>
      <c r="B338" s="713" t="s">
        <v>130</v>
      </c>
      <c r="C338" s="561" t="s">
        <v>10</v>
      </c>
      <c r="D338" s="561" t="s">
        <v>9</v>
      </c>
      <c r="E338" s="561" t="s">
        <v>134</v>
      </c>
      <c r="F338" s="561" t="s">
        <v>6</v>
      </c>
      <c r="G338" s="499">
        <f>G339</f>
        <v>0</v>
      </c>
      <c r="H338" s="499"/>
      <c r="I338" s="591">
        <f t="shared" si="14"/>
        <v>0</v>
      </c>
    </row>
    <row r="339" spans="1:9" ht="18.75" customHeight="1" hidden="1">
      <c r="A339" s="26" t="s">
        <v>108</v>
      </c>
      <c r="B339" s="713" t="s">
        <v>130</v>
      </c>
      <c r="C339" s="561" t="s">
        <v>10</v>
      </c>
      <c r="D339" s="561" t="s">
        <v>9</v>
      </c>
      <c r="E339" s="561" t="s">
        <v>134</v>
      </c>
      <c r="F339" s="561" t="s">
        <v>109</v>
      </c>
      <c r="G339" s="499">
        <v>0</v>
      </c>
      <c r="H339" s="499"/>
      <c r="I339" s="591">
        <f t="shared" si="14"/>
        <v>0</v>
      </c>
    </row>
    <row r="340" spans="1:9" ht="18.75" customHeight="1" hidden="1">
      <c r="A340" s="337" t="s">
        <v>316</v>
      </c>
      <c r="B340" s="714" t="s">
        <v>130</v>
      </c>
      <c r="C340" s="562" t="s">
        <v>10</v>
      </c>
      <c r="D340" s="562" t="s">
        <v>9</v>
      </c>
      <c r="E340" s="562" t="s">
        <v>317</v>
      </c>
      <c r="F340" s="562" t="s">
        <v>6</v>
      </c>
      <c r="G340" s="500">
        <f>G341</f>
        <v>0</v>
      </c>
      <c r="H340" s="500"/>
      <c r="I340" s="589">
        <f t="shared" si="14"/>
        <v>0</v>
      </c>
    </row>
    <row r="341" spans="1:9" ht="45" customHeight="1" hidden="1">
      <c r="A341" s="242" t="s">
        <v>318</v>
      </c>
      <c r="B341" s="714" t="s">
        <v>130</v>
      </c>
      <c r="C341" s="562" t="s">
        <v>10</v>
      </c>
      <c r="D341" s="562" t="s">
        <v>9</v>
      </c>
      <c r="E341" s="562" t="s">
        <v>319</v>
      </c>
      <c r="F341" s="562" t="s">
        <v>6</v>
      </c>
      <c r="G341" s="500">
        <f>G342</f>
        <v>0</v>
      </c>
      <c r="H341" s="500"/>
      <c r="I341" s="589">
        <f t="shared" si="14"/>
        <v>0</v>
      </c>
    </row>
    <row r="342" spans="1:9" ht="18" customHeight="1" hidden="1">
      <c r="A342" s="242" t="s">
        <v>108</v>
      </c>
      <c r="B342" s="714" t="s">
        <v>130</v>
      </c>
      <c r="C342" s="562" t="s">
        <v>10</v>
      </c>
      <c r="D342" s="562" t="s">
        <v>9</v>
      </c>
      <c r="E342" s="562" t="s">
        <v>319</v>
      </c>
      <c r="F342" s="562" t="s">
        <v>109</v>
      </c>
      <c r="G342" s="500"/>
      <c r="H342" s="500"/>
      <c r="I342" s="589">
        <f t="shared" si="14"/>
        <v>0</v>
      </c>
    </row>
    <row r="343" spans="1:9" ht="18.75" customHeight="1">
      <c r="A343" s="214" t="s">
        <v>89</v>
      </c>
      <c r="B343" s="715" t="s">
        <v>130</v>
      </c>
      <c r="C343" s="638" t="s">
        <v>10</v>
      </c>
      <c r="D343" s="638" t="s">
        <v>9</v>
      </c>
      <c r="E343" s="638" t="s">
        <v>81</v>
      </c>
      <c r="F343" s="638" t="s">
        <v>6</v>
      </c>
      <c r="G343" s="479">
        <f>G344</f>
        <v>364.3</v>
      </c>
      <c r="H343" s="479"/>
      <c r="I343" s="591">
        <f>I344</f>
        <v>355.5</v>
      </c>
    </row>
    <row r="344" spans="1:9" ht="33" customHeight="1">
      <c r="A344" s="26" t="s">
        <v>360</v>
      </c>
      <c r="B344" s="716" t="s">
        <v>130</v>
      </c>
      <c r="C344" s="631" t="s">
        <v>10</v>
      </c>
      <c r="D344" s="631" t="s">
        <v>9</v>
      </c>
      <c r="E344" s="631" t="s">
        <v>134</v>
      </c>
      <c r="F344" s="631" t="s">
        <v>6</v>
      </c>
      <c r="G344" s="499">
        <f>G345</f>
        <v>364.3</v>
      </c>
      <c r="H344" s="499"/>
      <c r="I344" s="589">
        <f>I345</f>
        <v>355.5</v>
      </c>
    </row>
    <row r="345" spans="1:9" ht="22.5" customHeight="1">
      <c r="A345" s="733" t="s">
        <v>426</v>
      </c>
      <c r="B345" s="716" t="s">
        <v>130</v>
      </c>
      <c r="C345" s="631" t="s">
        <v>10</v>
      </c>
      <c r="D345" s="631" t="s">
        <v>9</v>
      </c>
      <c r="E345" s="631" t="s">
        <v>134</v>
      </c>
      <c r="F345" s="631" t="s">
        <v>428</v>
      </c>
      <c r="G345" s="499">
        <v>364.3</v>
      </c>
      <c r="H345" s="499"/>
      <c r="I345" s="589">
        <v>355.5</v>
      </c>
    </row>
    <row r="346" spans="1:9" ht="18.75" customHeight="1">
      <c r="A346" s="40" t="s">
        <v>61</v>
      </c>
      <c r="B346" s="717" t="s">
        <v>130</v>
      </c>
      <c r="C346" s="630" t="s">
        <v>10</v>
      </c>
      <c r="D346" s="630" t="s">
        <v>9</v>
      </c>
      <c r="E346" s="630" t="s">
        <v>190</v>
      </c>
      <c r="F346" s="631" t="s">
        <v>6</v>
      </c>
      <c r="G346" s="499" t="e">
        <f>G347+#REF!+G352+G354+G356</f>
        <v>#REF!</v>
      </c>
      <c r="H346" s="499"/>
      <c r="I346" s="591">
        <f>I347+I354+I356+I358</f>
        <v>49951.7</v>
      </c>
    </row>
    <row r="347" spans="1:9" ht="89.25" customHeight="1">
      <c r="A347" s="62" t="s">
        <v>191</v>
      </c>
      <c r="B347" s="717" t="s">
        <v>130</v>
      </c>
      <c r="C347" s="630" t="s">
        <v>10</v>
      </c>
      <c r="D347" s="630" t="s">
        <v>9</v>
      </c>
      <c r="E347" s="630" t="s">
        <v>454</v>
      </c>
      <c r="F347" s="631" t="s">
        <v>6</v>
      </c>
      <c r="G347" s="499">
        <v>42102.9</v>
      </c>
      <c r="H347" s="499"/>
      <c r="I347" s="591">
        <f>I348</f>
        <v>49568.1</v>
      </c>
    </row>
    <row r="348" spans="1:9" ht="46.5" customHeight="1">
      <c r="A348" s="732" t="s">
        <v>270</v>
      </c>
      <c r="B348" s="717" t="s">
        <v>130</v>
      </c>
      <c r="C348" s="630" t="s">
        <v>10</v>
      </c>
      <c r="D348" s="630" t="s">
        <v>9</v>
      </c>
      <c r="E348" s="630" t="s">
        <v>454</v>
      </c>
      <c r="F348" s="631" t="s">
        <v>6</v>
      </c>
      <c r="G348" s="499"/>
      <c r="H348" s="499"/>
      <c r="I348" s="591">
        <f>I349+I350+I351</f>
        <v>49568.1</v>
      </c>
    </row>
    <row r="349" spans="1:9" ht="29.25" customHeight="1">
      <c r="A349" s="733" t="s">
        <v>426</v>
      </c>
      <c r="B349" s="717" t="s">
        <v>130</v>
      </c>
      <c r="C349" s="630" t="s">
        <v>10</v>
      </c>
      <c r="D349" s="630" t="s">
        <v>9</v>
      </c>
      <c r="E349" s="630" t="s">
        <v>454</v>
      </c>
      <c r="F349" s="631" t="s">
        <v>428</v>
      </c>
      <c r="G349" s="499"/>
      <c r="H349" s="499"/>
      <c r="I349" s="589">
        <v>48081</v>
      </c>
    </row>
    <row r="350" spans="1:9" ht="27.75" customHeight="1">
      <c r="A350" s="734" t="s">
        <v>425</v>
      </c>
      <c r="B350" s="717" t="s">
        <v>130</v>
      </c>
      <c r="C350" s="630" t="s">
        <v>10</v>
      </c>
      <c r="D350" s="630" t="s">
        <v>9</v>
      </c>
      <c r="E350" s="630" t="s">
        <v>454</v>
      </c>
      <c r="F350" s="631" t="s">
        <v>429</v>
      </c>
      <c r="G350" s="499"/>
      <c r="H350" s="499"/>
      <c r="I350" s="589">
        <v>240</v>
      </c>
    </row>
    <row r="351" spans="1:9" ht="27" customHeight="1">
      <c r="A351" s="734" t="s">
        <v>440</v>
      </c>
      <c r="B351" s="717" t="s">
        <v>130</v>
      </c>
      <c r="C351" s="630" t="s">
        <v>10</v>
      </c>
      <c r="D351" s="630" t="s">
        <v>9</v>
      </c>
      <c r="E351" s="630" t="s">
        <v>454</v>
      </c>
      <c r="F351" s="631" t="s">
        <v>421</v>
      </c>
      <c r="G351" s="499"/>
      <c r="H351" s="499"/>
      <c r="I351" s="589">
        <v>1247.1</v>
      </c>
    </row>
    <row r="352" spans="1:9" ht="45" customHeight="1" hidden="1">
      <c r="A352" s="274" t="s">
        <v>270</v>
      </c>
      <c r="B352" s="540" t="s">
        <v>130</v>
      </c>
      <c r="C352" s="554" t="s">
        <v>10</v>
      </c>
      <c r="D352" s="554" t="s">
        <v>9</v>
      </c>
      <c r="E352" s="554" t="s">
        <v>271</v>
      </c>
      <c r="F352" s="554" t="s">
        <v>6</v>
      </c>
      <c r="G352" s="482">
        <f>G353</f>
        <v>0</v>
      </c>
      <c r="H352" s="482"/>
      <c r="I352" s="591">
        <f>G352+H352</f>
        <v>0</v>
      </c>
    </row>
    <row r="353" spans="1:9" ht="21" customHeight="1" hidden="1">
      <c r="A353" s="242" t="s">
        <v>108</v>
      </c>
      <c r="B353" s="540" t="s">
        <v>130</v>
      </c>
      <c r="C353" s="554" t="s">
        <v>10</v>
      </c>
      <c r="D353" s="554" t="s">
        <v>9</v>
      </c>
      <c r="E353" s="554" t="s">
        <v>271</v>
      </c>
      <c r="F353" s="554" t="s">
        <v>109</v>
      </c>
      <c r="G353" s="482"/>
      <c r="H353" s="482"/>
      <c r="I353" s="589">
        <f>G353+H353</f>
        <v>0</v>
      </c>
    </row>
    <row r="354" spans="1:11" ht="44.25" customHeight="1">
      <c r="A354" s="242" t="s">
        <v>353</v>
      </c>
      <c r="B354" s="439" t="s">
        <v>130</v>
      </c>
      <c r="C354" s="630" t="s">
        <v>10</v>
      </c>
      <c r="D354" s="630" t="s">
        <v>9</v>
      </c>
      <c r="E354" s="630" t="s">
        <v>455</v>
      </c>
      <c r="F354" s="630" t="s">
        <v>6</v>
      </c>
      <c r="G354" s="501">
        <f>G355</f>
        <v>48.5</v>
      </c>
      <c r="H354" s="501"/>
      <c r="I354" s="591">
        <f>I355</f>
        <v>47.1</v>
      </c>
      <c r="J354" s="102"/>
      <c r="K354" s="102"/>
    </row>
    <row r="355" spans="1:11" ht="18" customHeight="1">
      <c r="A355" s="733" t="s">
        <v>426</v>
      </c>
      <c r="B355" s="439" t="s">
        <v>130</v>
      </c>
      <c r="C355" s="630" t="s">
        <v>10</v>
      </c>
      <c r="D355" s="630" t="s">
        <v>9</v>
      </c>
      <c r="E355" s="630" t="s">
        <v>455</v>
      </c>
      <c r="F355" s="630" t="s">
        <v>428</v>
      </c>
      <c r="G355" s="501">
        <v>48.5</v>
      </c>
      <c r="H355" s="501"/>
      <c r="I355" s="589">
        <v>47.1</v>
      </c>
      <c r="J355" s="103"/>
      <c r="K355" s="103"/>
    </row>
    <row r="356" spans="1:11" ht="93.75" customHeight="1">
      <c r="A356" s="274" t="s">
        <v>258</v>
      </c>
      <c r="B356" s="439" t="s">
        <v>130</v>
      </c>
      <c r="C356" s="630" t="s">
        <v>10</v>
      </c>
      <c r="D356" s="630" t="s">
        <v>9</v>
      </c>
      <c r="E356" s="630" t="s">
        <v>456</v>
      </c>
      <c r="F356" s="630" t="s">
        <v>6</v>
      </c>
      <c r="G356" s="501">
        <f>G357</f>
        <v>100.5</v>
      </c>
      <c r="H356" s="501"/>
      <c r="I356" s="591">
        <f>I357</f>
        <v>100.5</v>
      </c>
      <c r="J356" s="103"/>
      <c r="K356" s="103"/>
    </row>
    <row r="357" spans="1:11" ht="38.25" customHeight="1">
      <c r="A357" s="738" t="s">
        <v>438</v>
      </c>
      <c r="B357" s="439" t="s">
        <v>130</v>
      </c>
      <c r="C357" s="630" t="s">
        <v>10</v>
      </c>
      <c r="D357" s="630" t="s">
        <v>9</v>
      </c>
      <c r="E357" s="630" t="s">
        <v>456</v>
      </c>
      <c r="F357" s="630" t="s">
        <v>439</v>
      </c>
      <c r="G357" s="501">
        <v>100.5</v>
      </c>
      <c r="H357" s="501"/>
      <c r="I357" s="589">
        <v>100.5</v>
      </c>
      <c r="J357" s="103"/>
      <c r="K357" s="103"/>
    </row>
    <row r="358" spans="1:11" ht="63.75" customHeight="1">
      <c r="A358" s="738" t="s">
        <v>441</v>
      </c>
      <c r="B358" s="439" t="s">
        <v>130</v>
      </c>
      <c r="C358" s="630" t="s">
        <v>10</v>
      </c>
      <c r="D358" s="630" t="s">
        <v>9</v>
      </c>
      <c r="E358" s="630" t="s">
        <v>442</v>
      </c>
      <c r="F358" s="630" t="s">
        <v>6</v>
      </c>
      <c r="G358" s="501"/>
      <c r="H358" s="501"/>
      <c r="I358" s="589">
        <f>I359</f>
        <v>236</v>
      </c>
      <c r="J358" s="103"/>
      <c r="K358" s="103"/>
    </row>
    <row r="359" spans="1:11" ht="23.25" customHeight="1">
      <c r="A359" s="738" t="s">
        <v>443</v>
      </c>
      <c r="B359" s="439" t="s">
        <v>130</v>
      </c>
      <c r="C359" s="630" t="s">
        <v>10</v>
      </c>
      <c r="D359" s="630" t="s">
        <v>9</v>
      </c>
      <c r="E359" s="630" t="s">
        <v>442</v>
      </c>
      <c r="F359" s="630" t="s">
        <v>444</v>
      </c>
      <c r="G359" s="501"/>
      <c r="H359" s="501"/>
      <c r="I359" s="589">
        <v>236</v>
      </c>
      <c r="J359" s="103"/>
      <c r="K359" s="103"/>
    </row>
    <row r="360" spans="1:11" ht="18" customHeight="1">
      <c r="A360" s="285" t="s">
        <v>32</v>
      </c>
      <c r="B360" s="699" t="s">
        <v>130</v>
      </c>
      <c r="C360" s="559" t="s">
        <v>10</v>
      </c>
      <c r="D360" s="248" t="s">
        <v>10</v>
      </c>
      <c r="E360" s="248" t="s">
        <v>91</v>
      </c>
      <c r="F360" s="248" t="s">
        <v>6</v>
      </c>
      <c r="G360" s="480">
        <f>G361+G364+G367</f>
        <v>1016.3</v>
      </c>
      <c r="H360" s="480"/>
      <c r="I360" s="576">
        <f>I367</f>
        <v>1103.7</v>
      </c>
      <c r="J360" s="103"/>
      <c r="K360" s="103"/>
    </row>
    <row r="361" spans="1:11" ht="51" customHeight="1" hidden="1">
      <c r="A361" s="44" t="s">
        <v>98</v>
      </c>
      <c r="B361" s="718" t="s">
        <v>130</v>
      </c>
      <c r="C361" s="558" t="s">
        <v>10</v>
      </c>
      <c r="D361" s="502" t="s">
        <v>10</v>
      </c>
      <c r="E361" s="502" t="s">
        <v>91</v>
      </c>
      <c r="F361" s="502" t="s">
        <v>6</v>
      </c>
      <c r="G361" s="480">
        <f>G362</f>
        <v>0</v>
      </c>
      <c r="H361" s="480"/>
      <c r="I361" s="591">
        <f aca="true" t="shared" si="15" ref="I361:I366">G361+H361</f>
        <v>0</v>
      </c>
      <c r="J361" s="103"/>
      <c r="K361" s="103"/>
    </row>
    <row r="362" spans="1:11" ht="19.5" customHeight="1" hidden="1">
      <c r="A362" s="11" t="s">
        <v>18</v>
      </c>
      <c r="B362" s="718" t="s">
        <v>130</v>
      </c>
      <c r="C362" s="558" t="s">
        <v>10</v>
      </c>
      <c r="D362" s="502" t="s">
        <v>10</v>
      </c>
      <c r="E362" s="502" t="s">
        <v>99</v>
      </c>
      <c r="F362" s="502" t="s">
        <v>6</v>
      </c>
      <c r="G362" s="499">
        <f>G363</f>
        <v>0</v>
      </c>
      <c r="H362" s="499"/>
      <c r="I362" s="591">
        <f t="shared" si="15"/>
        <v>0</v>
      </c>
      <c r="J362" s="103"/>
      <c r="K362" s="103"/>
    </row>
    <row r="363" spans="1:11" ht="25.5" customHeight="1" hidden="1">
      <c r="A363" s="36" t="s">
        <v>95</v>
      </c>
      <c r="B363" s="718" t="s">
        <v>130</v>
      </c>
      <c r="C363" s="456" t="s">
        <v>10</v>
      </c>
      <c r="D363" s="456" t="s">
        <v>10</v>
      </c>
      <c r="E363" s="456" t="s">
        <v>100</v>
      </c>
      <c r="F363" s="456" t="s">
        <v>96</v>
      </c>
      <c r="G363" s="499"/>
      <c r="H363" s="499"/>
      <c r="I363" s="591">
        <f t="shared" si="15"/>
        <v>0</v>
      </c>
      <c r="J363" s="103"/>
      <c r="K363" s="103"/>
    </row>
    <row r="364" spans="1:11" ht="0.75" customHeight="1" hidden="1">
      <c r="A364" s="37" t="s">
        <v>43</v>
      </c>
      <c r="B364" s="718" t="s">
        <v>130</v>
      </c>
      <c r="C364" s="456" t="s">
        <v>10</v>
      </c>
      <c r="D364" s="456" t="s">
        <v>10</v>
      </c>
      <c r="E364" s="456" t="s">
        <v>179</v>
      </c>
      <c r="F364" s="456" t="s">
        <v>6</v>
      </c>
      <c r="G364" s="480">
        <f>G365</f>
        <v>0</v>
      </c>
      <c r="H364" s="480"/>
      <c r="I364" s="591">
        <f t="shared" si="15"/>
        <v>0</v>
      </c>
      <c r="J364" s="103"/>
      <c r="K364" s="103"/>
    </row>
    <row r="365" spans="1:11" ht="17.25" customHeight="1" hidden="1">
      <c r="A365" s="31" t="s">
        <v>53</v>
      </c>
      <c r="B365" s="718" t="s">
        <v>130</v>
      </c>
      <c r="C365" s="456" t="s">
        <v>10</v>
      </c>
      <c r="D365" s="456" t="s">
        <v>10</v>
      </c>
      <c r="E365" s="456" t="s">
        <v>180</v>
      </c>
      <c r="F365" s="456" t="s">
        <v>6</v>
      </c>
      <c r="G365" s="499">
        <f>G366</f>
        <v>0</v>
      </c>
      <c r="H365" s="499"/>
      <c r="I365" s="591">
        <f t="shared" si="15"/>
        <v>0</v>
      </c>
      <c r="J365" s="103"/>
      <c r="K365" s="103"/>
    </row>
    <row r="366" spans="1:11" ht="15" customHeight="1" hidden="1">
      <c r="A366" s="25" t="s">
        <v>108</v>
      </c>
      <c r="B366" s="718" t="s">
        <v>130</v>
      </c>
      <c r="C366" s="456" t="s">
        <v>10</v>
      </c>
      <c r="D366" s="456" t="s">
        <v>10</v>
      </c>
      <c r="E366" s="456" t="s">
        <v>180</v>
      </c>
      <c r="F366" s="456" t="s">
        <v>109</v>
      </c>
      <c r="G366" s="499"/>
      <c r="H366" s="499"/>
      <c r="I366" s="591">
        <f t="shared" si="15"/>
        <v>0</v>
      </c>
      <c r="J366" s="103"/>
      <c r="K366" s="103"/>
    </row>
    <row r="367" spans="1:11" ht="28.5" customHeight="1">
      <c r="A367" s="40" t="s">
        <v>320</v>
      </c>
      <c r="B367" s="701" t="s">
        <v>130</v>
      </c>
      <c r="C367" s="468" t="s">
        <v>10</v>
      </c>
      <c r="D367" s="468" t="s">
        <v>10</v>
      </c>
      <c r="E367" s="468" t="s">
        <v>321</v>
      </c>
      <c r="F367" s="468" t="s">
        <v>6</v>
      </c>
      <c r="G367" s="503">
        <f>G368+G370+G371</f>
        <v>1016.3</v>
      </c>
      <c r="H367" s="503"/>
      <c r="I367" s="576">
        <f>I368+I370</f>
        <v>1103.7</v>
      </c>
      <c r="J367" s="103"/>
      <c r="K367" s="103"/>
    </row>
    <row r="368" spans="1:11" ht="78.75" customHeight="1">
      <c r="A368" s="340" t="s">
        <v>347</v>
      </c>
      <c r="B368" s="439" t="s">
        <v>130</v>
      </c>
      <c r="C368" s="438" t="s">
        <v>10</v>
      </c>
      <c r="D368" s="438" t="s">
        <v>10</v>
      </c>
      <c r="E368" s="447" t="s">
        <v>322</v>
      </c>
      <c r="F368" s="447" t="s">
        <v>6</v>
      </c>
      <c r="G368" s="504">
        <v>165.5</v>
      </c>
      <c r="H368" s="504"/>
      <c r="I368" s="578">
        <f>I369</f>
        <v>193.8</v>
      </c>
      <c r="J368" s="103"/>
      <c r="K368" s="103"/>
    </row>
    <row r="369" spans="1:11" ht="32.25" customHeight="1">
      <c r="A369" s="738" t="s">
        <v>438</v>
      </c>
      <c r="B369" s="439" t="s">
        <v>130</v>
      </c>
      <c r="C369" s="438" t="s">
        <v>10</v>
      </c>
      <c r="D369" s="438" t="s">
        <v>10</v>
      </c>
      <c r="E369" s="447" t="s">
        <v>322</v>
      </c>
      <c r="F369" s="447" t="s">
        <v>439</v>
      </c>
      <c r="G369" s="504"/>
      <c r="H369" s="504"/>
      <c r="I369" s="578">
        <v>193.8</v>
      </c>
      <c r="J369" s="103"/>
      <c r="K369" s="103"/>
    </row>
    <row r="370" spans="1:11" ht="82.5" customHeight="1">
      <c r="A370" s="340" t="s">
        <v>348</v>
      </c>
      <c r="B370" s="439" t="s">
        <v>130</v>
      </c>
      <c r="C370" s="438" t="s">
        <v>10</v>
      </c>
      <c r="D370" s="438" t="s">
        <v>10</v>
      </c>
      <c r="E370" s="447" t="s">
        <v>323</v>
      </c>
      <c r="F370" s="447" t="s">
        <v>6</v>
      </c>
      <c r="G370" s="505">
        <v>850.8</v>
      </c>
      <c r="H370" s="505"/>
      <c r="I370" s="589">
        <f>I372</f>
        <v>909.9</v>
      </c>
      <c r="J370" s="103"/>
      <c r="K370" s="103"/>
    </row>
    <row r="371" spans="1:11" ht="42.75" customHeight="1" hidden="1">
      <c r="A371" s="340" t="s">
        <v>349</v>
      </c>
      <c r="B371" s="439" t="s">
        <v>130</v>
      </c>
      <c r="C371" s="438" t="s">
        <v>10</v>
      </c>
      <c r="D371" s="438" t="s">
        <v>10</v>
      </c>
      <c r="E371" s="447" t="s">
        <v>330</v>
      </c>
      <c r="F371" s="447" t="s">
        <v>109</v>
      </c>
      <c r="G371" s="505"/>
      <c r="H371" s="505"/>
      <c r="I371" s="591">
        <f>G371+H371</f>
        <v>0</v>
      </c>
      <c r="J371" s="103"/>
      <c r="K371" s="103"/>
    </row>
    <row r="372" spans="1:11" ht="27.75" customHeight="1">
      <c r="A372" s="734" t="s">
        <v>440</v>
      </c>
      <c r="B372" s="439" t="s">
        <v>130</v>
      </c>
      <c r="C372" s="438" t="s">
        <v>10</v>
      </c>
      <c r="D372" s="438" t="s">
        <v>10</v>
      </c>
      <c r="E372" s="447" t="s">
        <v>323</v>
      </c>
      <c r="F372" s="447" t="s">
        <v>421</v>
      </c>
      <c r="G372" s="505"/>
      <c r="H372" s="505"/>
      <c r="I372" s="589">
        <v>909.9</v>
      </c>
      <c r="J372" s="103"/>
      <c r="K372" s="103"/>
    </row>
    <row r="373" spans="1:11" ht="21" customHeight="1">
      <c r="A373" s="10" t="s">
        <v>54</v>
      </c>
      <c r="B373" s="699" t="s">
        <v>130</v>
      </c>
      <c r="C373" s="467" t="s">
        <v>10</v>
      </c>
      <c r="D373" s="467" t="s">
        <v>26</v>
      </c>
      <c r="E373" s="467" t="s">
        <v>35</v>
      </c>
      <c r="F373" s="467" t="s">
        <v>6</v>
      </c>
      <c r="G373" s="506" t="e">
        <f>G374+G381+G388+#REF!+G391+G394+G397+#REF!+G400+G403+G406+G409+G412+G415</f>
        <v>#REF!</v>
      </c>
      <c r="H373" s="506">
        <f>H374+H382</f>
        <v>1499</v>
      </c>
      <c r="I373" s="576">
        <f>I374+I381+I394+I397+I388+I391+I400+I403+I406+I409+I412+I415</f>
        <v>1662.8</v>
      </c>
      <c r="J373" s="104"/>
      <c r="K373" s="104"/>
    </row>
    <row r="374" spans="1:11" ht="52.5" customHeight="1">
      <c r="A374" s="38" t="s">
        <v>98</v>
      </c>
      <c r="B374" s="692" t="s">
        <v>130</v>
      </c>
      <c r="C374" s="161" t="s">
        <v>10</v>
      </c>
      <c r="D374" s="161" t="s">
        <v>26</v>
      </c>
      <c r="E374" s="161" t="s">
        <v>111</v>
      </c>
      <c r="F374" s="161" t="s">
        <v>6</v>
      </c>
      <c r="G374" s="495">
        <f>G375</f>
        <v>0</v>
      </c>
      <c r="H374" s="495">
        <f>H375</f>
        <v>639</v>
      </c>
      <c r="I374" s="591">
        <f>I375</f>
        <v>675.8</v>
      </c>
      <c r="J374" s="101"/>
      <c r="K374" s="101"/>
    </row>
    <row r="375" spans="1:11" ht="17.25" customHeight="1">
      <c r="A375" s="11" t="s">
        <v>18</v>
      </c>
      <c r="B375" s="692" t="s">
        <v>130</v>
      </c>
      <c r="C375" s="161" t="s">
        <v>10</v>
      </c>
      <c r="D375" s="161" t="s">
        <v>26</v>
      </c>
      <c r="E375" s="161" t="s">
        <v>112</v>
      </c>
      <c r="F375" s="161" t="s">
        <v>6</v>
      </c>
      <c r="G375" s="495">
        <f>G380</f>
        <v>0</v>
      </c>
      <c r="H375" s="495">
        <f>H380</f>
        <v>639</v>
      </c>
      <c r="I375" s="589">
        <f>I376+I377+I378+I379+I380</f>
        <v>675.8</v>
      </c>
      <c r="J375" s="101"/>
      <c r="K375" s="101"/>
    </row>
    <row r="376" spans="1:11" ht="17.25" customHeight="1">
      <c r="A376" s="733" t="s">
        <v>426</v>
      </c>
      <c r="B376" s="692" t="s">
        <v>130</v>
      </c>
      <c r="C376" s="161" t="s">
        <v>10</v>
      </c>
      <c r="D376" s="161" t="s">
        <v>26</v>
      </c>
      <c r="E376" s="161" t="s">
        <v>112</v>
      </c>
      <c r="F376" s="737" t="s">
        <v>419</v>
      </c>
      <c r="G376" s="495"/>
      <c r="H376" s="495"/>
      <c r="I376" s="589">
        <v>538.8</v>
      </c>
      <c r="J376" s="101"/>
      <c r="K376" s="101"/>
    </row>
    <row r="377" spans="1:11" ht="25.5" customHeight="1">
      <c r="A377" s="734" t="s">
        <v>425</v>
      </c>
      <c r="B377" s="692" t="s">
        <v>130</v>
      </c>
      <c r="C377" s="161" t="s">
        <v>10</v>
      </c>
      <c r="D377" s="161" t="s">
        <v>26</v>
      </c>
      <c r="E377" s="161" t="s">
        <v>112</v>
      </c>
      <c r="F377" s="737" t="s">
        <v>420</v>
      </c>
      <c r="G377" s="495"/>
      <c r="H377" s="495"/>
      <c r="I377" s="589">
        <v>5</v>
      </c>
      <c r="J377" s="101"/>
      <c r="K377" s="101"/>
    </row>
    <row r="378" spans="1:11" ht="27.75" customHeight="1">
      <c r="A378" s="734" t="s">
        <v>440</v>
      </c>
      <c r="B378" s="692" t="s">
        <v>130</v>
      </c>
      <c r="C378" s="161" t="s">
        <v>10</v>
      </c>
      <c r="D378" s="161" t="s">
        <v>26</v>
      </c>
      <c r="E378" s="161" t="s">
        <v>112</v>
      </c>
      <c r="F378" s="737" t="s">
        <v>421</v>
      </c>
      <c r="G378" s="495"/>
      <c r="H378" s="495"/>
      <c r="I378" s="589">
        <v>132</v>
      </c>
      <c r="J378" s="101"/>
      <c r="K378" s="101"/>
    </row>
    <row r="379" spans="1:11" ht="0.75" customHeight="1">
      <c r="A379" s="733" t="s">
        <v>423</v>
      </c>
      <c r="B379" s="692" t="s">
        <v>130</v>
      </c>
      <c r="C379" s="161" t="s">
        <v>10</v>
      </c>
      <c r="D379" s="161" t="s">
        <v>26</v>
      </c>
      <c r="E379" s="161" t="s">
        <v>112</v>
      </c>
      <c r="F379" s="737" t="s">
        <v>422</v>
      </c>
      <c r="G379" s="495"/>
      <c r="H379" s="495"/>
      <c r="I379" s="589"/>
      <c r="J379" s="101"/>
      <c r="K379" s="101"/>
    </row>
    <row r="380" spans="1:11" ht="25.5" customHeight="1" hidden="1">
      <c r="A380" s="733" t="s">
        <v>431</v>
      </c>
      <c r="B380" s="692" t="s">
        <v>130</v>
      </c>
      <c r="C380" s="161" t="s">
        <v>10</v>
      </c>
      <c r="D380" s="161" t="s">
        <v>26</v>
      </c>
      <c r="E380" s="161" t="s">
        <v>112</v>
      </c>
      <c r="F380" s="737" t="s">
        <v>430</v>
      </c>
      <c r="G380" s="507"/>
      <c r="H380" s="507">
        <v>639</v>
      </c>
      <c r="I380" s="589"/>
      <c r="J380" s="101"/>
      <c r="K380" s="101"/>
    </row>
    <row r="381" spans="1:9" ht="45.75" customHeight="1">
      <c r="A381" s="130" t="s">
        <v>23</v>
      </c>
      <c r="B381" s="692" t="s">
        <v>130</v>
      </c>
      <c r="C381" s="161" t="s">
        <v>10</v>
      </c>
      <c r="D381" s="161" t="s">
        <v>26</v>
      </c>
      <c r="E381" s="161" t="s">
        <v>38</v>
      </c>
      <c r="F381" s="161" t="s">
        <v>6</v>
      </c>
      <c r="G381" s="495">
        <f>G382</f>
        <v>0</v>
      </c>
      <c r="H381" s="495"/>
      <c r="I381" s="591">
        <f>I382</f>
        <v>987</v>
      </c>
    </row>
    <row r="382" spans="1:9" ht="26.25" customHeight="1">
      <c r="A382" s="1" t="s">
        <v>22</v>
      </c>
      <c r="B382" s="692" t="s">
        <v>130</v>
      </c>
      <c r="C382" s="161" t="s">
        <v>10</v>
      </c>
      <c r="D382" s="161" t="s">
        <v>26</v>
      </c>
      <c r="E382" s="161" t="s">
        <v>135</v>
      </c>
      <c r="F382" s="161" t="s">
        <v>6</v>
      </c>
      <c r="G382" s="495">
        <f>G387</f>
        <v>0</v>
      </c>
      <c r="H382" s="495">
        <v>860</v>
      </c>
      <c r="I382" s="589">
        <f>I383+I384+I385+I386+I387</f>
        <v>987</v>
      </c>
    </row>
    <row r="383" spans="1:9" ht="26.25" customHeight="1">
      <c r="A383" s="733" t="s">
        <v>426</v>
      </c>
      <c r="B383" s="692" t="s">
        <v>130</v>
      </c>
      <c r="C383" s="161" t="s">
        <v>10</v>
      </c>
      <c r="D383" s="161" t="s">
        <v>26</v>
      </c>
      <c r="E383" s="161" t="s">
        <v>135</v>
      </c>
      <c r="F383" s="558" t="s">
        <v>428</v>
      </c>
      <c r="G383" s="495"/>
      <c r="H383" s="495"/>
      <c r="I383" s="589">
        <v>687</v>
      </c>
    </row>
    <row r="384" spans="1:9" ht="26.25" customHeight="1">
      <c r="A384" s="734" t="s">
        <v>425</v>
      </c>
      <c r="B384" s="692" t="s">
        <v>130</v>
      </c>
      <c r="C384" s="161" t="s">
        <v>10</v>
      </c>
      <c r="D384" s="161" t="s">
        <v>26</v>
      </c>
      <c r="E384" s="161" t="s">
        <v>135</v>
      </c>
      <c r="F384" s="558" t="s">
        <v>429</v>
      </c>
      <c r="G384" s="495"/>
      <c r="H384" s="495"/>
      <c r="I384" s="589">
        <v>5</v>
      </c>
    </row>
    <row r="385" spans="1:9" ht="26.25" customHeight="1">
      <c r="A385" s="734" t="s">
        <v>440</v>
      </c>
      <c r="B385" s="692" t="s">
        <v>130</v>
      </c>
      <c r="C385" s="161" t="s">
        <v>10</v>
      </c>
      <c r="D385" s="161" t="s">
        <v>26</v>
      </c>
      <c r="E385" s="161" t="s">
        <v>135</v>
      </c>
      <c r="F385" s="558" t="s">
        <v>421</v>
      </c>
      <c r="G385" s="495"/>
      <c r="H385" s="495"/>
      <c r="I385" s="589">
        <v>295</v>
      </c>
    </row>
    <row r="386" spans="1:9" ht="26.25" customHeight="1" hidden="1">
      <c r="A386" s="733" t="s">
        <v>423</v>
      </c>
      <c r="B386" s="692" t="s">
        <v>130</v>
      </c>
      <c r="C386" s="161" t="s">
        <v>10</v>
      </c>
      <c r="D386" s="161" t="s">
        <v>26</v>
      </c>
      <c r="E386" s="161" t="s">
        <v>135</v>
      </c>
      <c r="F386" s="737" t="s">
        <v>422</v>
      </c>
      <c r="G386" s="495"/>
      <c r="H386" s="495"/>
      <c r="I386" s="589"/>
    </row>
    <row r="387" spans="1:9" ht="0.75" customHeight="1">
      <c r="A387" s="733" t="s">
        <v>431</v>
      </c>
      <c r="B387" s="692" t="s">
        <v>130</v>
      </c>
      <c r="C387" s="161" t="s">
        <v>10</v>
      </c>
      <c r="D387" s="161" t="s">
        <v>26</v>
      </c>
      <c r="E387" s="161" t="s">
        <v>135</v>
      </c>
      <c r="F387" s="737" t="s">
        <v>430</v>
      </c>
      <c r="G387" s="495"/>
      <c r="H387" s="495">
        <v>860</v>
      </c>
      <c r="I387" s="589"/>
    </row>
    <row r="388" spans="1:9" ht="49.5" customHeight="1" hidden="1">
      <c r="A388" s="27" t="s">
        <v>137</v>
      </c>
      <c r="B388" s="692" t="s">
        <v>130</v>
      </c>
      <c r="C388" s="456" t="s">
        <v>10</v>
      </c>
      <c r="D388" s="456" t="s">
        <v>26</v>
      </c>
      <c r="E388" s="456" t="s">
        <v>291</v>
      </c>
      <c r="F388" s="456" t="s">
        <v>6</v>
      </c>
      <c r="G388" s="444"/>
      <c r="H388" s="444"/>
      <c r="I388" s="591">
        <f>I389+I390</f>
        <v>0</v>
      </c>
    </row>
    <row r="389" spans="1:9" ht="25.5" customHeight="1" hidden="1">
      <c r="A389" s="733" t="s">
        <v>426</v>
      </c>
      <c r="B389" s="692" t="s">
        <v>130</v>
      </c>
      <c r="C389" s="456" t="s">
        <v>10</v>
      </c>
      <c r="D389" s="456" t="s">
        <v>26</v>
      </c>
      <c r="E389" s="456" t="s">
        <v>291</v>
      </c>
      <c r="F389" s="456" t="s">
        <v>428</v>
      </c>
      <c r="G389" s="444"/>
      <c r="H389" s="444"/>
      <c r="I389" s="591"/>
    </row>
    <row r="390" spans="1:9" ht="27.75" customHeight="1" hidden="1">
      <c r="A390" s="734" t="s">
        <v>424</v>
      </c>
      <c r="B390" s="692" t="s">
        <v>130</v>
      </c>
      <c r="C390" s="456" t="s">
        <v>10</v>
      </c>
      <c r="D390" s="456" t="s">
        <v>26</v>
      </c>
      <c r="E390" s="456" t="s">
        <v>291</v>
      </c>
      <c r="F390" s="456" t="s">
        <v>421</v>
      </c>
      <c r="G390" s="444"/>
      <c r="H390" s="444"/>
      <c r="I390" s="591"/>
    </row>
    <row r="391" spans="1:9" ht="27.75" customHeight="1" hidden="1">
      <c r="A391" s="26" t="s">
        <v>133</v>
      </c>
      <c r="B391" s="692" t="s">
        <v>130</v>
      </c>
      <c r="C391" s="456" t="s">
        <v>10</v>
      </c>
      <c r="D391" s="456" t="s">
        <v>26</v>
      </c>
      <c r="E391" s="456" t="s">
        <v>134</v>
      </c>
      <c r="F391" s="456" t="s">
        <v>6</v>
      </c>
      <c r="G391" s="444"/>
      <c r="H391" s="444"/>
      <c r="I391" s="591">
        <f>I392+I393</f>
        <v>0</v>
      </c>
    </row>
    <row r="392" spans="1:9" ht="27.75" customHeight="1" hidden="1">
      <c r="A392" s="733" t="s">
        <v>426</v>
      </c>
      <c r="B392" s="692" t="s">
        <v>130</v>
      </c>
      <c r="C392" s="456" t="s">
        <v>10</v>
      </c>
      <c r="D392" s="456" t="s">
        <v>26</v>
      </c>
      <c r="E392" s="456" t="s">
        <v>134</v>
      </c>
      <c r="F392" s="456" t="s">
        <v>428</v>
      </c>
      <c r="G392" s="444"/>
      <c r="H392" s="444"/>
      <c r="I392" s="591"/>
    </row>
    <row r="393" spans="1:9" ht="27.75" customHeight="1" hidden="1">
      <c r="A393" s="734" t="s">
        <v>424</v>
      </c>
      <c r="B393" s="692" t="s">
        <v>130</v>
      </c>
      <c r="C393" s="456" t="s">
        <v>10</v>
      </c>
      <c r="D393" s="456" t="s">
        <v>26</v>
      </c>
      <c r="E393" s="456" t="s">
        <v>134</v>
      </c>
      <c r="F393" s="456" t="s">
        <v>421</v>
      </c>
      <c r="G393" s="444"/>
      <c r="H393" s="444"/>
      <c r="I393" s="591"/>
    </row>
    <row r="394" spans="1:9" ht="17.25" customHeight="1" hidden="1">
      <c r="A394" s="210" t="s">
        <v>144</v>
      </c>
      <c r="B394" s="692" t="s">
        <v>130</v>
      </c>
      <c r="C394" s="456" t="s">
        <v>10</v>
      </c>
      <c r="D394" s="456" t="s">
        <v>26</v>
      </c>
      <c r="E394" s="456" t="s">
        <v>276</v>
      </c>
      <c r="F394" s="456" t="s">
        <v>6</v>
      </c>
      <c r="G394" s="444"/>
      <c r="H394" s="444"/>
      <c r="I394" s="591">
        <f>I395+I396</f>
        <v>0</v>
      </c>
    </row>
    <row r="395" spans="1:9" ht="21.75" customHeight="1" hidden="1">
      <c r="A395" s="733" t="s">
        <v>426</v>
      </c>
      <c r="B395" s="692" t="s">
        <v>130</v>
      </c>
      <c r="C395" s="456" t="s">
        <v>10</v>
      </c>
      <c r="D395" s="456" t="s">
        <v>26</v>
      </c>
      <c r="E395" s="456" t="s">
        <v>276</v>
      </c>
      <c r="F395" s="456" t="s">
        <v>428</v>
      </c>
      <c r="G395" s="444"/>
      <c r="H395" s="444"/>
      <c r="I395" s="591"/>
    </row>
    <row r="396" spans="1:9" ht="29.25" customHeight="1" hidden="1">
      <c r="A396" s="734" t="s">
        <v>424</v>
      </c>
      <c r="B396" s="692" t="s">
        <v>130</v>
      </c>
      <c r="C396" s="456" t="s">
        <v>10</v>
      </c>
      <c r="D396" s="456" t="s">
        <v>26</v>
      </c>
      <c r="E396" s="456" t="s">
        <v>276</v>
      </c>
      <c r="F396" s="456" t="s">
        <v>421</v>
      </c>
      <c r="G396" s="444"/>
      <c r="H396" s="444"/>
      <c r="I396" s="591"/>
    </row>
    <row r="397" spans="1:9" ht="26.25" customHeight="1" hidden="1">
      <c r="A397" s="210" t="s">
        <v>94</v>
      </c>
      <c r="B397" s="692" t="s">
        <v>130</v>
      </c>
      <c r="C397" s="456" t="s">
        <v>10</v>
      </c>
      <c r="D397" s="456" t="s">
        <v>26</v>
      </c>
      <c r="E397" s="456" t="s">
        <v>277</v>
      </c>
      <c r="F397" s="456" t="s">
        <v>6</v>
      </c>
      <c r="G397" s="444"/>
      <c r="H397" s="444"/>
      <c r="I397" s="591">
        <f>I398+I399</f>
        <v>0</v>
      </c>
    </row>
    <row r="398" spans="1:9" ht="26.25" customHeight="1" hidden="1">
      <c r="A398" s="733" t="s">
        <v>426</v>
      </c>
      <c r="B398" s="692" t="s">
        <v>130</v>
      </c>
      <c r="C398" s="456" t="s">
        <v>10</v>
      </c>
      <c r="D398" s="456" t="s">
        <v>26</v>
      </c>
      <c r="E398" s="456" t="s">
        <v>277</v>
      </c>
      <c r="F398" s="456" t="s">
        <v>428</v>
      </c>
      <c r="G398" s="444"/>
      <c r="H398" s="444"/>
      <c r="I398" s="591"/>
    </row>
    <row r="399" spans="1:9" ht="26.25" customHeight="1" hidden="1">
      <c r="A399" s="734" t="s">
        <v>424</v>
      </c>
      <c r="B399" s="692" t="s">
        <v>130</v>
      </c>
      <c r="C399" s="456" t="s">
        <v>10</v>
      </c>
      <c r="D399" s="456" t="s">
        <v>26</v>
      </c>
      <c r="E399" s="456" t="s">
        <v>277</v>
      </c>
      <c r="F399" s="456" t="s">
        <v>421</v>
      </c>
      <c r="G399" s="444"/>
      <c r="H399" s="444"/>
      <c r="I399" s="591"/>
    </row>
    <row r="400" spans="1:9" ht="97.5" customHeight="1" hidden="1">
      <c r="A400" s="173" t="s">
        <v>255</v>
      </c>
      <c r="B400" s="692" t="s">
        <v>130</v>
      </c>
      <c r="C400" s="456" t="s">
        <v>10</v>
      </c>
      <c r="D400" s="456" t="s">
        <v>26</v>
      </c>
      <c r="E400" s="456" t="s">
        <v>146</v>
      </c>
      <c r="F400" s="456" t="s">
        <v>6</v>
      </c>
      <c r="G400" s="444"/>
      <c r="H400" s="444"/>
      <c r="I400" s="591">
        <f>I401+I402</f>
        <v>0</v>
      </c>
    </row>
    <row r="401" spans="1:9" ht="31.5" customHeight="1" hidden="1">
      <c r="A401" s="733" t="s">
        <v>426</v>
      </c>
      <c r="B401" s="692" t="s">
        <v>130</v>
      </c>
      <c r="C401" s="456" t="s">
        <v>10</v>
      </c>
      <c r="D401" s="456" t="s">
        <v>26</v>
      </c>
      <c r="E401" s="456" t="s">
        <v>146</v>
      </c>
      <c r="F401" s="456" t="s">
        <v>428</v>
      </c>
      <c r="G401" s="444"/>
      <c r="H401" s="444"/>
      <c r="I401" s="591"/>
    </row>
    <row r="402" spans="1:9" ht="33" customHeight="1" hidden="1">
      <c r="A402" s="734" t="s">
        <v>440</v>
      </c>
      <c r="B402" s="692" t="s">
        <v>130</v>
      </c>
      <c r="C402" s="456" t="s">
        <v>10</v>
      </c>
      <c r="D402" s="456" t="s">
        <v>26</v>
      </c>
      <c r="E402" s="456" t="s">
        <v>146</v>
      </c>
      <c r="F402" s="456" t="s">
        <v>421</v>
      </c>
      <c r="G402" s="444"/>
      <c r="H402" s="444"/>
      <c r="I402" s="591"/>
    </row>
    <row r="403" spans="1:9" ht="26.25" customHeight="1" hidden="1">
      <c r="A403" s="173" t="s">
        <v>270</v>
      </c>
      <c r="B403" s="692" t="s">
        <v>130</v>
      </c>
      <c r="C403" s="456" t="s">
        <v>10</v>
      </c>
      <c r="D403" s="456" t="s">
        <v>26</v>
      </c>
      <c r="E403" s="456" t="s">
        <v>271</v>
      </c>
      <c r="F403" s="456" t="s">
        <v>6</v>
      </c>
      <c r="G403" s="444"/>
      <c r="H403" s="444"/>
      <c r="I403" s="591">
        <f>I404+I405</f>
        <v>0</v>
      </c>
    </row>
    <row r="404" spans="1:9" ht="26.25" customHeight="1" hidden="1">
      <c r="A404" s="733" t="s">
        <v>426</v>
      </c>
      <c r="B404" s="692" t="s">
        <v>130</v>
      </c>
      <c r="C404" s="456" t="s">
        <v>10</v>
      </c>
      <c r="D404" s="456" t="s">
        <v>26</v>
      </c>
      <c r="E404" s="456" t="s">
        <v>271</v>
      </c>
      <c r="F404" s="456" t="s">
        <v>428</v>
      </c>
      <c r="G404" s="444"/>
      <c r="H404" s="444"/>
      <c r="I404" s="591"/>
    </row>
    <row r="405" spans="1:9" ht="26.25" customHeight="1" hidden="1">
      <c r="A405" s="734" t="s">
        <v>440</v>
      </c>
      <c r="B405" s="692" t="s">
        <v>130</v>
      </c>
      <c r="C405" s="456" t="s">
        <v>10</v>
      </c>
      <c r="D405" s="456" t="s">
        <v>26</v>
      </c>
      <c r="E405" s="456" t="s">
        <v>271</v>
      </c>
      <c r="F405" s="456" t="s">
        <v>421</v>
      </c>
      <c r="G405" s="444"/>
      <c r="H405" s="444"/>
      <c r="I405" s="591"/>
    </row>
    <row r="406" spans="1:9" ht="27.75" customHeight="1" hidden="1">
      <c r="A406" s="350" t="s">
        <v>193</v>
      </c>
      <c r="B406" s="692" t="s">
        <v>130</v>
      </c>
      <c r="C406" s="456" t="s">
        <v>10</v>
      </c>
      <c r="D406" s="456" t="s">
        <v>26</v>
      </c>
      <c r="E406" s="456" t="s">
        <v>194</v>
      </c>
      <c r="F406" s="456" t="s">
        <v>6</v>
      </c>
      <c r="G406" s="444"/>
      <c r="H406" s="444"/>
      <c r="I406" s="591">
        <f>I407+I408</f>
        <v>0</v>
      </c>
    </row>
    <row r="407" spans="1:9" ht="27.75" customHeight="1" hidden="1">
      <c r="A407" s="733" t="s">
        <v>426</v>
      </c>
      <c r="B407" s="692" t="s">
        <v>130</v>
      </c>
      <c r="C407" s="456" t="s">
        <v>10</v>
      </c>
      <c r="D407" s="456" t="s">
        <v>26</v>
      </c>
      <c r="E407" s="456" t="s">
        <v>194</v>
      </c>
      <c r="F407" s="456" t="s">
        <v>428</v>
      </c>
      <c r="G407" s="444"/>
      <c r="H407" s="444"/>
      <c r="I407" s="591"/>
    </row>
    <row r="408" spans="1:9" ht="27.75" customHeight="1" hidden="1">
      <c r="A408" s="734" t="s">
        <v>440</v>
      </c>
      <c r="B408" s="692" t="s">
        <v>130</v>
      </c>
      <c r="C408" s="456" t="s">
        <v>10</v>
      </c>
      <c r="D408" s="456" t="s">
        <v>26</v>
      </c>
      <c r="E408" s="456" t="s">
        <v>194</v>
      </c>
      <c r="F408" s="456" t="s">
        <v>421</v>
      </c>
      <c r="G408" s="444"/>
      <c r="H408" s="444"/>
      <c r="I408" s="591"/>
    </row>
    <row r="409" spans="1:9" ht="68.25" customHeight="1" hidden="1">
      <c r="A409" s="173" t="s">
        <v>258</v>
      </c>
      <c r="B409" s="692" t="s">
        <v>130</v>
      </c>
      <c r="C409" s="456" t="s">
        <v>10</v>
      </c>
      <c r="D409" s="456" t="s">
        <v>26</v>
      </c>
      <c r="E409" s="456" t="s">
        <v>259</v>
      </c>
      <c r="F409" s="456" t="s">
        <v>6</v>
      </c>
      <c r="G409" s="444"/>
      <c r="H409" s="444"/>
      <c r="I409" s="591">
        <f>I410+I411</f>
        <v>0</v>
      </c>
    </row>
    <row r="410" spans="1:9" ht="29.25" customHeight="1" hidden="1">
      <c r="A410" s="733" t="s">
        <v>426</v>
      </c>
      <c r="B410" s="692" t="s">
        <v>130</v>
      </c>
      <c r="C410" s="456" t="s">
        <v>10</v>
      </c>
      <c r="D410" s="456" t="s">
        <v>26</v>
      </c>
      <c r="E410" s="456" t="s">
        <v>259</v>
      </c>
      <c r="F410" s="456" t="s">
        <v>428</v>
      </c>
      <c r="G410" s="444"/>
      <c r="H410" s="444"/>
      <c r="I410" s="591"/>
    </row>
    <row r="411" spans="1:9" ht="28.5" customHeight="1" hidden="1">
      <c r="A411" s="734" t="s">
        <v>440</v>
      </c>
      <c r="B411" s="692" t="s">
        <v>130</v>
      </c>
      <c r="C411" s="456" t="s">
        <v>10</v>
      </c>
      <c r="D411" s="456" t="s">
        <v>26</v>
      </c>
      <c r="E411" s="456" t="s">
        <v>259</v>
      </c>
      <c r="F411" s="456" t="s">
        <v>421</v>
      </c>
      <c r="G411" s="444"/>
      <c r="H411" s="444"/>
      <c r="I411" s="591"/>
    </row>
    <row r="412" spans="1:9" ht="83.25" customHeight="1" hidden="1">
      <c r="A412" s="343" t="s">
        <v>347</v>
      </c>
      <c r="B412" s="692" t="s">
        <v>130</v>
      </c>
      <c r="C412" s="456" t="s">
        <v>10</v>
      </c>
      <c r="D412" s="456" t="s">
        <v>26</v>
      </c>
      <c r="E412" s="447" t="s">
        <v>322</v>
      </c>
      <c r="F412" s="447" t="s">
        <v>6</v>
      </c>
      <c r="G412" s="448"/>
      <c r="H412" s="448"/>
      <c r="I412" s="576">
        <f>I413+I414</f>
        <v>0</v>
      </c>
    </row>
    <row r="413" spans="1:9" ht="26.25" customHeight="1" hidden="1">
      <c r="A413" s="733" t="s">
        <v>426</v>
      </c>
      <c r="B413" s="692" t="s">
        <v>130</v>
      </c>
      <c r="C413" s="456" t="s">
        <v>10</v>
      </c>
      <c r="D413" s="456" t="s">
        <v>26</v>
      </c>
      <c r="E413" s="447" t="s">
        <v>322</v>
      </c>
      <c r="F413" s="447" t="s">
        <v>428</v>
      </c>
      <c r="G413" s="448"/>
      <c r="H413" s="448"/>
      <c r="I413" s="576"/>
    </row>
    <row r="414" spans="1:9" ht="36" customHeight="1" hidden="1">
      <c r="A414" s="734" t="s">
        <v>440</v>
      </c>
      <c r="B414" s="692" t="s">
        <v>130</v>
      </c>
      <c r="C414" s="456" t="s">
        <v>10</v>
      </c>
      <c r="D414" s="456" t="s">
        <v>26</v>
      </c>
      <c r="E414" s="447" t="s">
        <v>322</v>
      </c>
      <c r="F414" s="447" t="s">
        <v>421</v>
      </c>
      <c r="G414" s="448"/>
      <c r="H414" s="448"/>
      <c r="I414" s="576"/>
    </row>
    <row r="415" spans="1:9" ht="85.5" customHeight="1" hidden="1">
      <c r="A415" s="343" t="s">
        <v>348</v>
      </c>
      <c r="B415" s="692" t="s">
        <v>130</v>
      </c>
      <c r="C415" s="456" t="s">
        <v>10</v>
      </c>
      <c r="D415" s="456" t="s">
        <v>26</v>
      </c>
      <c r="E415" s="447" t="s">
        <v>323</v>
      </c>
      <c r="F415" s="447" t="s">
        <v>6</v>
      </c>
      <c r="G415" s="444"/>
      <c r="H415" s="444"/>
      <c r="I415" s="591">
        <f>I416+I417</f>
        <v>0</v>
      </c>
    </row>
    <row r="416" spans="1:9" ht="32.25" customHeight="1" hidden="1">
      <c r="A416" s="733" t="s">
        <v>426</v>
      </c>
      <c r="B416" s="692" t="s">
        <v>130</v>
      </c>
      <c r="C416" s="456" t="s">
        <v>10</v>
      </c>
      <c r="D416" s="456" t="s">
        <v>26</v>
      </c>
      <c r="E416" s="447" t="s">
        <v>323</v>
      </c>
      <c r="F416" s="447" t="s">
        <v>428</v>
      </c>
      <c r="G416" s="444"/>
      <c r="H416" s="444"/>
      <c r="I416" s="591"/>
    </row>
    <row r="417" spans="1:9" ht="27.75" customHeight="1" hidden="1">
      <c r="A417" s="734" t="s">
        <v>440</v>
      </c>
      <c r="B417" s="692" t="s">
        <v>130</v>
      </c>
      <c r="C417" s="456" t="s">
        <v>10</v>
      </c>
      <c r="D417" s="456" t="s">
        <v>26</v>
      </c>
      <c r="E417" s="447" t="s">
        <v>323</v>
      </c>
      <c r="F417" s="447" t="s">
        <v>421</v>
      </c>
      <c r="G417" s="444"/>
      <c r="H417" s="444"/>
      <c r="I417" s="591"/>
    </row>
    <row r="418" spans="1:9" ht="21.75" customHeight="1">
      <c r="A418" s="283" t="s">
        <v>55</v>
      </c>
      <c r="B418" s="719" t="s">
        <v>130</v>
      </c>
      <c r="C418" s="636" t="s">
        <v>27</v>
      </c>
      <c r="D418" s="636" t="s">
        <v>16</v>
      </c>
      <c r="E418" s="635" t="s">
        <v>35</v>
      </c>
      <c r="F418" s="636" t="s">
        <v>6</v>
      </c>
      <c r="G418" s="637" t="e">
        <f>G419+#REF!+G438</f>
        <v>#REF!</v>
      </c>
      <c r="H418" s="637"/>
      <c r="I418" s="591">
        <f>I419</f>
        <v>18868.3</v>
      </c>
    </row>
    <row r="419" spans="1:9" ht="15.75" customHeight="1">
      <c r="A419" s="683" t="s">
        <v>139</v>
      </c>
      <c r="B419" s="720" t="s">
        <v>130</v>
      </c>
      <c r="C419" s="635" t="s">
        <v>27</v>
      </c>
      <c r="D419" s="635" t="s">
        <v>14</v>
      </c>
      <c r="E419" s="635" t="s">
        <v>35</v>
      </c>
      <c r="F419" s="635" t="s">
        <v>6</v>
      </c>
      <c r="G419" s="422" t="e">
        <f>#REF!</f>
        <v>#REF!</v>
      </c>
      <c r="H419" s="422"/>
      <c r="I419" s="591">
        <f>I420+I423+I434+I438</f>
        <v>18868.3</v>
      </c>
    </row>
    <row r="420" spans="1:9" ht="20.25" customHeight="1">
      <c r="A420" s="2" t="s">
        <v>136</v>
      </c>
      <c r="B420" s="692" t="s">
        <v>130</v>
      </c>
      <c r="C420" s="248" t="s">
        <v>27</v>
      </c>
      <c r="D420" s="161" t="s">
        <v>14</v>
      </c>
      <c r="E420" s="248" t="s">
        <v>82</v>
      </c>
      <c r="F420" s="248" t="s">
        <v>6</v>
      </c>
      <c r="G420" s="422">
        <f>G421</f>
        <v>1129</v>
      </c>
      <c r="H420" s="422"/>
      <c r="I420" s="589">
        <f>I421</f>
        <v>2634.3</v>
      </c>
    </row>
    <row r="421" spans="1:9" ht="48.75" customHeight="1">
      <c r="A421" s="27" t="s">
        <v>137</v>
      </c>
      <c r="B421" s="706" t="s">
        <v>130</v>
      </c>
      <c r="C421" s="502" t="s">
        <v>27</v>
      </c>
      <c r="D421" s="161" t="s">
        <v>14</v>
      </c>
      <c r="E421" s="502" t="s">
        <v>138</v>
      </c>
      <c r="F421" s="502" t="s">
        <v>6</v>
      </c>
      <c r="G421" s="422">
        <f>G422</f>
        <v>1129</v>
      </c>
      <c r="H421" s="422"/>
      <c r="I421" s="589">
        <f>I422</f>
        <v>2634.3</v>
      </c>
    </row>
    <row r="422" spans="1:9" ht="38.25" customHeight="1">
      <c r="A422" s="738" t="s">
        <v>438</v>
      </c>
      <c r="B422" s="706" t="s">
        <v>130</v>
      </c>
      <c r="C422" s="502" t="s">
        <v>27</v>
      </c>
      <c r="D422" s="161" t="s">
        <v>14</v>
      </c>
      <c r="E422" s="502" t="s">
        <v>138</v>
      </c>
      <c r="F422" s="438" t="s">
        <v>439</v>
      </c>
      <c r="G422" s="508">
        <v>1129</v>
      </c>
      <c r="H422" s="508"/>
      <c r="I422" s="589">
        <v>2634.3</v>
      </c>
    </row>
    <row r="423" spans="1:9" ht="24.75" customHeight="1">
      <c r="A423" s="629" t="s">
        <v>89</v>
      </c>
      <c r="B423" s="718" t="s">
        <v>130</v>
      </c>
      <c r="C423" s="248" t="s">
        <v>27</v>
      </c>
      <c r="D423" s="248" t="s">
        <v>14</v>
      </c>
      <c r="E423" s="248" t="s">
        <v>81</v>
      </c>
      <c r="F423" s="248" t="s">
        <v>6</v>
      </c>
      <c r="G423" s="476" t="e">
        <f>G424+#REF!</f>
        <v>#REF!</v>
      </c>
      <c r="H423" s="476"/>
      <c r="I423" s="589">
        <f>I424+I426</f>
        <v>15472</v>
      </c>
    </row>
    <row r="424" spans="1:9" ht="46.5" customHeight="1">
      <c r="A424" s="91" t="s">
        <v>141</v>
      </c>
      <c r="B424" s="718" t="s">
        <v>130</v>
      </c>
      <c r="C424" s="438" t="s">
        <v>27</v>
      </c>
      <c r="D424" s="438" t="s">
        <v>14</v>
      </c>
      <c r="E424" s="509" t="s">
        <v>272</v>
      </c>
      <c r="F424" s="438" t="s">
        <v>6</v>
      </c>
      <c r="G424" s="510">
        <f>G425</f>
        <v>484.5</v>
      </c>
      <c r="H424" s="510"/>
      <c r="I424" s="589">
        <f>I425</f>
        <v>415.4</v>
      </c>
    </row>
    <row r="425" spans="1:9" ht="36" customHeight="1">
      <c r="A425" s="738" t="s">
        <v>438</v>
      </c>
      <c r="B425" s="706" t="s">
        <v>130</v>
      </c>
      <c r="C425" s="502" t="s">
        <v>27</v>
      </c>
      <c r="D425" s="502" t="s">
        <v>14</v>
      </c>
      <c r="E425" s="509" t="s">
        <v>272</v>
      </c>
      <c r="F425" s="438" t="s">
        <v>439</v>
      </c>
      <c r="G425" s="508">
        <v>484.5</v>
      </c>
      <c r="H425" s="508"/>
      <c r="I425" s="589">
        <v>415.4</v>
      </c>
    </row>
    <row r="426" spans="1:9" ht="36" customHeight="1">
      <c r="A426" s="88" t="s">
        <v>142</v>
      </c>
      <c r="B426" s="692" t="s">
        <v>130</v>
      </c>
      <c r="C426" s="438" t="s">
        <v>27</v>
      </c>
      <c r="D426" s="438" t="s">
        <v>14</v>
      </c>
      <c r="E426" s="509" t="s">
        <v>273</v>
      </c>
      <c r="F426" s="438" t="s">
        <v>6</v>
      </c>
      <c r="G426" s="508"/>
      <c r="H426" s="508"/>
      <c r="I426" s="589">
        <f>I427+I432</f>
        <v>15056.6</v>
      </c>
    </row>
    <row r="427" spans="1:9" ht="36" customHeight="1">
      <c r="A427" s="88" t="s">
        <v>143</v>
      </c>
      <c r="B427" s="534">
        <v>574</v>
      </c>
      <c r="C427" s="438" t="s">
        <v>27</v>
      </c>
      <c r="D427" s="438" t="s">
        <v>14</v>
      </c>
      <c r="E427" s="509" t="s">
        <v>274</v>
      </c>
      <c r="F427" s="438" t="s">
        <v>6</v>
      </c>
      <c r="G427" s="508"/>
      <c r="H427" s="508"/>
      <c r="I427" s="589">
        <f>I428+I430</f>
        <v>9737</v>
      </c>
    </row>
    <row r="428" spans="1:9" ht="36" customHeight="1">
      <c r="A428" s="210" t="s">
        <v>225</v>
      </c>
      <c r="B428" s="534">
        <v>574</v>
      </c>
      <c r="C428" s="438" t="s">
        <v>27</v>
      </c>
      <c r="D428" s="438" t="s">
        <v>14</v>
      </c>
      <c r="E428" s="509" t="s">
        <v>275</v>
      </c>
      <c r="F428" s="438" t="s">
        <v>6</v>
      </c>
      <c r="G428" s="508"/>
      <c r="H428" s="508"/>
      <c r="I428" s="589">
        <f>I429</f>
        <v>3779.4</v>
      </c>
    </row>
    <row r="429" spans="1:9" ht="36" customHeight="1">
      <c r="A429" s="740" t="s">
        <v>438</v>
      </c>
      <c r="B429" s="534">
        <v>574</v>
      </c>
      <c r="C429" s="438" t="s">
        <v>27</v>
      </c>
      <c r="D429" s="438" t="s">
        <v>14</v>
      </c>
      <c r="E429" s="509" t="s">
        <v>275</v>
      </c>
      <c r="F429" s="438" t="s">
        <v>439</v>
      </c>
      <c r="G429" s="508"/>
      <c r="H429" s="508"/>
      <c r="I429" s="589">
        <v>3779.4</v>
      </c>
    </row>
    <row r="430" spans="1:9" ht="36" customHeight="1">
      <c r="A430" s="210" t="s">
        <v>144</v>
      </c>
      <c r="B430" s="439" t="s">
        <v>130</v>
      </c>
      <c r="C430" s="438" t="s">
        <v>27</v>
      </c>
      <c r="D430" s="438" t="s">
        <v>14</v>
      </c>
      <c r="E430" s="509" t="s">
        <v>276</v>
      </c>
      <c r="F430" s="438" t="s">
        <v>6</v>
      </c>
      <c r="G430" s="508"/>
      <c r="H430" s="508"/>
      <c r="I430" s="589">
        <f>I431</f>
        <v>5957.6</v>
      </c>
    </row>
    <row r="431" spans="1:9" ht="36" customHeight="1">
      <c r="A431" s="740" t="s">
        <v>438</v>
      </c>
      <c r="B431" s="439" t="s">
        <v>130</v>
      </c>
      <c r="C431" s="438" t="s">
        <v>27</v>
      </c>
      <c r="D431" s="438" t="s">
        <v>14</v>
      </c>
      <c r="E431" s="509" t="s">
        <v>276</v>
      </c>
      <c r="F431" s="447" t="s">
        <v>439</v>
      </c>
      <c r="G431" s="508"/>
      <c r="H431" s="508"/>
      <c r="I431" s="589">
        <v>5957.6</v>
      </c>
    </row>
    <row r="432" spans="1:9" ht="36" customHeight="1">
      <c r="A432" s="89" t="s">
        <v>94</v>
      </c>
      <c r="B432" s="439" t="s">
        <v>130</v>
      </c>
      <c r="C432" s="438" t="s">
        <v>27</v>
      </c>
      <c r="D432" s="438" t="s">
        <v>14</v>
      </c>
      <c r="E432" s="509" t="s">
        <v>277</v>
      </c>
      <c r="F432" s="438" t="s">
        <v>6</v>
      </c>
      <c r="G432" s="508"/>
      <c r="H432" s="508"/>
      <c r="I432" s="589">
        <f>I433</f>
        <v>5319.6</v>
      </c>
    </row>
    <row r="433" spans="1:9" ht="36" customHeight="1">
      <c r="A433" s="740" t="s">
        <v>438</v>
      </c>
      <c r="B433" s="439" t="s">
        <v>130</v>
      </c>
      <c r="C433" s="438" t="s">
        <v>27</v>
      </c>
      <c r="D433" s="438" t="s">
        <v>14</v>
      </c>
      <c r="E433" s="509" t="s">
        <v>277</v>
      </c>
      <c r="F433" s="438" t="s">
        <v>439</v>
      </c>
      <c r="G433" s="508"/>
      <c r="H433" s="508"/>
      <c r="I433" s="589">
        <v>5319.6</v>
      </c>
    </row>
    <row r="434" spans="1:9" ht="36" customHeight="1">
      <c r="A434" s="170" t="s">
        <v>61</v>
      </c>
      <c r="B434" s="685" t="s">
        <v>130</v>
      </c>
      <c r="C434" s="633" t="s">
        <v>27</v>
      </c>
      <c r="D434" s="633" t="s">
        <v>14</v>
      </c>
      <c r="E434" s="633" t="s">
        <v>190</v>
      </c>
      <c r="F434" s="634" t="s">
        <v>6</v>
      </c>
      <c r="G434" s="508"/>
      <c r="H434" s="508"/>
      <c r="I434" s="589">
        <f>I435</f>
        <v>262.4</v>
      </c>
    </row>
    <row r="435" spans="1:9" ht="65.25" customHeight="1">
      <c r="A435" s="741" t="s">
        <v>191</v>
      </c>
      <c r="B435" s="717" t="s">
        <v>130</v>
      </c>
      <c r="C435" s="630" t="s">
        <v>27</v>
      </c>
      <c r="D435" s="630" t="s">
        <v>14</v>
      </c>
      <c r="E435" s="630" t="s">
        <v>192</v>
      </c>
      <c r="F435" s="631" t="s">
        <v>6</v>
      </c>
      <c r="G435" s="508"/>
      <c r="H435" s="508"/>
      <c r="I435" s="589">
        <f>I436</f>
        <v>262.4</v>
      </c>
    </row>
    <row r="436" spans="1:9" ht="95.25" customHeight="1">
      <c r="A436" s="355" t="s">
        <v>361</v>
      </c>
      <c r="B436" s="227" t="s">
        <v>130</v>
      </c>
      <c r="C436" s="630" t="s">
        <v>27</v>
      </c>
      <c r="D436" s="632" t="s">
        <v>14</v>
      </c>
      <c r="E436" s="632" t="s">
        <v>146</v>
      </c>
      <c r="F436" s="632" t="s">
        <v>6</v>
      </c>
      <c r="G436" s="508"/>
      <c r="H436" s="508"/>
      <c r="I436" s="589">
        <f>I437</f>
        <v>262.4</v>
      </c>
    </row>
    <row r="437" spans="1:9" ht="36" customHeight="1">
      <c r="A437" s="740" t="s">
        <v>438</v>
      </c>
      <c r="B437" s="227" t="s">
        <v>130</v>
      </c>
      <c r="C437" s="630" t="s">
        <v>27</v>
      </c>
      <c r="D437" s="632" t="s">
        <v>14</v>
      </c>
      <c r="E437" s="632" t="s">
        <v>146</v>
      </c>
      <c r="F437" s="632" t="s">
        <v>439</v>
      </c>
      <c r="G437" s="508"/>
      <c r="H437" s="508"/>
      <c r="I437" s="589">
        <v>262.4</v>
      </c>
    </row>
    <row r="438" spans="1:9" ht="30" customHeight="1">
      <c r="A438" s="43" t="s">
        <v>29</v>
      </c>
      <c r="B438" s="439" t="s">
        <v>130</v>
      </c>
      <c r="C438" s="248" t="s">
        <v>27</v>
      </c>
      <c r="D438" s="248" t="s">
        <v>14</v>
      </c>
      <c r="E438" s="248" t="s">
        <v>35</v>
      </c>
      <c r="F438" s="248" t="s">
        <v>6</v>
      </c>
      <c r="G438" s="478" t="e">
        <f>G439</f>
        <v>#REF!</v>
      </c>
      <c r="H438" s="478"/>
      <c r="I438" s="591">
        <f>I439</f>
        <v>499.6</v>
      </c>
    </row>
    <row r="439" spans="1:9" ht="35.25" customHeight="1">
      <c r="A439" s="26" t="s">
        <v>362</v>
      </c>
      <c r="B439" s="439" t="s">
        <v>130</v>
      </c>
      <c r="C439" s="561" t="s">
        <v>27</v>
      </c>
      <c r="D439" s="502" t="s">
        <v>14</v>
      </c>
      <c r="E439" s="562" t="s">
        <v>363</v>
      </c>
      <c r="F439" s="561" t="s">
        <v>6</v>
      </c>
      <c r="G439" s="499" t="e">
        <f>#REF!</f>
        <v>#REF!</v>
      </c>
      <c r="H439" s="499"/>
      <c r="I439" s="589">
        <f>I444+I445+I446</f>
        <v>499.6</v>
      </c>
    </row>
    <row r="440" spans="1:9" ht="71.25" customHeight="1" hidden="1">
      <c r="A440" s="52" t="s">
        <v>147</v>
      </c>
      <c r="B440" s="439" t="s">
        <v>130</v>
      </c>
      <c r="C440" s="561" t="s">
        <v>27</v>
      </c>
      <c r="D440" s="561" t="s">
        <v>14</v>
      </c>
      <c r="E440" s="562" t="s">
        <v>183</v>
      </c>
      <c r="F440" s="512" t="s">
        <v>6</v>
      </c>
      <c r="G440" s="418"/>
      <c r="H440" s="418"/>
      <c r="I440" s="589">
        <f>G440+H440</f>
        <v>0</v>
      </c>
    </row>
    <row r="441" spans="1:9" ht="20.25" customHeight="1" hidden="1">
      <c r="A441" s="53" t="s">
        <v>129</v>
      </c>
      <c r="B441" s="706" t="s">
        <v>130</v>
      </c>
      <c r="C441" s="561" t="s">
        <v>27</v>
      </c>
      <c r="D441" s="561" t="s">
        <v>14</v>
      </c>
      <c r="E441" s="562" t="s">
        <v>183</v>
      </c>
      <c r="F441" s="512" t="s">
        <v>36</v>
      </c>
      <c r="G441" s="418"/>
      <c r="H441" s="418"/>
      <c r="I441" s="589">
        <f>G441+H441</f>
        <v>0</v>
      </c>
    </row>
    <row r="442" spans="1:9" ht="118.5" customHeight="1" hidden="1">
      <c r="A442" s="26" t="s">
        <v>145</v>
      </c>
      <c r="B442" s="721" t="s">
        <v>130</v>
      </c>
      <c r="C442" s="561" t="s">
        <v>27</v>
      </c>
      <c r="D442" s="561" t="s">
        <v>14</v>
      </c>
      <c r="E442" s="562" t="s">
        <v>146</v>
      </c>
      <c r="F442" s="512" t="s">
        <v>6</v>
      </c>
      <c r="G442" s="418"/>
      <c r="H442" s="418"/>
      <c r="I442" s="589">
        <f>G442+H442</f>
        <v>0</v>
      </c>
    </row>
    <row r="443" spans="1:9" ht="17.25" customHeight="1" hidden="1">
      <c r="A443" s="38" t="s">
        <v>129</v>
      </c>
      <c r="B443" s="713" t="s">
        <v>130</v>
      </c>
      <c r="C443" s="561" t="s">
        <v>27</v>
      </c>
      <c r="D443" s="561" t="s">
        <v>14</v>
      </c>
      <c r="E443" s="562" t="s">
        <v>146</v>
      </c>
      <c r="F443" s="512" t="s">
        <v>36</v>
      </c>
      <c r="G443" s="418"/>
      <c r="H443" s="418"/>
      <c r="I443" s="589">
        <f>G443+H443</f>
        <v>0</v>
      </c>
    </row>
    <row r="444" spans="1:9" ht="17.25" customHeight="1">
      <c r="A444" s="733" t="s">
        <v>426</v>
      </c>
      <c r="B444" s="713" t="s">
        <v>130</v>
      </c>
      <c r="C444" s="561" t="s">
        <v>27</v>
      </c>
      <c r="D444" s="502" t="s">
        <v>14</v>
      </c>
      <c r="E444" s="562" t="s">
        <v>363</v>
      </c>
      <c r="F444" s="512" t="s">
        <v>428</v>
      </c>
      <c r="G444" s="418"/>
      <c r="H444" s="418"/>
      <c r="I444" s="589">
        <v>449.6</v>
      </c>
    </row>
    <row r="445" spans="1:9" ht="24.75" customHeight="1">
      <c r="A445" s="734" t="s">
        <v>425</v>
      </c>
      <c r="B445" s="713" t="s">
        <v>130</v>
      </c>
      <c r="C445" s="561" t="s">
        <v>27</v>
      </c>
      <c r="D445" s="502" t="s">
        <v>14</v>
      </c>
      <c r="E445" s="562" t="s">
        <v>363</v>
      </c>
      <c r="F445" s="512" t="s">
        <v>429</v>
      </c>
      <c r="G445" s="418"/>
      <c r="H445" s="418"/>
      <c r="I445" s="589">
        <v>4</v>
      </c>
    </row>
    <row r="446" spans="1:9" ht="29.25" customHeight="1">
      <c r="A446" s="734" t="s">
        <v>440</v>
      </c>
      <c r="B446" s="713" t="s">
        <v>130</v>
      </c>
      <c r="C446" s="512" t="s">
        <v>27</v>
      </c>
      <c r="D446" s="512" t="s">
        <v>14</v>
      </c>
      <c r="E446" s="562" t="s">
        <v>363</v>
      </c>
      <c r="F446" s="512" t="s">
        <v>421</v>
      </c>
      <c r="G446" s="511">
        <v>514.9</v>
      </c>
      <c r="H446" s="511"/>
      <c r="I446" s="589">
        <v>46</v>
      </c>
    </row>
    <row r="447" spans="1:9" ht="25.5" customHeight="1" hidden="1">
      <c r="A447" s="2" t="s">
        <v>84</v>
      </c>
      <c r="B447" s="722">
        <v>585</v>
      </c>
      <c r="C447" s="161" t="s">
        <v>14</v>
      </c>
      <c r="D447" s="161" t="s">
        <v>63</v>
      </c>
      <c r="E447" s="161" t="s">
        <v>85</v>
      </c>
      <c r="F447" s="161" t="s">
        <v>6</v>
      </c>
      <c r="G447" s="422"/>
      <c r="H447" s="422"/>
      <c r="I447" s="597"/>
    </row>
    <row r="448" spans="1:9" ht="38.25" customHeight="1" hidden="1">
      <c r="A448" s="3" t="s">
        <v>86</v>
      </c>
      <c r="B448" s="722">
        <v>585</v>
      </c>
      <c r="C448" s="161" t="s">
        <v>14</v>
      </c>
      <c r="D448" s="161" t="s">
        <v>63</v>
      </c>
      <c r="E448" s="161" t="s">
        <v>87</v>
      </c>
      <c r="F448" s="161" t="s">
        <v>6</v>
      </c>
      <c r="G448" s="422"/>
      <c r="H448" s="422"/>
      <c r="I448" s="597"/>
    </row>
    <row r="449" spans="1:9" ht="25.5" customHeight="1" hidden="1">
      <c r="A449" s="1" t="s">
        <v>88</v>
      </c>
      <c r="B449" s="722">
        <v>585</v>
      </c>
      <c r="C449" s="248" t="s">
        <v>14</v>
      </c>
      <c r="D449" s="248" t="s">
        <v>63</v>
      </c>
      <c r="E449" s="161" t="s">
        <v>87</v>
      </c>
      <c r="F449" s="161" t="s">
        <v>83</v>
      </c>
      <c r="G449" s="422"/>
      <c r="H449" s="422"/>
      <c r="I449" s="597"/>
    </row>
    <row r="450" spans="1:9" ht="27" customHeight="1" hidden="1">
      <c r="A450" s="2" t="s">
        <v>84</v>
      </c>
      <c r="B450" s="692" t="s">
        <v>77</v>
      </c>
      <c r="C450" s="161" t="s">
        <v>14</v>
      </c>
      <c r="D450" s="161" t="s">
        <v>63</v>
      </c>
      <c r="E450" s="161" t="s">
        <v>85</v>
      </c>
      <c r="F450" s="161" t="s">
        <v>6</v>
      </c>
      <c r="G450" s="422"/>
      <c r="H450" s="422"/>
      <c r="I450" s="597"/>
    </row>
    <row r="451" spans="1:9" ht="42.75" customHeight="1" hidden="1">
      <c r="A451" s="3" t="s">
        <v>86</v>
      </c>
      <c r="B451" s="692" t="s">
        <v>77</v>
      </c>
      <c r="C451" s="161" t="s">
        <v>14</v>
      </c>
      <c r="D451" s="161" t="s">
        <v>63</v>
      </c>
      <c r="E451" s="161" t="s">
        <v>87</v>
      </c>
      <c r="F451" s="161" t="s">
        <v>6</v>
      </c>
      <c r="G451" s="422"/>
      <c r="H451" s="422"/>
      <c r="I451" s="597"/>
    </row>
    <row r="452" spans="1:9" ht="21.75" customHeight="1">
      <c r="A452" s="247" t="s">
        <v>92</v>
      </c>
      <c r="B452" s="723"/>
      <c r="C452" s="513"/>
      <c r="D452" s="513"/>
      <c r="E452" s="513"/>
      <c r="F452" s="513"/>
      <c r="G452" s="514" t="e">
        <f>G15+G172+G213+G226+G275+G309</f>
        <v>#REF!</v>
      </c>
      <c r="H452" s="514" t="e">
        <f>H15+H172+H213+H226+H275+H309</f>
        <v>#REF!</v>
      </c>
      <c r="I452" s="584">
        <f>I15+I172+I213+I226+I275+I309</f>
        <v>153304.6</v>
      </c>
    </row>
  </sheetData>
  <sheetProtection/>
  <mergeCells count="14">
    <mergeCell ref="J29:K29"/>
    <mergeCell ref="J133:K133"/>
    <mergeCell ref="C1:I1"/>
    <mergeCell ref="B4:I7"/>
    <mergeCell ref="A9:I11"/>
    <mergeCell ref="A12:A14"/>
    <mergeCell ref="B12:B14"/>
    <mergeCell ref="C12:C14"/>
    <mergeCell ref="D12:D14"/>
    <mergeCell ref="E12:E14"/>
    <mergeCell ref="F12:F14"/>
    <mergeCell ref="G12:G13"/>
    <mergeCell ref="H12:H13"/>
    <mergeCell ref="I12:I13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60"/>
  <sheetViews>
    <sheetView tabSelected="1" view="pageBreakPreview" zoomScaleNormal="85" zoomScaleSheetLayoutView="100" zoomScalePageLayoutView="0" workbookViewId="0" topLeftCell="A1">
      <selection activeCell="M18" sqref="M18"/>
    </sheetView>
  </sheetViews>
  <sheetFormatPr defaultColWidth="9.00390625" defaultRowHeight="12.75"/>
  <cols>
    <col min="1" max="1" width="44.00390625" style="0" customWidth="1"/>
    <col min="2" max="2" width="4.25390625" style="7" customWidth="1"/>
    <col min="3" max="3" width="3.25390625" style="7" customWidth="1"/>
    <col min="4" max="4" width="4.00390625" style="7" customWidth="1"/>
    <col min="5" max="5" width="8.875" style="7" customWidth="1"/>
    <col min="6" max="6" width="4.875" style="7" customWidth="1"/>
    <col min="7" max="8" width="12.875" style="7" hidden="1" customWidth="1"/>
    <col min="9" max="9" width="12.75390625" style="7" customWidth="1"/>
    <col min="10" max="10" width="11.375" style="7" customWidth="1"/>
    <col min="11" max="11" width="8.875" style="7" customWidth="1"/>
    <col min="12" max="12" width="0.875" style="0" hidden="1" customWidth="1"/>
  </cols>
  <sheetData>
    <row r="1" spans="2:11" ht="21" customHeight="1">
      <c r="B1" s="764"/>
      <c r="C1" s="908" t="s">
        <v>511</v>
      </c>
      <c r="D1" s="908"/>
      <c r="E1" s="908"/>
      <c r="F1" s="908"/>
      <c r="G1" s="908"/>
      <c r="H1" s="908"/>
      <c r="I1" s="908"/>
      <c r="J1" s="908"/>
      <c r="K1" s="908"/>
    </row>
    <row r="2" spans="2:11" ht="12.75" customHeight="1">
      <c r="B2" s="763"/>
      <c r="C2" s="908" t="s">
        <v>512</v>
      </c>
      <c r="D2" s="908"/>
      <c r="E2" s="908"/>
      <c r="F2" s="908"/>
      <c r="G2" s="908"/>
      <c r="H2" s="908"/>
      <c r="I2" s="908"/>
      <c r="J2" s="908"/>
      <c r="K2" s="908"/>
    </row>
    <row r="3" spans="2:11" ht="12.75" customHeight="1">
      <c r="B3" s="857"/>
      <c r="C3" s="858" t="s">
        <v>545</v>
      </c>
      <c r="D3" s="859"/>
      <c r="E3" s="859"/>
      <c r="F3" s="859"/>
      <c r="G3" s="859"/>
      <c r="H3" s="859"/>
      <c r="I3" s="859"/>
      <c r="J3" s="859"/>
      <c r="K3" s="859"/>
    </row>
    <row r="4" spans="2:11" ht="12.75" customHeight="1">
      <c r="B4" s="883" t="s">
        <v>530</v>
      </c>
      <c r="C4" s="883"/>
      <c r="D4" s="883"/>
      <c r="E4" s="883"/>
      <c r="F4" s="883"/>
      <c r="G4" s="883"/>
      <c r="H4" s="883"/>
      <c r="I4" s="883"/>
      <c r="J4" s="883"/>
      <c r="K4" s="883"/>
    </row>
    <row r="5" spans="2:11" ht="6.75" customHeight="1">
      <c r="B5" s="883"/>
      <c r="C5" s="883"/>
      <c r="D5" s="883"/>
      <c r="E5" s="883"/>
      <c r="F5" s="883"/>
      <c r="G5" s="883"/>
      <c r="H5" s="883"/>
      <c r="I5" s="883"/>
      <c r="J5" s="883"/>
      <c r="K5" s="883"/>
    </row>
    <row r="6" spans="2:11" ht="12.75" customHeight="1" hidden="1">
      <c r="B6" s="883"/>
      <c r="C6" s="883"/>
      <c r="D6" s="883"/>
      <c r="E6" s="883"/>
      <c r="F6" s="883"/>
      <c r="G6" s="883"/>
      <c r="H6" s="883"/>
      <c r="I6" s="883"/>
      <c r="J6" s="883"/>
      <c r="K6" s="883"/>
    </row>
    <row r="7" spans="2:11" ht="14.25" customHeight="1">
      <c r="B7" s="883"/>
      <c r="C7" s="883"/>
      <c r="D7" s="883"/>
      <c r="E7" s="883"/>
      <c r="F7" s="883"/>
      <c r="G7" s="883"/>
      <c r="H7" s="883"/>
      <c r="I7" s="883"/>
      <c r="J7" s="883"/>
      <c r="K7" s="883"/>
    </row>
    <row r="9" spans="1:11" ht="12.75">
      <c r="A9" s="873" t="s">
        <v>546</v>
      </c>
      <c r="B9" s="873"/>
      <c r="C9" s="873"/>
      <c r="D9" s="873"/>
      <c r="E9" s="873"/>
      <c r="F9" s="873"/>
      <c r="G9" s="873"/>
      <c r="H9" s="873"/>
      <c r="I9" s="873"/>
      <c r="J9" s="873"/>
      <c r="K9" s="873"/>
    </row>
    <row r="10" spans="1:11" ht="12.75">
      <c r="A10" s="873"/>
      <c r="B10" s="873"/>
      <c r="C10" s="873"/>
      <c r="D10" s="873"/>
      <c r="E10" s="873"/>
      <c r="F10" s="873"/>
      <c r="G10" s="873"/>
      <c r="H10" s="873"/>
      <c r="I10" s="873"/>
      <c r="J10" s="873"/>
      <c r="K10" s="873"/>
    </row>
    <row r="11" spans="1:11" ht="27" customHeight="1">
      <c r="A11" s="874"/>
      <c r="B11" s="874"/>
      <c r="C11" s="874"/>
      <c r="D11" s="874"/>
      <c r="E11" s="874"/>
      <c r="F11" s="874"/>
      <c r="G11" s="874"/>
      <c r="H11" s="874"/>
      <c r="I11" s="874"/>
      <c r="J11" s="874"/>
      <c r="K11" s="874"/>
    </row>
    <row r="12" spans="1:11" ht="37.5" customHeight="1">
      <c r="A12" s="863" t="s">
        <v>0</v>
      </c>
      <c r="B12" s="860" t="s">
        <v>1</v>
      </c>
      <c r="C12" s="860" t="s">
        <v>2</v>
      </c>
      <c r="D12" s="860" t="s">
        <v>3</v>
      </c>
      <c r="E12" s="860" t="s">
        <v>4</v>
      </c>
      <c r="F12" s="860" t="s">
        <v>5</v>
      </c>
      <c r="G12" s="868" t="s">
        <v>356</v>
      </c>
      <c r="H12" s="868" t="s">
        <v>357</v>
      </c>
      <c r="I12" s="868" t="s">
        <v>509</v>
      </c>
      <c r="J12" s="868" t="s">
        <v>510</v>
      </c>
      <c r="K12" s="904" t="s">
        <v>532</v>
      </c>
    </row>
    <row r="13" spans="1:11" ht="24" customHeight="1">
      <c r="A13" s="864"/>
      <c r="B13" s="861"/>
      <c r="C13" s="861"/>
      <c r="D13" s="861"/>
      <c r="E13" s="861"/>
      <c r="F13" s="861"/>
      <c r="G13" s="887"/>
      <c r="H13" s="869"/>
      <c r="I13" s="906"/>
      <c r="J13" s="906"/>
      <c r="K13" s="905"/>
    </row>
    <row r="14" spans="1:11" ht="4.5" customHeight="1" hidden="1">
      <c r="A14" s="865"/>
      <c r="B14" s="862"/>
      <c r="C14" s="862"/>
      <c r="D14" s="862"/>
      <c r="E14" s="862"/>
      <c r="F14" s="862"/>
      <c r="G14" s="351"/>
      <c r="H14" s="351"/>
      <c r="I14" s="351"/>
      <c r="J14" s="351"/>
      <c r="K14" s="162"/>
    </row>
    <row r="15" spans="1:11" ht="30.75" customHeight="1">
      <c r="A15" s="17" t="s">
        <v>250</v>
      </c>
      <c r="B15" s="684" t="s">
        <v>76</v>
      </c>
      <c r="C15" s="387" t="s">
        <v>16</v>
      </c>
      <c r="D15" s="387" t="s">
        <v>16</v>
      </c>
      <c r="E15" s="387" t="s">
        <v>35</v>
      </c>
      <c r="F15" s="387" t="s">
        <v>6</v>
      </c>
      <c r="G15" s="356" t="e">
        <f>G16+G79+G172+G156+G101+G117+G140+G135</f>
        <v>#REF!</v>
      </c>
      <c r="H15" s="356" t="e">
        <f>H16+H79+H101+H117+H140+H172+H156</f>
        <v>#REF!</v>
      </c>
      <c r="I15" s="572">
        <f>I16+I79+I101+I148+I156+I172+I152</f>
        <v>18296.780000000002</v>
      </c>
      <c r="J15" s="572">
        <f>J16+J79+J101+J148+J156+J172+J152</f>
        <v>2836.7000000000003</v>
      </c>
      <c r="K15" s="356">
        <f>J15/I15*100</f>
        <v>15.503820890888997</v>
      </c>
    </row>
    <row r="16" spans="1:11" ht="17.25" customHeight="1">
      <c r="A16" s="524" t="s">
        <v>17</v>
      </c>
      <c r="B16" s="685" t="s">
        <v>76</v>
      </c>
      <c r="C16" s="388" t="s">
        <v>7</v>
      </c>
      <c r="D16" s="388" t="s">
        <v>16</v>
      </c>
      <c r="E16" s="388" t="s">
        <v>35</v>
      </c>
      <c r="F16" s="388" t="s">
        <v>6</v>
      </c>
      <c r="G16" s="357" t="e">
        <f>G17+G23+G38+G49</f>
        <v>#REF!</v>
      </c>
      <c r="H16" s="357" t="e">
        <f>H17+H23+H38+H49</f>
        <v>#REF!</v>
      </c>
      <c r="I16" s="573">
        <f>I17+I23+I34+I38+I49</f>
        <v>13542.580000000002</v>
      </c>
      <c r="J16" s="573">
        <f>J17+J23+J34+J38+J49</f>
        <v>2538.6000000000004</v>
      </c>
      <c r="K16" s="356">
        <f aca="true" t="shared" si="0" ref="K16:K80">J16/I16*100</f>
        <v>18.745320315626714</v>
      </c>
    </row>
    <row r="17" spans="1:11" ht="55.5" customHeight="1">
      <c r="A17" s="294" t="s">
        <v>97</v>
      </c>
      <c r="B17" s="686">
        <v>503</v>
      </c>
      <c r="C17" s="438" t="s">
        <v>7</v>
      </c>
      <c r="D17" s="438" t="s">
        <v>28</v>
      </c>
      <c r="E17" s="438" t="s">
        <v>91</v>
      </c>
      <c r="F17" s="438" t="s">
        <v>6</v>
      </c>
      <c r="G17" s="389">
        <f>G18</f>
        <v>0</v>
      </c>
      <c r="H17" s="389">
        <f>H18</f>
        <v>607</v>
      </c>
      <c r="I17" s="573">
        <f>I18</f>
        <v>752</v>
      </c>
      <c r="J17" s="573">
        <f>J18</f>
        <v>161.4</v>
      </c>
      <c r="K17" s="356">
        <f t="shared" si="0"/>
        <v>21.46276595744681</v>
      </c>
    </row>
    <row r="18" spans="1:11" ht="48.75" customHeight="1">
      <c r="A18" s="295" t="s">
        <v>98</v>
      </c>
      <c r="B18" s="686">
        <v>503</v>
      </c>
      <c r="C18" s="438" t="s">
        <v>7</v>
      </c>
      <c r="D18" s="438" t="s">
        <v>28</v>
      </c>
      <c r="E18" s="438" t="s">
        <v>99</v>
      </c>
      <c r="F18" s="438" t="s">
        <v>6</v>
      </c>
      <c r="G18" s="390"/>
      <c r="H18" s="390">
        <f>H19</f>
        <v>607</v>
      </c>
      <c r="I18" s="574">
        <f>I19</f>
        <v>752</v>
      </c>
      <c r="J18" s="574">
        <f>J19</f>
        <v>161.4</v>
      </c>
      <c r="K18" s="356">
        <f t="shared" si="0"/>
        <v>21.46276595744681</v>
      </c>
    </row>
    <row r="19" spans="1:11" ht="15.75">
      <c r="A19" s="171" t="s">
        <v>18</v>
      </c>
      <c r="B19" s="686">
        <v>503</v>
      </c>
      <c r="C19" s="438" t="s">
        <v>7</v>
      </c>
      <c r="D19" s="438" t="s">
        <v>28</v>
      </c>
      <c r="E19" s="438" t="s">
        <v>100</v>
      </c>
      <c r="F19" s="438" t="s">
        <v>6</v>
      </c>
      <c r="G19" s="390"/>
      <c r="H19" s="390">
        <f>H22</f>
        <v>607</v>
      </c>
      <c r="I19" s="574">
        <f>I20+I21+I22</f>
        <v>752</v>
      </c>
      <c r="J19" s="574">
        <f>J20+J21+J22</f>
        <v>161.4</v>
      </c>
      <c r="K19" s="356">
        <f t="shared" si="0"/>
        <v>21.46276595744681</v>
      </c>
    </row>
    <row r="20" spans="1:11" ht="15.75">
      <c r="A20" s="733" t="s">
        <v>426</v>
      </c>
      <c r="B20" s="686">
        <v>503</v>
      </c>
      <c r="C20" s="438" t="s">
        <v>7</v>
      </c>
      <c r="D20" s="438" t="s">
        <v>28</v>
      </c>
      <c r="E20" s="438" t="s">
        <v>100</v>
      </c>
      <c r="F20" s="438" t="s">
        <v>419</v>
      </c>
      <c r="G20" s="390"/>
      <c r="H20" s="390"/>
      <c r="I20" s="574">
        <v>610</v>
      </c>
      <c r="J20" s="766">
        <v>115.9</v>
      </c>
      <c r="K20" s="356">
        <f t="shared" si="0"/>
        <v>19</v>
      </c>
    </row>
    <row r="21" spans="1:11" ht="27" customHeight="1">
      <c r="A21" s="734" t="s">
        <v>425</v>
      </c>
      <c r="B21" s="686">
        <v>503</v>
      </c>
      <c r="C21" s="438" t="s">
        <v>7</v>
      </c>
      <c r="D21" s="438" t="s">
        <v>28</v>
      </c>
      <c r="E21" s="438" t="s">
        <v>100</v>
      </c>
      <c r="F21" s="438" t="s">
        <v>420</v>
      </c>
      <c r="G21" s="390"/>
      <c r="H21" s="390"/>
      <c r="I21" s="574">
        <v>2</v>
      </c>
      <c r="J21" s="766">
        <v>0</v>
      </c>
      <c r="K21" s="356">
        <f t="shared" si="0"/>
        <v>0</v>
      </c>
    </row>
    <row r="22" spans="1:11" ht="24" customHeight="1">
      <c r="A22" s="734" t="s">
        <v>440</v>
      </c>
      <c r="B22" s="686">
        <v>503</v>
      </c>
      <c r="C22" s="438" t="s">
        <v>7</v>
      </c>
      <c r="D22" s="438" t="s">
        <v>28</v>
      </c>
      <c r="E22" s="438" t="s">
        <v>100</v>
      </c>
      <c r="F22" s="438" t="s">
        <v>421</v>
      </c>
      <c r="G22" s="391"/>
      <c r="H22" s="391">
        <v>607</v>
      </c>
      <c r="I22" s="574">
        <f>120-30+50</f>
        <v>140</v>
      </c>
      <c r="J22" s="767">
        <v>45.5</v>
      </c>
      <c r="K22" s="356">
        <f t="shared" si="0"/>
        <v>32.5</v>
      </c>
    </row>
    <row r="23" spans="1:11" ht="53.25" customHeight="1">
      <c r="A23" s="294" t="s">
        <v>101</v>
      </c>
      <c r="B23" s="330">
        <v>503</v>
      </c>
      <c r="C23" s="388" t="s">
        <v>7</v>
      </c>
      <c r="D23" s="388" t="s">
        <v>14</v>
      </c>
      <c r="E23" s="388" t="s">
        <v>91</v>
      </c>
      <c r="F23" s="388" t="s">
        <v>6</v>
      </c>
      <c r="G23" s="392" t="e">
        <f>G24+G30+#REF!+#REF!+#REF!</f>
        <v>#REF!</v>
      </c>
      <c r="H23" s="392" t="e">
        <f>H24+H30+#REF!+#REF!+#REF!</f>
        <v>#REF!</v>
      </c>
      <c r="I23" s="573">
        <f>I24</f>
        <v>7897</v>
      </c>
      <c r="J23" s="573">
        <f>J24</f>
        <v>1563.8</v>
      </c>
      <c r="K23" s="356">
        <f t="shared" si="0"/>
        <v>19.80245662909966</v>
      </c>
    </row>
    <row r="24" spans="1:11" ht="51" customHeight="1">
      <c r="A24" s="116" t="s">
        <v>98</v>
      </c>
      <c r="B24" s="686">
        <v>503</v>
      </c>
      <c r="C24" s="438" t="s">
        <v>7</v>
      </c>
      <c r="D24" s="438" t="s">
        <v>14</v>
      </c>
      <c r="E24" s="438" t="s">
        <v>99</v>
      </c>
      <c r="F24" s="438" t="s">
        <v>6</v>
      </c>
      <c r="G24" s="393"/>
      <c r="H24" s="393">
        <f>H25</f>
        <v>6485</v>
      </c>
      <c r="I24" s="573">
        <f>I25+I30</f>
        <v>7897</v>
      </c>
      <c r="J24" s="573">
        <f>J25+J30</f>
        <v>1563.8</v>
      </c>
      <c r="K24" s="356">
        <f>J24/I24*100</f>
        <v>19.80245662909966</v>
      </c>
    </row>
    <row r="25" spans="1:11" ht="15.75">
      <c r="A25" s="171" t="s">
        <v>18</v>
      </c>
      <c r="B25" s="686">
        <v>503</v>
      </c>
      <c r="C25" s="438" t="s">
        <v>7</v>
      </c>
      <c r="D25" s="438" t="s">
        <v>14</v>
      </c>
      <c r="E25" s="438" t="s">
        <v>100</v>
      </c>
      <c r="F25" s="438" t="s">
        <v>6</v>
      </c>
      <c r="G25" s="393"/>
      <c r="H25" s="393">
        <f>H29</f>
        <v>6485</v>
      </c>
      <c r="I25" s="574">
        <f>I26+I27+I28+I29</f>
        <v>7112</v>
      </c>
      <c r="J25" s="574">
        <f>J26+J27+J28+J29</f>
        <v>1407.6</v>
      </c>
      <c r="K25" s="356">
        <f t="shared" si="0"/>
        <v>19.791901012373454</v>
      </c>
    </row>
    <row r="26" spans="1:11" ht="15.75">
      <c r="A26" s="733" t="s">
        <v>426</v>
      </c>
      <c r="B26" s="686">
        <v>503</v>
      </c>
      <c r="C26" s="438" t="s">
        <v>7</v>
      </c>
      <c r="D26" s="438" t="s">
        <v>14</v>
      </c>
      <c r="E26" s="438" t="s">
        <v>100</v>
      </c>
      <c r="F26" s="438" t="s">
        <v>419</v>
      </c>
      <c r="G26" s="393"/>
      <c r="H26" s="393"/>
      <c r="I26" s="574">
        <f>5048-97.4</f>
        <v>4950.6</v>
      </c>
      <c r="J26" s="574">
        <f>949.1-116.5</f>
        <v>832.6</v>
      </c>
      <c r="K26" s="356">
        <f t="shared" si="0"/>
        <v>16.818163454934755</v>
      </c>
    </row>
    <row r="27" spans="1:11" ht="24">
      <c r="A27" s="734" t="s">
        <v>425</v>
      </c>
      <c r="B27" s="686">
        <v>503</v>
      </c>
      <c r="C27" s="438" t="s">
        <v>7</v>
      </c>
      <c r="D27" s="438" t="s">
        <v>14</v>
      </c>
      <c r="E27" s="438" t="s">
        <v>100</v>
      </c>
      <c r="F27" s="438" t="s">
        <v>420</v>
      </c>
      <c r="G27" s="393"/>
      <c r="H27" s="393"/>
      <c r="I27" s="574">
        <v>4</v>
      </c>
      <c r="J27" s="574">
        <v>0</v>
      </c>
      <c r="K27" s="356">
        <f t="shared" si="0"/>
        <v>0</v>
      </c>
    </row>
    <row r="28" spans="1:11" ht="24.75" customHeight="1">
      <c r="A28" s="734" t="s">
        <v>440</v>
      </c>
      <c r="B28" s="686">
        <v>503</v>
      </c>
      <c r="C28" s="438" t="s">
        <v>7</v>
      </c>
      <c r="D28" s="438" t="s">
        <v>14</v>
      </c>
      <c r="E28" s="438" t="s">
        <v>100</v>
      </c>
      <c r="F28" s="438" t="s">
        <v>421</v>
      </c>
      <c r="G28" s="393"/>
      <c r="H28" s="393"/>
      <c r="I28" s="574">
        <f>1540-50-70-50+640</f>
        <v>2010</v>
      </c>
      <c r="J28" s="766">
        <v>575</v>
      </c>
      <c r="K28" s="356">
        <f t="shared" si="0"/>
        <v>28.60696517412935</v>
      </c>
    </row>
    <row r="29" spans="1:13" ht="24.75" customHeight="1">
      <c r="A29" s="733" t="s">
        <v>423</v>
      </c>
      <c r="B29" s="686">
        <v>503</v>
      </c>
      <c r="C29" s="438" t="s">
        <v>7</v>
      </c>
      <c r="D29" s="438" t="s">
        <v>14</v>
      </c>
      <c r="E29" s="438" t="s">
        <v>100</v>
      </c>
      <c r="F29" s="438" t="s">
        <v>422</v>
      </c>
      <c r="G29" s="394"/>
      <c r="H29" s="394">
        <v>6485</v>
      </c>
      <c r="I29" s="574">
        <v>147.4</v>
      </c>
      <c r="J29" s="842">
        <v>0</v>
      </c>
      <c r="K29" s="356">
        <f t="shared" si="0"/>
        <v>0</v>
      </c>
      <c r="L29" s="867"/>
      <c r="M29" s="867"/>
    </row>
    <row r="30" spans="1:11" ht="44.25" customHeight="1">
      <c r="A30" s="170" t="s">
        <v>102</v>
      </c>
      <c r="B30" s="686">
        <v>503</v>
      </c>
      <c r="C30" s="438" t="s">
        <v>7</v>
      </c>
      <c r="D30" s="438" t="s">
        <v>14</v>
      </c>
      <c r="E30" s="438" t="s">
        <v>103</v>
      </c>
      <c r="F30" s="438" t="s">
        <v>6</v>
      </c>
      <c r="G30" s="393"/>
      <c r="H30" s="393">
        <f>H33</f>
        <v>713</v>
      </c>
      <c r="I30" s="573">
        <f>I31+I32+I33</f>
        <v>785</v>
      </c>
      <c r="J30" s="573">
        <f>J31+J32+J33</f>
        <v>156.2</v>
      </c>
      <c r="K30" s="356">
        <f>J30/I30*100</f>
        <v>19.89808917197452</v>
      </c>
    </row>
    <row r="31" spans="1:11" ht="21.75" customHeight="1">
      <c r="A31" s="733" t="s">
        <v>426</v>
      </c>
      <c r="B31" s="686">
        <v>503</v>
      </c>
      <c r="C31" s="438" t="s">
        <v>7</v>
      </c>
      <c r="D31" s="438" t="s">
        <v>14</v>
      </c>
      <c r="E31" s="438" t="s">
        <v>103</v>
      </c>
      <c r="F31" s="438" t="s">
        <v>419</v>
      </c>
      <c r="G31" s="393"/>
      <c r="H31" s="393"/>
      <c r="I31" s="574">
        <v>782</v>
      </c>
      <c r="J31" s="766">
        <v>156.2</v>
      </c>
      <c r="K31" s="356">
        <f t="shared" si="0"/>
        <v>19.974424552429664</v>
      </c>
    </row>
    <row r="32" spans="1:11" ht="30.75" customHeight="1">
      <c r="A32" s="734" t="s">
        <v>425</v>
      </c>
      <c r="B32" s="686">
        <v>503</v>
      </c>
      <c r="C32" s="438" t="s">
        <v>7</v>
      </c>
      <c r="D32" s="438" t="s">
        <v>14</v>
      </c>
      <c r="E32" s="438" t="s">
        <v>103</v>
      </c>
      <c r="F32" s="438" t="s">
        <v>420</v>
      </c>
      <c r="G32" s="393"/>
      <c r="H32" s="393"/>
      <c r="I32" s="574">
        <v>3</v>
      </c>
      <c r="J32" s="766">
        <v>0</v>
      </c>
      <c r="K32" s="356">
        <f t="shared" si="0"/>
        <v>0</v>
      </c>
    </row>
    <row r="33" spans="1:11" ht="30" customHeight="1" hidden="1">
      <c r="A33" s="734" t="s">
        <v>440</v>
      </c>
      <c r="B33" s="686">
        <v>503</v>
      </c>
      <c r="C33" s="438" t="s">
        <v>7</v>
      </c>
      <c r="D33" s="438" t="s">
        <v>14</v>
      </c>
      <c r="E33" s="438" t="s">
        <v>103</v>
      </c>
      <c r="F33" s="438" t="s">
        <v>421</v>
      </c>
      <c r="G33" s="393"/>
      <c r="H33" s="393">
        <v>713</v>
      </c>
      <c r="I33" s="574"/>
      <c r="J33" s="766"/>
      <c r="K33" s="356" t="e">
        <f t="shared" si="0"/>
        <v>#DIV/0!</v>
      </c>
    </row>
    <row r="34" spans="1:11" ht="18" customHeight="1">
      <c r="A34" s="121" t="s">
        <v>62</v>
      </c>
      <c r="B34" s="687">
        <v>503</v>
      </c>
      <c r="C34" s="388" t="s">
        <v>7</v>
      </c>
      <c r="D34" s="388" t="s">
        <v>63</v>
      </c>
      <c r="E34" s="388" t="s">
        <v>91</v>
      </c>
      <c r="F34" s="388" t="s">
        <v>6</v>
      </c>
      <c r="G34" s="395"/>
      <c r="H34" s="395"/>
      <c r="I34" s="574">
        <f>I35</f>
        <v>9</v>
      </c>
      <c r="J34" s="773">
        <v>0</v>
      </c>
      <c r="K34" s="356">
        <f t="shared" si="0"/>
        <v>0</v>
      </c>
    </row>
    <row r="35" spans="1:14" ht="27" customHeight="1">
      <c r="A35" s="295" t="s">
        <v>170</v>
      </c>
      <c r="B35" s="534">
        <v>503</v>
      </c>
      <c r="C35" s="438" t="s">
        <v>7</v>
      </c>
      <c r="D35" s="438" t="s">
        <v>63</v>
      </c>
      <c r="E35" s="438" t="s">
        <v>64</v>
      </c>
      <c r="F35" s="438" t="s">
        <v>6</v>
      </c>
      <c r="G35" s="395"/>
      <c r="H35" s="395"/>
      <c r="I35" s="574">
        <f>I36</f>
        <v>9</v>
      </c>
      <c r="J35" s="773">
        <v>0</v>
      </c>
      <c r="K35" s="356">
        <f t="shared" si="0"/>
        <v>0</v>
      </c>
      <c r="N35" s="809"/>
    </row>
    <row r="36" spans="1:11" ht="52.5" customHeight="1">
      <c r="A36" s="116" t="s">
        <v>171</v>
      </c>
      <c r="B36" s="534">
        <v>503</v>
      </c>
      <c r="C36" s="438" t="s">
        <v>7</v>
      </c>
      <c r="D36" s="438" t="s">
        <v>63</v>
      </c>
      <c r="E36" s="438" t="s">
        <v>172</v>
      </c>
      <c r="F36" s="438" t="s">
        <v>6</v>
      </c>
      <c r="G36" s="395"/>
      <c r="H36" s="395"/>
      <c r="I36" s="574">
        <f>I37</f>
        <v>9</v>
      </c>
      <c r="J36" s="773">
        <v>0</v>
      </c>
      <c r="K36" s="356">
        <f t="shared" si="0"/>
        <v>0</v>
      </c>
    </row>
    <row r="37" spans="1:11" ht="27.75" customHeight="1">
      <c r="A37" s="123" t="s">
        <v>463</v>
      </c>
      <c r="B37" s="534">
        <v>503</v>
      </c>
      <c r="C37" s="438" t="s">
        <v>7</v>
      </c>
      <c r="D37" s="438" t="s">
        <v>63</v>
      </c>
      <c r="E37" s="438" t="s">
        <v>172</v>
      </c>
      <c r="F37" s="844" t="s">
        <v>151</v>
      </c>
      <c r="G37" s="395"/>
      <c r="H37" s="395"/>
      <c r="I37" s="574">
        <v>9</v>
      </c>
      <c r="J37" s="773">
        <v>0</v>
      </c>
      <c r="K37" s="356">
        <f t="shared" si="0"/>
        <v>0</v>
      </c>
    </row>
    <row r="38" spans="1:11" ht="21.75" customHeight="1">
      <c r="A38" s="284" t="s">
        <v>33</v>
      </c>
      <c r="B38" s="688" t="s">
        <v>76</v>
      </c>
      <c r="C38" s="396" t="s">
        <v>7</v>
      </c>
      <c r="D38" s="397">
        <v>11</v>
      </c>
      <c r="E38" s="396" t="s">
        <v>35</v>
      </c>
      <c r="F38" s="396" t="s">
        <v>6</v>
      </c>
      <c r="G38" s="398">
        <f>G39</f>
        <v>0</v>
      </c>
      <c r="H38" s="398">
        <f>H39</f>
        <v>100</v>
      </c>
      <c r="I38" s="573">
        <f>I39</f>
        <v>100</v>
      </c>
      <c r="J38" s="769">
        <v>0</v>
      </c>
      <c r="K38" s="356">
        <f t="shared" si="0"/>
        <v>0</v>
      </c>
    </row>
    <row r="39" spans="1:11" ht="18" customHeight="1">
      <c r="A39" s="238" t="s">
        <v>33</v>
      </c>
      <c r="B39" s="689" t="s">
        <v>76</v>
      </c>
      <c r="C39" s="399" t="s">
        <v>7</v>
      </c>
      <c r="D39" s="400">
        <v>11</v>
      </c>
      <c r="E39" s="399" t="s">
        <v>44</v>
      </c>
      <c r="F39" s="399" t="s">
        <v>6</v>
      </c>
      <c r="G39" s="401"/>
      <c r="H39" s="401">
        <f>H40</f>
        <v>100</v>
      </c>
      <c r="I39" s="574">
        <f>I40</f>
        <v>100</v>
      </c>
      <c r="J39" s="770">
        <v>0</v>
      </c>
      <c r="K39" s="356">
        <f t="shared" si="0"/>
        <v>0</v>
      </c>
    </row>
    <row r="40" spans="1:11" ht="18" customHeight="1">
      <c r="A40" s="116" t="s">
        <v>152</v>
      </c>
      <c r="B40" s="408">
        <v>503</v>
      </c>
      <c r="C40" s="399" t="s">
        <v>7</v>
      </c>
      <c r="D40" s="400">
        <v>11</v>
      </c>
      <c r="E40" s="547" t="s">
        <v>244</v>
      </c>
      <c r="F40" s="399" t="s">
        <v>6</v>
      </c>
      <c r="G40" s="401"/>
      <c r="H40" s="401">
        <f>H48</f>
        <v>100</v>
      </c>
      <c r="I40" s="574">
        <f>I48</f>
        <v>100</v>
      </c>
      <c r="J40" s="770">
        <v>0</v>
      </c>
      <c r="K40" s="356">
        <f t="shared" si="0"/>
        <v>0</v>
      </c>
    </row>
    <row r="41" spans="1:11" ht="18.75" customHeight="1" hidden="1">
      <c r="A41" s="116" t="s">
        <v>150</v>
      </c>
      <c r="B41" s="408">
        <v>503</v>
      </c>
      <c r="C41" s="399" t="s">
        <v>7</v>
      </c>
      <c r="D41" s="400">
        <v>12</v>
      </c>
      <c r="E41" s="547" t="s">
        <v>244</v>
      </c>
      <c r="F41" s="399" t="s">
        <v>151</v>
      </c>
      <c r="G41" s="401"/>
      <c r="H41" s="401"/>
      <c r="I41" s="574">
        <f aca="true" t="shared" si="1" ref="I41:I47">G41+H41</f>
        <v>0</v>
      </c>
      <c r="J41" s="770"/>
      <c r="K41" s="356" t="e">
        <f t="shared" si="0"/>
        <v>#DIV/0!</v>
      </c>
    </row>
    <row r="42" spans="1:11" ht="22.5" customHeight="1" hidden="1">
      <c r="A42" s="301" t="s">
        <v>19</v>
      </c>
      <c r="B42" s="687">
        <v>503</v>
      </c>
      <c r="C42" s="388" t="s">
        <v>7</v>
      </c>
      <c r="D42" s="388" t="s">
        <v>105</v>
      </c>
      <c r="E42" s="388" t="s">
        <v>91</v>
      </c>
      <c r="F42" s="388" t="s">
        <v>6</v>
      </c>
      <c r="G42" s="403"/>
      <c r="H42" s="403"/>
      <c r="I42" s="574">
        <f t="shared" si="1"/>
        <v>0</v>
      </c>
      <c r="J42" s="771"/>
      <c r="K42" s="356" t="e">
        <f t="shared" si="0"/>
        <v>#DIV/0!</v>
      </c>
    </row>
    <row r="43" spans="1:11" ht="25.5" customHeight="1" hidden="1">
      <c r="A43" s="170" t="s">
        <v>106</v>
      </c>
      <c r="B43" s="687">
        <v>503</v>
      </c>
      <c r="C43" s="388" t="s">
        <v>7</v>
      </c>
      <c r="D43" s="388" t="s">
        <v>105</v>
      </c>
      <c r="E43" s="388" t="s">
        <v>107</v>
      </c>
      <c r="F43" s="388" t="s">
        <v>6</v>
      </c>
      <c r="G43" s="404"/>
      <c r="H43" s="404"/>
      <c r="I43" s="574">
        <f t="shared" si="1"/>
        <v>0</v>
      </c>
      <c r="J43" s="771"/>
      <c r="K43" s="356" t="e">
        <f t="shared" si="0"/>
        <v>#DIV/0!</v>
      </c>
    </row>
    <row r="44" spans="1:11" ht="20.25" customHeight="1" hidden="1">
      <c r="A44" s="117" t="s">
        <v>95</v>
      </c>
      <c r="B44" s="534">
        <v>503</v>
      </c>
      <c r="C44" s="438" t="s">
        <v>7</v>
      </c>
      <c r="D44" s="438" t="s">
        <v>105</v>
      </c>
      <c r="E44" s="438" t="s">
        <v>107</v>
      </c>
      <c r="F44" s="438" t="s">
        <v>96</v>
      </c>
      <c r="G44" s="405"/>
      <c r="H44" s="405"/>
      <c r="I44" s="574">
        <f t="shared" si="1"/>
        <v>0</v>
      </c>
      <c r="J44" s="772"/>
      <c r="K44" s="356" t="e">
        <f t="shared" si="0"/>
        <v>#DIV/0!</v>
      </c>
    </row>
    <row r="45" spans="1:11" ht="30.75" customHeight="1" hidden="1">
      <c r="A45" s="170" t="s">
        <v>241</v>
      </c>
      <c r="B45" s="409">
        <v>503</v>
      </c>
      <c r="C45" s="396" t="s">
        <v>7</v>
      </c>
      <c r="D45" s="396" t="s">
        <v>105</v>
      </c>
      <c r="E45" s="396" t="s">
        <v>242</v>
      </c>
      <c r="F45" s="396" t="s">
        <v>6</v>
      </c>
      <c r="G45" s="398"/>
      <c r="H45" s="398"/>
      <c r="I45" s="574">
        <f t="shared" si="1"/>
        <v>0</v>
      </c>
      <c r="J45" s="769"/>
      <c r="K45" s="356" t="e">
        <f t="shared" si="0"/>
        <v>#DIV/0!</v>
      </c>
    </row>
    <row r="46" spans="1:11" ht="30" customHeight="1" hidden="1">
      <c r="A46" s="171" t="s">
        <v>240</v>
      </c>
      <c r="B46" s="408">
        <v>503</v>
      </c>
      <c r="C46" s="438" t="s">
        <v>7</v>
      </c>
      <c r="D46" s="438" t="s">
        <v>105</v>
      </c>
      <c r="E46" s="438" t="s">
        <v>239</v>
      </c>
      <c r="F46" s="438" t="s">
        <v>6</v>
      </c>
      <c r="G46" s="407"/>
      <c r="H46" s="407"/>
      <c r="I46" s="574">
        <f t="shared" si="1"/>
        <v>0</v>
      </c>
      <c r="J46" s="773"/>
      <c r="K46" s="356" t="e">
        <f t="shared" si="0"/>
        <v>#DIV/0!</v>
      </c>
    </row>
    <row r="47" spans="1:11" ht="31.5" customHeight="1" hidden="1">
      <c r="A47" s="117" t="s">
        <v>95</v>
      </c>
      <c r="B47" s="534">
        <v>503</v>
      </c>
      <c r="C47" s="438" t="s">
        <v>7</v>
      </c>
      <c r="D47" s="438" t="s">
        <v>105</v>
      </c>
      <c r="E47" s="438" t="s">
        <v>239</v>
      </c>
      <c r="F47" s="438" t="s">
        <v>96</v>
      </c>
      <c r="G47" s="407"/>
      <c r="H47" s="407"/>
      <c r="I47" s="574">
        <f t="shared" si="1"/>
        <v>0</v>
      </c>
      <c r="J47" s="773"/>
      <c r="K47" s="356" t="e">
        <f t="shared" si="0"/>
        <v>#DIV/0!</v>
      </c>
    </row>
    <row r="48" spans="1:11" ht="19.5" customHeight="1">
      <c r="A48" s="116" t="s">
        <v>471</v>
      </c>
      <c r="B48" s="408">
        <v>503</v>
      </c>
      <c r="C48" s="399" t="s">
        <v>7</v>
      </c>
      <c r="D48" s="399" t="s">
        <v>57</v>
      </c>
      <c r="E48" s="399" t="s">
        <v>244</v>
      </c>
      <c r="F48" s="611" t="s">
        <v>427</v>
      </c>
      <c r="G48" s="407"/>
      <c r="H48" s="407">
        <v>100</v>
      </c>
      <c r="I48" s="574">
        <v>100</v>
      </c>
      <c r="J48" s="773">
        <v>0</v>
      </c>
      <c r="K48" s="356">
        <f t="shared" si="0"/>
        <v>0</v>
      </c>
    </row>
    <row r="49" spans="1:11" ht="22.5" customHeight="1">
      <c r="A49" s="170" t="s">
        <v>19</v>
      </c>
      <c r="B49" s="409">
        <v>503</v>
      </c>
      <c r="C49" s="396" t="s">
        <v>7</v>
      </c>
      <c r="D49" s="396" t="s">
        <v>369</v>
      </c>
      <c r="E49" s="396" t="s">
        <v>35</v>
      </c>
      <c r="F49" s="396" t="s">
        <v>6</v>
      </c>
      <c r="G49" s="410">
        <f>G50+G55+G53</f>
        <v>0</v>
      </c>
      <c r="H49" s="410">
        <f>H50+H53+H55</f>
        <v>2777</v>
      </c>
      <c r="I49" s="573">
        <f>I58+I65+I69+I72+I76</f>
        <v>4784.580000000001</v>
      </c>
      <c r="J49" s="573">
        <f>J58+J65+J69+J72+J76</f>
        <v>813.4000000000001</v>
      </c>
      <c r="K49" s="356">
        <f t="shared" si="0"/>
        <v>17.000447270188815</v>
      </c>
    </row>
    <row r="50" spans="1:11" ht="29.25" customHeight="1" hidden="1">
      <c r="A50" s="170" t="s">
        <v>315</v>
      </c>
      <c r="B50" s="408">
        <v>503</v>
      </c>
      <c r="C50" s="438" t="s">
        <v>7</v>
      </c>
      <c r="D50" s="438" t="s">
        <v>105</v>
      </c>
      <c r="E50" s="438" t="s">
        <v>64</v>
      </c>
      <c r="F50" s="438" t="s">
        <v>6</v>
      </c>
      <c r="G50" s="411"/>
      <c r="H50" s="411"/>
      <c r="I50" s="573">
        <f aca="true" t="shared" si="2" ref="I50:I55">G50+H50</f>
        <v>0</v>
      </c>
      <c r="J50" s="774"/>
      <c r="K50" s="356" t="e">
        <f t="shared" si="0"/>
        <v>#DIV/0!</v>
      </c>
    </row>
    <row r="51" spans="1:11" ht="27" customHeight="1" hidden="1">
      <c r="A51" s="116" t="s">
        <v>106</v>
      </c>
      <c r="B51" s="408">
        <v>503</v>
      </c>
      <c r="C51" s="399" t="s">
        <v>7</v>
      </c>
      <c r="D51" s="399" t="s">
        <v>105</v>
      </c>
      <c r="E51" s="399" t="s">
        <v>278</v>
      </c>
      <c r="F51" s="399" t="s">
        <v>6</v>
      </c>
      <c r="G51" s="407"/>
      <c r="H51" s="407"/>
      <c r="I51" s="573">
        <f t="shared" si="2"/>
        <v>0</v>
      </c>
      <c r="J51" s="773"/>
      <c r="K51" s="356" t="e">
        <f t="shared" si="0"/>
        <v>#DIV/0!</v>
      </c>
    </row>
    <row r="52" spans="1:11" ht="23.25" customHeight="1" hidden="1">
      <c r="A52" s="116" t="s">
        <v>95</v>
      </c>
      <c r="B52" s="408">
        <v>503</v>
      </c>
      <c r="C52" s="399" t="s">
        <v>7</v>
      </c>
      <c r="D52" s="399" t="s">
        <v>105</v>
      </c>
      <c r="E52" s="399" t="s">
        <v>278</v>
      </c>
      <c r="F52" s="399" t="s">
        <v>96</v>
      </c>
      <c r="G52" s="407"/>
      <c r="H52" s="407"/>
      <c r="I52" s="573">
        <f t="shared" si="2"/>
        <v>0</v>
      </c>
      <c r="J52" s="773"/>
      <c r="K52" s="356" t="e">
        <f t="shared" si="0"/>
        <v>#DIV/0!</v>
      </c>
    </row>
    <row r="53" spans="1:11" ht="29.25" customHeight="1" hidden="1">
      <c r="A53" s="303" t="s">
        <v>329</v>
      </c>
      <c r="B53" s="409">
        <v>503</v>
      </c>
      <c r="C53" s="396" t="s">
        <v>7</v>
      </c>
      <c r="D53" s="396" t="s">
        <v>105</v>
      </c>
      <c r="E53" s="396" t="s">
        <v>327</v>
      </c>
      <c r="F53" s="396" t="s">
        <v>6</v>
      </c>
      <c r="G53" s="410">
        <f>G54</f>
        <v>0</v>
      </c>
      <c r="H53" s="410"/>
      <c r="I53" s="573">
        <f t="shared" si="2"/>
        <v>0</v>
      </c>
      <c r="J53" s="769"/>
      <c r="K53" s="356" t="e">
        <f t="shared" si="0"/>
        <v>#DIV/0!</v>
      </c>
    </row>
    <row r="54" spans="1:11" ht="23.25" customHeight="1" hidden="1">
      <c r="A54" s="304" t="s">
        <v>122</v>
      </c>
      <c r="B54" s="408">
        <v>503</v>
      </c>
      <c r="C54" s="399" t="s">
        <v>7</v>
      </c>
      <c r="D54" s="399" t="s">
        <v>105</v>
      </c>
      <c r="E54" s="399" t="s">
        <v>327</v>
      </c>
      <c r="F54" s="399" t="s">
        <v>328</v>
      </c>
      <c r="G54" s="407"/>
      <c r="H54" s="407"/>
      <c r="I54" s="573">
        <f t="shared" si="2"/>
        <v>0</v>
      </c>
      <c r="J54" s="773"/>
      <c r="K54" s="356" t="e">
        <f t="shared" si="0"/>
        <v>#DIV/0!</v>
      </c>
    </row>
    <row r="55" spans="1:11" ht="29.25" customHeight="1" hidden="1">
      <c r="A55" s="170" t="s">
        <v>312</v>
      </c>
      <c r="B55" s="408">
        <v>503</v>
      </c>
      <c r="C55" s="438" t="s">
        <v>7</v>
      </c>
      <c r="D55" s="438" t="s">
        <v>105</v>
      </c>
      <c r="E55" s="438" t="s">
        <v>313</v>
      </c>
      <c r="F55" s="438" t="s">
        <v>6</v>
      </c>
      <c r="G55" s="412">
        <f>G59</f>
        <v>0</v>
      </c>
      <c r="H55" s="413">
        <f>H59</f>
        <v>2777</v>
      </c>
      <c r="I55" s="573">
        <f t="shared" si="2"/>
        <v>2777</v>
      </c>
      <c r="J55" s="775"/>
      <c r="K55" s="356">
        <f t="shared" si="0"/>
        <v>0</v>
      </c>
    </row>
    <row r="56" spans="1:11" ht="49.5" customHeight="1" hidden="1">
      <c r="A56" s="724" t="s">
        <v>405</v>
      </c>
      <c r="B56" s="408">
        <v>503</v>
      </c>
      <c r="C56" s="399" t="s">
        <v>7</v>
      </c>
      <c r="D56" s="396" t="s">
        <v>369</v>
      </c>
      <c r="E56" s="399" t="s">
        <v>327</v>
      </c>
      <c r="F56" s="611" t="s">
        <v>6</v>
      </c>
      <c r="G56" s="97">
        <f>G57</f>
        <v>224.6</v>
      </c>
      <c r="H56" s="413"/>
      <c r="I56" s="573">
        <f>I57</f>
        <v>0</v>
      </c>
      <c r="J56" s="775"/>
      <c r="K56" s="356" t="e">
        <f t="shared" si="0"/>
        <v>#DIV/0!</v>
      </c>
    </row>
    <row r="57" spans="1:11" ht="18" customHeight="1" hidden="1">
      <c r="A57" s="355" t="s">
        <v>122</v>
      </c>
      <c r="B57" s="408">
        <v>503</v>
      </c>
      <c r="C57" s="399" t="s">
        <v>7</v>
      </c>
      <c r="D57" s="396" t="s">
        <v>369</v>
      </c>
      <c r="E57" s="399" t="s">
        <v>327</v>
      </c>
      <c r="F57" s="399" t="s">
        <v>328</v>
      </c>
      <c r="G57" s="97">
        <v>224.6</v>
      </c>
      <c r="H57" s="413"/>
      <c r="I57" s="574"/>
      <c r="J57" s="775"/>
      <c r="K57" s="356" t="e">
        <f t="shared" si="0"/>
        <v>#DIV/0!</v>
      </c>
    </row>
    <row r="58" spans="1:11" ht="25.5" customHeight="1">
      <c r="A58" s="817" t="s">
        <v>312</v>
      </c>
      <c r="B58" s="408">
        <v>503</v>
      </c>
      <c r="C58" s="399" t="s">
        <v>7</v>
      </c>
      <c r="D58" s="399" t="s">
        <v>369</v>
      </c>
      <c r="E58" s="611" t="s">
        <v>407</v>
      </c>
      <c r="F58" s="611" t="s">
        <v>6</v>
      </c>
      <c r="G58" s="97"/>
      <c r="H58" s="413"/>
      <c r="I58" s="573">
        <f>I59</f>
        <v>3995</v>
      </c>
      <c r="J58" s="573">
        <f>J59</f>
        <v>695</v>
      </c>
      <c r="K58" s="356">
        <f t="shared" si="0"/>
        <v>17.39674593241552</v>
      </c>
    </row>
    <row r="59" spans="1:11" ht="26.25" customHeight="1">
      <c r="A59" s="116" t="s">
        <v>22</v>
      </c>
      <c r="B59" s="408">
        <v>503</v>
      </c>
      <c r="C59" s="399" t="s">
        <v>7</v>
      </c>
      <c r="D59" s="399" t="s">
        <v>369</v>
      </c>
      <c r="E59" s="399" t="s">
        <v>314</v>
      </c>
      <c r="F59" s="399" t="s">
        <v>6</v>
      </c>
      <c r="G59" s="414"/>
      <c r="H59" s="414">
        <v>2777</v>
      </c>
      <c r="I59" s="574">
        <f>I60+I61+I62+I63+I64</f>
        <v>3995</v>
      </c>
      <c r="J59" s="574">
        <f>J60+J61+J62+J63+J64</f>
        <v>695</v>
      </c>
      <c r="K59" s="356">
        <f t="shared" si="0"/>
        <v>17.39674593241552</v>
      </c>
    </row>
    <row r="60" spans="1:11" ht="23.25" customHeight="1">
      <c r="A60" s="733" t="s">
        <v>426</v>
      </c>
      <c r="B60" s="408">
        <v>503</v>
      </c>
      <c r="C60" s="399" t="s">
        <v>7</v>
      </c>
      <c r="D60" s="399" t="s">
        <v>369</v>
      </c>
      <c r="E60" s="399" t="s">
        <v>314</v>
      </c>
      <c r="F60" s="611" t="s">
        <v>428</v>
      </c>
      <c r="G60" s="520"/>
      <c r="H60" s="520"/>
      <c r="I60" s="574">
        <f>1870+600</f>
        <v>2470</v>
      </c>
      <c r="J60" s="773">
        <v>431.1</v>
      </c>
      <c r="K60" s="356">
        <f t="shared" si="0"/>
        <v>17.45344129554656</v>
      </c>
    </row>
    <row r="61" spans="1:11" ht="27" customHeight="1">
      <c r="A61" s="734" t="s">
        <v>425</v>
      </c>
      <c r="B61" s="408">
        <v>503</v>
      </c>
      <c r="C61" s="399" t="s">
        <v>7</v>
      </c>
      <c r="D61" s="399" t="s">
        <v>369</v>
      </c>
      <c r="E61" s="399" t="s">
        <v>314</v>
      </c>
      <c r="F61" s="611" t="s">
        <v>429</v>
      </c>
      <c r="G61" s="520"/>
      <c r="H61" s="520"/>
      <c r="I61" s="574">
        <v>5</v>
      </c>
      <c r="J61" s="773">
        <v>0</v>
      </c>
      <c r="K61" s="356">
        <f t="shared" si="0"/>
        <v>0</v>
      </c>
    </row>
    <row r="62" spans="1:11" ht="25.5" customHeight="1">
      <c r="A62" s="734" t="s">
        <v>440</v>
      </c>
      <c r="B62" s="408">
        <v>503</v>
      </c>
      <c r="C62" s="399" t="s">
        <v>7</v>
      </c>
      <c r="D62" s="399" t="s">
        <v>369</v>
      </c>
      <c r="E62" s="399" t="s">
        <v>314</v>
      </c>
      <c r="F62" s="611" t="s">
        <v>421</v>
      </c>
      <c r="G62" s="520"/>
      <c r="H62" s="520"/>
      <c r="I62" s="574">
        <f>2210-20-690</f>
        <v>1500</v>
      </c>
      <c r="J62" s="773">
        <v>263</v>
      </c>
      <c r="K62" s="356">
        <f t="shared" si="0"/>
        <v>17.533333333333335</v>
      </c>
    </row>
    <row r="63" spans="1:11" ht="27" customHeight="1">
      <c r="A63" s="733" t="s">
        <v>423</v>
      </c>
      <c r="B63" s="408">
        <v>503</v>
      </c>
      <c r="C63" s="399" t="s">
        <v>7</v>
      </c>
      <c r="D63" s="399" t="s">
        <v>369</v>
      </c>
      <c r="E63" s="399" t="s">
        <v>314</v>
      </c>
      <c r="F63" s="611" t="s">
        <v>422</v>
      </c>
      <c r="G63" s="520"/>
      <c r="H63" s="520"/>
      <c r="I63" s="574">
        <v>10</v>
      </c>
      <c r="J63" s="773">
        <v>0</v>
      </c>
      <c r="K63" s="356">
        <f t="shared" si="0"/>
        <v>0</v>
      </c>
    </row>
    <row r="64" spans="1:11" ht="27.75" customHeight="1">
      <c r="A64" s="733" t="s">
        <v>431</v>
      </c>
      <c r="B64" s="408">
        <v>503</v>
      </c>
      <c r="C64" s="399" t="s">
        <v>7</v>
      </c>
      <c r="D64" s="399" t="s">
        <v>369</v>
      </c>
      <c r="E64" s="399" t="s">
        <v>314</v>
      </c>
      <c r="F64" s="611" t="s">
        <v>430</v>
      </c>
      <c r="G64" s="520"/>
      <c r="H64" s="520"/>
      <c r="I64" s="574">
        <v>10</v>
      </c>
      <c r="J64" s="773">
        <v>0.9</v>
      </c>
      <c r="K64" s="356">
        <f t="shared" si="0"/>
        <v>9</v>
      </c>
    </row>
    <row r="65" spans="1:11" ht="69.75" customHeight="1">
      <c r="A65" s="817" t="s">
        <v>260</v>
      </c>
      <c r="B65" s="534">
        <v>503</v>
      </c>
      <c r="C65" s="438" t="s">
        <v>7</v>
      </c>
      <c r="D65" s="438" t="s">
        <v>369</v>
      </c>
      <c r="E65" s="438" t="s">
        <v>525</v>
      </c>
      <c r="F65" s="438" t="s">
        <v>6</v>
      </c>
      <c r="G65" s="395">
        <f>G68</f>
        <v>385.2</v>
      </c>
      <c r="H65" s="395"/>
      <c r="I65" s="573">
        <f>I66+I67+I68</f>
        <v>402.8</v>
      </c>
      <c r="J65" s="573">
        <f>J66+J67+J68</f>
        <v>43.199999999999996</v>
      </c>
      <c r="K65" s="356">
        <f t="shared" si="0"/>
        <v>10.724925521350546</v>
      </c>
    </row>
    <row r="66" spans="1:11" ht="27.75" customHeight="1">
      <c r="A66" s="733" t="s">
        <v>426</v>
      </c>
      <c r="B66" s="534">
        <v>503</v>
      </c>
      <c r="C66" s="438" t="s">
        <v>7</v>
      </c>
      <c r="D66" s="438" t="s">
        <v>369</v>
      </c>
      <c r="E66" s="438" t="s">
        <v>525</v>
      </c>
      <c r="F66" s="438" t="s">
        <v>419</v>
      </c>
      <c r="G66" s="395"/>
      <c r="H66" s="395"/>
      <c r="I66" s="574">
        <v>234.4</v>
      </c>
      <c r="J66" s="773">
        <v>38.8</v>
      </c>
      <c r="K66" s="356">
        <f t="shared" si="0"/>
        <v>16.552901023890783</v>
      </c>
    </row>
    <row r="67" spans="1:11" ht="27.75" customHeight="1">
      <c r="A67" s="734" t="s">
        <v>425</v>
      </c>
      <c r="B67" s="534">
        <v>503</v>
      </c>
      <c r="C67" s="438" t="s">
        <v>7</v>
      </c>
      <c r="D67" s="438" t="s">
        <v>369</v>
      </c>
      <c r="E67" s="438" t="s">
        <v>525</v>
      </c>
      <c r="F67" s="438" t="s">
        <v>420</v>
      </c>
      <c r="G67" s="395"/>
      <c r="H67" s="395"/>
      <c r="I67" s="574">
        <v>4</v>
      </c>
      <c r="J67" s="773">
        <v>0</v>
      </c>
      <c r="K67" s="356">
        <f t="shared" si="0"/>
        <v>0</v>
      </c>
    </row>
    <row r="68" spans="1:11" ht="27.75" customHeight="1">
      <c r="A68" s="734" t="s">
        <v>440</v>
      </c>
      <c r="B68" s="534">
        <v>503</v>
      </c>
      <c r="C68" s="438" t="s">
        <v>7</v>
      </c>
      <c r="D68" s="438" t="s">
        <v>369</v>
      </c>
      <c r="E68" s="438" t="s">
        <v>525</v>
      </c>
      <c r="F68" s="438" t="s">
        <v>421</v>
      </c>
      <c r="G68" s="395">
        <v>385.2</v>
      </c>
      <c r="H68" s="395"/>
      <c r="I68" s="574">
        <v>164.4</v>
      </c>
      <c r="J68" s="773">
        <v>4.4</v>
      </c>
      <c r="K68" s="356">
        <f t="shared" si="0"/>
        <v>2.6763990267639906</v>
      </c>
    </row>
    <row r="69" spans="1:11" ht="105.75" customHeight="1">
      <c r="A69" s="817" t="s">
        <v>262</v>
      </c>
      <c r="B69" s="408">
        <v>503</v>
      </c>
      <c r="C69" s="611" t="s">
        <v>7</v>
      </c>
      <c r="D69" s="611" t="s">
        <v>369</v>
      </c>
      <c r="E69" s="611" t="s">
        <v>475</v>
      </c>
      <c r="F69" s="611" t="s">
        <v>6</v>
      </c>
      <c r="G69" s="520"/>
      <c r="H69" s="520"/>
      <c r="I69" s="574">
        <f>I70+I71</f>
        <v>108.1</v>
      </c>
      <c r="J69" s="574">
        <f>J70+J71</f>
        <v>9.7</v>
      </c>
      <c r="K69" s="356">
        <f t="shared" si="0"/>
        <v>8.973172987974099</v>
      </c>
    </row>
    <row r="70" spans="1:11" ht="27.75" customHeight="1">
      <c r="A70" s="825" t="s">
        <v>426</v>
      </c>
      <c r="B70" s="408">
        <v>503</v>
      </c>
      <c r="C70" s="611" t="s">
        <v>7</v>
      </c>
      <c r="D70" s="611" t="s">
        <v>369</v>
      </c>
      <c r="E70" s="611" t="s">
        <v>475</v>
      </c>
      <c r="F70" s="611" t="s">
        <v>419</v>
      </c>
      <c r="G70" s="520"/>
      <c r="H70" s="520"/>
      <c r="I70" s="574">
        <f>83.6+7.5</f>
        <v>91.1</v>
      </c>
      <c r="J70" s="773">
        <v>7.7</v>
      </c>
      <c r="K70" s="356">
        <f t="shared" si="0"/>
        <v>8.452250274423712</v>
      </c>
    </row>
    <row r="71" spans="1:11" ht="27.75" customHeight="1">
      <c r="A71" s="826" t="s">
        <v>440</v>
      </c>
      <c r="B71" s="408">
        <v>503</v>
      </c>
      <c r="C71" s="611" t="s">
        <v>7</v>
      </c>
      <c r="D71" s="611" t="s">
        <v>369</v>
      </c>
      <c r="E71" s="611" t="s">
        <v>475</v>
      </c>
      <c r="F71" s="611" t="s">
        <v>421</v>
      </c>
      <c r="G71" s="520"/>
      <c r="H71" s="520"/>
      <c r="I71" s="574">
        <v>17</v>
      </c>
      <c r="J71" s="773">
        <v>2</v>
      </c>
      <c r="K71" s="356">
        <f t="shared" si="0"/>
        <v>11.76470588235294</v>
      </c>
    </row>
    <row r="72" spans="1:11" ht="105" customHeight="1">
      <c r="A72" s="818" t="s">
        <v>403</v>
      </c>
      <c r="B72" s="408">
        <v>503</v>
      </c>
      <c r="C72" s="611" t="s">
        <v>7</v>
      </c>
      <c r="D72" s="611" t="s">
        <v>369</v>
      </c>
      <c r="E72" s="610" t="s">
        <v>478</v>
      </c>
      <c r="F72" s="611" t="s">
        <v>6</v>
      </c>
      <c r="G72" s="608">
        <f>G75</f>
        <v>266</v>
      </c>
      <c r="H72" s="520"/>
      <c r="I72" s="574">
        <f>I73+I74+I75</f>
        <v>266</v>
      </c>
      <c r="J72" s="574">
        <f>J73+J74+J75</f>
        <v>63.5</v>
      </c>
      <c r="K72" s="356">
        <f t="shared" si="0"/>
        <v>23.872180451127818</v>
      </c>
    </row>
    <row r="73" spans="1:11" ht="22.5" customHeight="1">
      <c r="A73" s="733" t="s">
        <v>426</v>
      </c>
      <c r="B73" s="408">
        <v>503</v>
      </c>
      <c r="C73" s="611" t="s">
        <v>7</v>
      </c>
      <c r="D73" s="611" t="s">
        <v>369</v>
      </c>
      <c r="E73" s="610" t="s">
        <v>478</v>
      </c>
      <c r="F73" s="438" t="s">
        <v>419</v>
      </c>
      <c r="G73" s="608"/>
      <c r="H73" s="520"/>
      <c r="I73" s="574">
        <v>259.6</v>
      </c>
      <c r="J73" s="773">
        <v>63.5</v>
      </c>
      <c r="K73" s="356">
        <f t="shared" si="0"/>
        <v>24.460708782742678</v>
      </c>
    </row>
    <row r="74" spans="1:11" ht="33" customHeight="1">
      <c r="A74" s="734" t="s">
        <v>440</v>
      </c>
      <c r="B74" s="408">
        <v>503</v>
      </c>
      <c r="C74" s="611" t="s">
        <v>7</v>
      </c>
      <c r="D74" s="611" t="s">
        <v>369</v>
      </c>
      <c r="E74" s="610" t="s">
        <v>478</v>
      </c>
      <c r="F74" s="438" t="s">
        <v>421</v>
      </c>
      <c r="G74" s="608"/>
      <c r="H74" s="520"/>
      <c r="I74" s="574">
        <v>6.4</v>
      </c>
      <c r="J74" s="773">
        <v>0</v>
      </c>
      <c r="K74" s="356">
        <f t="shared" si="0"/>
        <v>0</v>
      </c>
    </row>
    <row r="75" spans="1:11" ht="0.75" customHeight="1">
      <c r="A75" s="734" t="s">
        <v>440</v>
      </c>
      <c r="B75" s="408">
        <v>503</v>
      </c>
      <c r="C75" s="611" t="s">
        <v>7</v>
      </c>
      <c r="D75" s="611" t="s">
        <v>369</v>
      </c>
      <c r="E75" s="610" t="s">
        <v>265</v>
      </c>
      <c r="F75" s="438" t="s">
        <v>421</v>
      </c>
      <c r="G75" s="608">
        <f>25.8+240.2</f>
        <v>266</v>
      </c>
      <c r="H75" s="520"/>
      <c r="I75" s="574"/>
      <c r="J75" s="768"/>
      <c r="K75" s="356" t="e">
        <f t="shared" si="0"/>
        <v>#DIV/0!</v>
      </c>
    </row>
    <row r="76" spans="1:11" ht="117.75" customHeight="1">
      <c r="A76" s="226" t="s">
        <v>451</v>
      </c>
      <c r="B76" s="408">
        <v>503</v>
      </c>
      <c r="C76" s="611" t="s">
        <v>7</v>
      </c>
      <c r="D76" s="611" t="s">
        <v>369</v>
      </c>
      <c r="E76" s="745" t="s">
        <v>476</v>
      </c>
      <c r="F76" s="611" t="s">
        <v>6</v>
      </c>
      <c r="G76" s="608"/>
      <c r="H76" s="520"/>
      <c r="I76" s="574">
        <f>I77+I78</f>
        <v>12.68</v>
      </c>
      <c r="J76" s="574">
        <f>J77+J78</f>
        <v>2</v>
      </c>
      <c r="K76" s="356">
        <f t="shared" si="0"/>
        <v>15.772870662460567</v>
      </c>
    </row>
    <row r="77" spans="1:11" ht="28.5" customHeight="1">
      <c r="A77" s="825" t="s">
        <v>426</v>
      </c>
      <c r="B77" s="408">
        <v>503</v>
      </c>
      <c r="C77" s="611" t="s">
        <v>7</v>
      </c>
      <c r="D77" s="611" t="s">
        <v>369</v>
      </c>
      <c r="E77" s="745" t="s">
        <v>477</v>
      </c>
      <c r="F77" s="611" t="s">
        <v>419</v>
      </c>
      <c r="G77" s="608"/>
      <c r="H77" s="520"/>
      <c r="I77" s="574">
        <v>11.98</v>
      </c>
      <c r="J77" s="773">
        <v>2</v>
      </c>
      <c r="K77" s="356">
        <f t="shared" si="0"/>
        <v>16.69449081803005</v>
      </c>
    </row>
    <row r="78" spans="1:11" ht="28.5" customHeight="1">
      <c r="A78" s="826" t="s">
        <v>425</v>
      </c>
      <c r="B78" s="408">
        <v>503</v>
      </c>
      <c r="C78" s="611" t="s">
        <v>7</v>
      </c>
      <c r="D78" s="611" t="s">
        <v>369</v>
      </c>
      <c r="E78" s="745" t="s">
        <v>477</v>
      </c>
      <c r="F78" s="611" t="s">
        <v>421</v>
      </c>
      <c r="G78" s="608"/>
      <c r="H78" s="520"/>
      <c r="I78" s="574">
        <v>0.7</v>
      </c>
      <c r="J78" s="773">
        <v>0</v>
      </c>
      <c r="K78" s="356">
        <f t="shared" si="0"/>
        <v>0</v>
      </c>
    </row>
    <row r="79" spans="1:11" ht="28.5" customHeight="1">
      <c r="A79" s="810" t="s">
        <v>370</v>
      </c>
      <c r="B79" s="811">
        <v>503</v>
      </c>
      <c r="C79" s="812" t="s">
        <v>28</v>
      </c>
      <c r="D79" s="812" t="s">
        <v>16</v>
      </c>
      <c r="E79" s="812" t="s">
        <v>35</v>
      </c>
      <c r="F79" s="812" t="s">
        <v>6</v>
      </c>
      <c r="G79" s="813">
        <f>G85</f>
        <v>0</v>
      </c>
      <c r="H79" s="813">
        <f>H85</f>
        <v>26</v>
      </c>
      <c r="I79" s="814">
        <f>I85+I80</f>
        <v>587.7</v>
      </c>
      <c r="J79" s="814">
        <f>J85+J80</f>
        <v>76.2</v>
      </c>
      <c r="K79" s="356">
        <f t="shared" si="0"/>
        <v>12.965798876978049</v>
      </c>
    </row>
    <row r="80" spans="1:11" ht="26.25" customHeight="1">
      <c r="A80" s="759" t="s">
        <v>504</v>
      </c>
      <c r="B80" s="691">
        <v>503</v>
      </c>
      <c r="C80" s="396" t="s">
        <v>28</v>
      </c>
      <c r="D80" s="396" t="s">
        <v>14</v>
      </c>
      <c r="E80" s="396" t="s">
        <v>35</v>
      </c>
      <c r="F80" s="396" t="s">
        <v>6</v>
      </c>
      <c r="G80" s="760"/>
      <c r="H80" s="760"/>
      <c r="I80" s="573">
        <f>I81</f>
        <v>537.7</v>
      </c>
      <c r="J80" s="573">
        <f>J81</f>
        <v>76.2</v>
      </c>
      <c r="K80" s="356">
        <f t="shared" si="0"/>
        <v>14.171471080528175</v>
      </c>
    </row>
    <row r="81" spans="1:11" ht="33" customHeight="1">
      <c r="A81" s="819" t="s">
        <v>404</v>
      </c>
      <c r="B81" s="691">
        <v>503</v>
      </c>
      <c r="C81" s="396" t="s">
        <v>28</v>
      </c>
      <c r="D81" s="396" t="s">
        <v>14</v>
      </c>
      <c r="E81" s="396" t="s">
        <v>278</v>
      </c>
      <c r="F81" s="396" t="s">
        <v>6</v>
      </c>
      <c r="G81" s="415"/>
      <c r="H81" s="415"/>
      <c r="I81" s="573">
        <f>I82+I83+I84</f>
        <v>537.7</v>
      </c>
      <c r="J81" s="573">
        <f>J82+J83+J84</f>
        <v>76.2</v>
      </c>
      <c r="K81" s="356">
        <f aca="true" t="shared" si="3" ref="K81:K144">J81/I81*100</f>
        <v>14.171471080528175</v>
      </c>
    </row>
    <row r="82" spans="1:11" ht="27.75" customHeight="1">
      <c r="A82" s="825" t="s">
        <v>426</v>
      </c>
      <c r="B82" s="541">
        <v>503</v>
      </c>
      <c r="C82" s="399" t="s">
        <v>28</v>
      </c>
      <c r="D82" s="399" t="s">
        <v>14</v>
      </c>
      <c r="E82" s="399" t="s">
        <v>278</v>
      </c>
      <c r="F82" s="399" t="s">
        <v>419</v>
      </c>
      <c r="G82" s="415"/>
      <c r="H82" s="415"/>
      <c r="I82" s="574">
        <v>390.6</v>
      </c>
      <c r="J82" s="815">
        <v>65.4</v>
      </c>
      <c r="K82" s="356">
        <f t="shared" si="3"/>
        <v>16.74347158218126</v>
      </c>
    </row>
    <row r="83" spans="1:11" ht="27.75" customHeight="1">
      <c r="A83" s="826" t="s">
        <v>425</v>
      </c>
      <c r="B83" s="541">
        <v>503</v>
      </c>
      <c r="C83" s="399" t="s">
        <v>28</v>
      </c>
      <c r="D83" s="399" t="s">
        <v>14</v>
      </c>
      <c r="E83" s="399" t="s">
        <v>278</v>
      </c>
      <c r="F83" s="399" t="s">
        <v>420</v>
      </c>
      <c r="G83" s="415"/>
      <c r="H83" s="415"/>
      <c r="I83" s="574">
        <v>1</v>
      </c>
      <c r="J83" s="815">
        <v>0</v>
      </c>
      <c r="K83" s="356">
        <f t="shared" si="3"/>
        <v>0</v>
      </c>
    </row>
    <row r="84" spans="1:11" ht="29.25" customHeight="1">
      <c r="A84" s="826" t="s">
        <v>424</v>
      </c>
      <c r="B84" s="541">
        <v>503</v>
      </c>
      <c r="C84" s="399" t="s">
        <v>28</v>
      </c>
      <c r="D84" s="399" t="s">
        <v>14</v>
      </c>
      <c r="E84" s="399" t="s">
        <v>278</v>
      </c>
      <c r="F84" s="611" t="s">
        <v>421</v>
      </c>
      <c r="G84" s="415"/>
      <c r="H84" s="415"/>
      <c r="I84" s="574">
        <v>146.1</v>
      </c>
      <c r="J84" s="815">
        <v>10.8</v>
      </c>
      <c r="K84" s="356">
        <f t="shared" si="3"/>
        <v>7.392197125256675</v>
      </c>
    </row>
    <row r="85" spans="1:11" ht="45" customHeight="1">
      <c r="A85" s="116" t="s">
        <v>165</v>
      </c>
      <c r="B85" s="534">
        <v>503</v>
      </c>
      <c r="C85" s="438" t="s">
        <v>28</v>
      </c>
      <c r="D85" s="438" t="s">
        <v>26</v>
      </c>
      <c r="E85" s="438" t="s">
        <v>35</v>
      </c>
      <c r="F85" s="438" t="s">
        <v>6</v>
      </c>
      <c r="G85" s="405"/>
      <c r="H85" s="405">
        <f aca="true" t="shared" si="4" ref="H85:I87">H86</f>
        <v>26</v>
      </c>
      <c r="I85" s="574">
        <f t="shared" si="4"/>
        <v>50</v>
      </c>
      <c r="J85" s="772">
        <v>0</v>
      </c>
      <c r="K85" s="356">
        <f t="shared" si="3"/>
        <v>0</v>
      </c>
    </row>
    <row r="86" spans="1:11" ht="42" customHeight="1">
      <c r="A86" s="116" t="s">
        <v>45</v>
      </c>
      <c r="B86" s="534">
        <v>503</v>
      </c>
      <c r="C86" s="438" t="s">
        <v>28</v>
      </c>
      <c r="D86" s="438" t="s">
        <v>26</v>
      </c>
      <c r="E86" s="438" t="s">
        <v>166</v>
      </c>
      <c r="F86" s="438" t="s">
        <v>6</v>
      </c>
      <c r="G86" s="405"/>
      <c r="H86" s="405">
        <f t="shared" si="4"/>
        <v>26</v>
      </c>
      <c r="I86" s="574">
        <f t="shared" si="4"/>
        <v>50</v>
      </c>
      <c r="J86" s="772">
        <v>0</v>
      </c>
      <c r="K86" s="356">
        <f t="shared" si="3"/>
        <v>0</v>
      </c>
    </row>
    <row r="87" spans="1:11" ht="44.25" customHeight="1">
      <c r="A87" s="116" t="s">
        <v>46</v>
      </c>
      <c r="B87" s="534">
        <v>503</v>
      </c>
      <c r="C87" s="438" t="s">
        <v>28</v>
      </c>
      <c r="D87" s="438" t="s">
        <v>26</v>
      </c>
      <c r="E87" s="438" t="s">
        <v>167</v>
      </c>
      <c r="F87" s="438" t="s">
        <v>6</v>
      </c>
      <c r="G87" s="390"/>
      <c r="H87" s="390">
        <f t="shared" si="4"/>
        <v>26</v>
      </c>
      <c r="I87" s="574">
        <f t="shared" si="4"/>
        <v>50</v>
      </c>
      <c r="J87" s="766">
        <v>0</v>
      </c>
      <c r="K87" s="356">
        <f t="shared" si="3"/>
        <v>0</v>
      </c>
    </row>
    <row r="88" spans="1:11" ht="27" customHeight="1">
      <c r="A88" s="734" t="s">
        <v>440</v>
      </c>
      <c r="B88" s="534">
        <v>503</v>
      </c>
      <c r="C88" s="438" t="s">
        <v>28</v>
      </c>
      <c r="D88" s="438" t="s">
        <v>26</v>
      </c>
      <c r="E88" s="438" t="s">
        <v>167</v>
      </c>
      <c r="F88" s="438" t="s">
        <v>421</v>
      </c>
      <c r="G88" s="390"/>
      <c r="H88" s="390">
        <v>26</v>
      </c>
      <c r="I88" s="574">
        <v>50</v>
      </c>
      <c r="J88" s="766">
        <v>0</v>
      </c>
      <c r="K88" s="356">
        <f t="shared" si="3"/>
        <v>0</v>
      </c>
    </row>
    <row r="89" spans="1:11" ht="1.5" customHeight="1" hidden="1">
      <c r="A89" s="121" t="s">
        <v>78</v>
      </c>
      <c r="B89" s="690" t="s">
        <v>76</v>
      </c>
      <c r="C89" s="535" t="s">
        <v>14</v>
      </c>
      <c r="D89" s="535" t="s">
        <v>16</v>
      </c>
      <c r="E89" s="535" t="s">
        <v>91</v>
      </c>
      <c r="F89" s="535" t="s">
        <v>6</v>
      </c>
      <c r="G89" s="416">
        <f>G90+G93</f>
        <v>0</v>
      </c>
      <c r="H89" s="416"/>
      <c r="I89" s="573">
        <f aca="true" t="shared" si="5" ref="I89:I100">G89+H89</f>
        <v>0</v>
      </c>
      <c r="J89" s="776"/>
      <c r="K89" s="356" t="e">
        <f t="shared" si="3"/>
        <v>#DIV/0!</v>
      </c>
    </row>
    <row r="90" spans="1:11" ht="21.75" customHeight="1" hidden="1">
      <c r="A90" s="309" t="s">
        <v>215</v>
      </c>
      <c r="B90" s="439" t="s">
        <v>76</v>
      </c>
      <c r="C90" s="438" t="s">
        <v>14</v>
      </c>
      <c r="D90" s="438" t="s">
        <v>8</v>
      </c>
      <c r="E90" s="438" t="s">
        <v>91</v>
      </c>
      <c r="F90" s="440" t="s">
        <v>6</v>
      </c>
      <c r="G90" s="417">
        <f>G91</f>
        <v>0</v>
      </c>
      <c r="H90" s="417"/>
      <c r="I90" s="573">
        <f t="shared" si="5"/>
        <v>0</v>
      </c>
      <c r="J90" s="777"/>
      <c r="K90" s="356" t="e">
        <f t="shared" si="3"/>
        <v>#DIV/0!</v>
      </c>
    </row>
    <row r="91" spans="1:11" ht="44.25" customHeight="1" hidden="1">
      <c r="A91" s="89" t="s">
        <v>214</v>
      </c>
      <c r="B91" s="541">
        <v>503</v>
      </c>
      <c r="C91" s="438" t="s">
        <v>14</v>
      </c>
      <c r="D91" s="438" t="s">
        <v>8</v>
      </c>
      <c r="E91" s="509">
        <v>2800300</v>
      </c>
      <c r="F91" s="440" t="s">
        <v>6</v>
      </c>
      <c r="G91" s="418">
        <f>G92</f>
        <v>0</v>
      </c>
      <c r="H91" s="418"/>
      <c r="I91" s="573">
        <f t="shared" si="5"/>
        <v>0</v>
      </c>
      <c r="J91" s="767"/>
      <c r="K91" s="356" t="e">
        <f t="shared" si="3"/>
        <v>#DIV/0!</v>
      </c>
    </row>
    <row r="92" spans="1:11" ht="21.75" customHeight="1" hidden="1">
      <c r="A92" s="312" t="s">
        <v>108</v>
      </c>
      <c r="B92" s="541">
        <v>503</v>
      </c>
      <c r="C92" s="438" t="s">
        <v>14</v>
      </c>
      <c r="D92" s="438" t="s">
        <v>8</v>
      </c>
      <c r="E92" s="509">
        <v>2800300</v>
      </c>
      <c r="F92" s="440" t="s">
        <v>109</v>
      </c>
      <c r="G92" s="390"/>
      <c r="H92" s="390"/>
      <c r="I92" s="573">
        <f t="shared" si="5"/>
        <v>0</v>
      </c>
      <c r="J92" s="766"/>
      <c r="K92" s="356" t="e">
        <f t="shared" si="3"/>
        <v>#DIV/0!</v>
      </c>
    </row>
    <row r="93" spans="1:11" ht="25.5" customHeight="1" hidden="1">
      <c r="A93" s="309" t="s">
        <v>226</v>
      </c>
      <c r="B93" s="688" t="s">
        <v>76</v>
      </c>
      <c r="C93" s="396" t="s">
        <v>14</v>
      </c>
      <c r="D93" s="396" t="s">
        <v>90</v>
      </c>
      <c r="E93" s="396" t="s">
        <v>35</v>
      </c>
      <c r="F93" s="396" t="s">
        <v>6</v>
      </c>
      <c r="G93" s="389">
        <f>G94</f>
        <v>0</v>
      </c>
      <c r="H93" s="389"/>
      <c r="I93" s="573">
        <f t="shared" si="5"/>
        <v>0</v>
      </c>
      <c r="J93" s="765"/>
      <c r="K93" s="356" t="e">
        <f t="shared" si="3"/>
        <v>#DIV/0!</v>
      </c>
    </row>
    <row r="94" spans="1:11" ht="25.5" customHeight="1" hidden="1">
      <c r="A94" s="314" t="s">
        <v>227</v>
      </c>
      <c r="B94" s="439" t="s">
        <v>76</v>
      </c>
      <c r="C94" s="438" t="s">
        <v>14</v>
      </c>
      <c r="D94" s="438" t="s">
        <v>90</v>
      </c>
      <c r="E94" s="509">
        <v>3450000</v>
      </c>
      <c r="F94" s="439" t="s">
        <v>6</v>
      </c>
      <c r="G94" s="411">
        <f>G95</f>
        <v>0</v>
      </c>
      <c r="H94" s="411"/>
      <c r="I94" s="573">
        <f t="shared" si="5"/>
        <v>0</v>
      </c>
      <c r="J94" s="774"/>
      <c r="K94" s="356" t="e">
        <f t="shared" si="3"/>
        <v>#DIV/0!</v>
      </c>
    </row>
    <row r="95" spans="1:11" ht="35.25" customHeight="1" hidden="1">
      <c r="A95" s="171" t="s">
        <v>228</v>
      </c>
      <c r="B95" s="439" t="s">
        <v>76</v>
      </c>
      <c r="C95" s="438" t="s">
        <v>14</v>
      </c>
      <c r="D95" s="438" t="s">
        <v>90</v>
      </c>
      <c r="E95" s="509">
        <v>3450100</v>
      </c>
      <c r="F95" s="439" t="s">
        <v>6</v>
      </c>
      <c r="G95" s="411">
        <f>G96</f>
        <v>0</v>
      </c>
      <c r="H95" s="411"/>
      <c r="I95" s="573">
        <f t="shared" si="5"/>
        <v>0</v>
      </c>
      <c r="J95" s="774"/>
      <c r="K95" s="356" t="e">
        <f t="shared" si="3"/>
        <v>#DIV/0!</v>
      </c>
    </row>
    <row r="96" spans="1:11" ht="17.25" customHeight="1" hidden="1">
      <c r="A96" s="312" t="s">
        <v>148</v>
      </c>
      <c r="B96" s="439" t="s">
        <v>76</v>
      </c>
      <c r="C96" s="438" t="s">
        <v>14</v>
      </c>
      <c r="D96" s="438" t="s">
        <v>90</v>
      </c>
      <c r="E96" s="509">
        <v>3450100</v>
      </c>
      <c r="F96" s="439" t="s">
        <v>149</v>
      </c>
      <c r="G96" s="419"/>
      <c r="H96" s="419"/>
      <c r="I96" s="573">
        <f t="shared" si="5"/>
        <v>0</v>
      </c>
      <c r="J96" s="778"/>
      <c r="K96" s="356" t="e">
        <f t="shared" si="3"/>
        <v>#DIV/0!</v>
      </c>
    </row>
    <row r="97" spans="1:11" ht="0.75" customHeight="1" hidden="1">
      <c r="A97" s="121" t="s">
        <v>195</v>
      </c>
      <c r="B97" s="533">
        <v>503</v>
      </c>
      <c r="C97" s="535" t="s">
        <v>63</v>
      </c>
      <c r="D97" s="535" t="s">
        <v>16</v>
      </c>
      <c r="E97" s="535" t="s">
        <v>91</v>
      </c>
      <c r="F97" s="535" t="s">
        <v>6</v>
      </c>
      <c r="G97" s="420">
        <f>G98+G131</f>
        <v>0</v>
      </c>
      <c r="H97" s="420"/>
      <c r="I97" s="573">
        <f t="shared" si="5"/>
        <v>0</v>
      </c>
      <c r="J97" s="779"/>
      <c r="K97" s="356" t="e">
        <f t="shared" si="3"/>
        <v>#DIV/0!</v>
      </c>
    </row>
    <row r="98" spans="1:11" ht="24" customHeight="1" hidden="1">
      <c r="A98" s="83" t="s">
        <v>229</v>
      </c>
      <c r="B98" s="534">
        <v>503</v>
      </c>
      <c r="C98" s="438" t="s">
        <v>63</v>
      </c>
      <c r="D98" s="438" t="s">
        <v>7</v>
      </c>
      <c r="E98" s="438" t="s">
        <v>91</v>
      </c>
      <c r="F98" s="438" t="s">
        <v>6</v>
      </c>
      <c r="G98" s="421">
        <f>G99</f>
        <v>0</v>
      </c>
      <c r="H98" s="421"/>
      <c r="I98" s="573">
        <f t="shared" si="5"/>
        <v>0</v>
      </c>
      <c r="J98" s="780"/>
      <c r="K98" s="356" t="e">
        <f t="shared" si="3"/>
        <v>#DIV/0!</v>
      </c>
    </row>
    <row r="99" spans="1:11" ht="30" customHeight="1" hidden="1">
      <c r="A99" s="116" t="s">
        <v>230</v>
      </c>
      <c r="B99" s="534">
        <v>503</v>
      </c>
      <c r="C99" s="438" t="s">
        <v>63</v>
      </c>
      <c r="D99" s="438" t="s">
        <v>7</v>
      </c>
      <c r="E99" s="438" t="s">
        <v>231</v>
      </c>
      <c r="F99" s="438" t="s">
        <v>6</v>
      </c>
      <c r="G99" s="422">
        <f>G100+G118+G117+G119</f>
        <v>0</v>
      </c>
      <c r="H99" s="422"/>
      <c r="I99" s="573">
        <f t="shared" si="5"/>
        <v>0</v>
      </c>
      <c r="J99" s="777"/>
      <c r="K99" s="356" t="e">
        <f t="shared" si="3"/>
        <v>#DIV/0!</v>
      </c>
    </row>
    <row r="100" spans="1:11" ht="43.5" customHeight="1" hidden="1">
      <c r="A100" s="116" t="s">
        <v>232</v>
      </c>
      <c r="B100" s="534">
        <v>503</v>
      </c>
      <c r="C100" s="438" t="s">
        <v>63</v>
      </c>
      <c r="D100" s="438" t="s">
        <v>7</v>
      </c>
      <c r="E100" s="438" t="s">
        <v>231</v>
      </c>
      <c r="F100" s="438" t="s">
        <v>233</v>
      </c>
      <c r="G100" s="423"/>
      <c r="H100" s="423"/>
      <c r="I100" s="573">
        <f t="shared" si="5"/>
        <v>0</v>
      </c>
      <c r="J100" s="781"/>
      <c r="K100" s="356" t="e">
        <f t="shared" si="3"/>
        <v>#DIV/0!</v>
      </c>
    </row>
    <row r="101" spans="1:11" ht="18" customHeight="1">
      <c r="A101" s="525" t="s">
        <v>78</v>
      </c>
      <c r="B101" s="691">
        <v>503</v>
      </c>
      <c r="C101" s="396" t="s">
        <v>14</v>
      </c>
      <c r="D101" s="396" t="s">
        <v>16</v>
      </c>
      <c r="E101" s="396" t="s">
        <v>91</v>
      </c>
      <c r="F101" s="396" t="s">
        <v>6</v>
      </c>
      <c r="G101" s="424">
        <f>G108</f>
        <v>0</v>
      </c>
      <c r="H101" s="424">
        <f>H108</f>
        <v>50</v>
      </c>
      <c r="I101" s="573">
        <f>I102+I108</f>
        <v>238.7</v>
      </c>
      <c r="J101" s="847">
        <v>0</v>
      </c>
      <c r="K101" s="356">
        <f t="shared" si="3"/>
        <v>0</v>
      </c>
    </row>
    <row r="102" spans="1:11" ht="18" customHeight="1">
      <c r="A102" s="725" t="s">
        <v>371</v>
      </c>
      <c r="B102" s="691">
        <v>503</v>
      </c>
      <c r="C102" s="396" t="s">
        <v>14</v>
      </c>
      <c r="D102" s="396" t="s">
        <v>63</v>
      </c>
      <c r="E102" s="396" t="s">
        <v>91</v>
      </c>
      <c r="F102" s="396" t="s">
        <v>6</v>
      </c>
      <c r="G102" s="424"/>
      <c r="H102" s="424"/>
      <c r="I102" s="573">
        <f>I103</f>
        <v>38.699999999999996</v>
      </c>
      <c r="J102" s="847">
        <v>0</v>
      </c>
      <c r="K102" s="356">
        <f t="shared" si="3"/>
        <v>0</v>
      </c>
    </row>
    <row r="103" spans="1:11" ht="54.75" customHeight="1">
      <c r="A103" s="820" t="s">
        <v>417</v>
      </c>
      <c r="B103" s="692" t="s">
        <v>76</v>
      </c>
      <c r="C103" s="399" t="s">
        <v>14</v>
      </c>
      <c r="D103" s="399" t="s">
        <v>63</v>
      </c>
      <c r="E103" s="399" t="s">
        <v>372</v>
      </c>
      <c r="F103" s="396" t="s">
        <v>6</v>
      </c>
      <c r="G103" s="424"/>
      <c r="H103" s="424"/>
      <c r="I103" s="574">
        <f>I104</f>
        <v>38.699999999999996</v>
      </c>
      <c r="J103" s="847">
        <v>0</v>
      </c>
      <c r="K103" s="356">
        <f t="shared" si="3"/>
        <v>0</v>
      </c>
    </row>
    <row r="104" spans="1:11" ht="28.5" customHeight="1">
      <c r="A104" s="116" t="s">
        <v>95</v>
      </c>
      <c r="B104" s="692" t="s">
        <v>76</v>
      </c>
      <c r="C104" s="399" t="s">
        <v>14</v>
      </c>
      <c r="D104" s="399" t="s">
        <v>63</v>
      </c>
      <c r="E104" s="399" t="s">
        <v>372</v>
      </c>
      <c r="F104" s="396" t="s">
        <v>151</v>
      </c>
      <c r="G104" s="424"/>
      <c r="H104" s="424"/>
      <c r="I104" s="574">
        <f>38.8-0.1</f>
        <v>38.699999999999996</v>
      </c>
      <c r="J104" s="847">
        <v>0</v>
      </c>
      <c r="K104" s="356">
        <f t="shared" si="3"/>
        <v>0</v>
      </c>
    </row>
    <row r="105" spans="1:11" ht="18" customHeight="1" hidden="1">
      <c r="A105" s="116" t="s">
        <v>215</v>
      </c>
      <c r="B105" s="691">
        <v>503</v>
      </c>
      <c r="C105" s="396" t="s">
        <v>14</v>
      </c>
      <c r="D105" s="396" t="s">
        <v>8</v>
      </c>
      <c r="E105" s="396" t="s">
        <v>91</v>
      </c>
      <c r="F105" s="396" t="s">
        <v>6</v>
      </c>
      <c r="G105" s="424"/>
      <c r="H105" s="424"/>
      <c r="I105" s="573">
        <f>I106</f>
        <v>0</v>
      </c>
      <c r="J105" s="847"/>
      <c r="K105" s="356" t="e">
        <f t="shared" si="3"/>
        <v>#DIV/0!</v>
      </c>
    </row>
    <row r="106" spans="1:11" ht="54" customHeight="1" hidden="1">
      <c r="A106" s="116" t="s">
        <v>214</v>
      </c>
      <c r="B106" s="691">
        <v>503</v>
      </c>
      <c r="C106" s="399" t="s">
        <v>14</v>
      </c>
      <c r="D106" s="399" t="s">
        <v>8</v>
      </c>
      <c r="E106" s="399" t="s">
        <v>364</v>
      </c>
      <c r="F106" s="399" t="s">
        <v>6</v>
      </c>
      <c r="G106" s="424"/>
      <c r="H106" s="424"/>
      <c r="I106" s="574">
        <f>I107</f>
        <v>0</v>
      </c>
      <c r="J106" s="847"/>
      <c r="K106" s="356" t="e">
        <f t="shared" si="3"/>
        <v>#DIV/0!</v>
      </c>
    </row>
    <row r="107" spans="1:11" ht="52.5" customHeight="1" hidden="1">
      <c r="A107" s="821" t="s">
        <v>365</v>
      </c>
      <c r="B107" s="691">
        <v>503</v>
      </c>
      <c r="C107" s="396" t="s">
        <v>14</v>
      </c>
      <c r="D107" s="396" t="s">
        <v>8</v>
      </c>
      <c r="E107" s="396" t="s">
        <v>364</v>
      </c>
      <c r="F107" s="396" t="s">
        <v>297</v>
      </c>
      <c r="G107" s="424"/>
      <c r="H107" s="424"/>
      <c r="I107" s="574"/>
      <c r="J107" s="847"/>
      <c r="K107" s="356" t="e">
        <f t="shared" si="3"/>
        <v>#DIV/0!</v>
      </c>
    </row>
    <row r="108" spans="1:11" ht="28.5" customHeight="1">
      <c r="A108" s="822" t="s">
        <v>226</v>
      </c>
      <c r="B108" s="534">
        <v>503</v>
      </c>
      <c r="C108" s="438" t="s">
        <v>14</v>
      </c>
      <c r="D108" s="438" t="s">
        <v>90</v>
      </c>
      <c r="E108" s="438" t="s">
        <v>91</v>
      </c>
      <c r="F108" s="440" t="s">
        <v>6</v>
      </c>
      <c r="G108" s="425"/>
      <c r="H108" s="425">
        <f>H109+H111+H113</f>
        <v>50</v>
      </c>
      <c r="I108" s="573">
        <f>I113</f>
        <v>200</v>
      </c>
      <c r="J108" s="786">
        <v>0</v>
      </c>
      <c r="K108" s="356">
        <f t="shared" si="3"/>
        <v>0</v>
      </c>
    </row>
    <row r="109" spans="1:11" ht="0.75" customHeight="1" hidden="1">
      <c r="A109" s="88" t="s">
        <v>247</v>
      </c>
      <c r="B109" s="534">
        <v>503</v>
      </c>
      <c r="C109" s="438" t="s">
        <v>14</v>
      </c>
      <c r="D109" s="438" t="s">
        <v>90</v>
      </c>
      <c r="E109" s="509">
        <v>3380000</v>
      </c>
      <c r="F109" s="439" t="s">
        <v>6</v>
      </c>
      <c r="G109" s="424"/>
      <c r="H109" s="424"/>
      <c r="I109" s="574">
        <f>G109+H109</f>
        <v>0</v>
      </c>
      <c r="J109" s="847"/>
      <c r="K109" s="356" t="e">
        <f t="shared" si="3"/>
        <v>#DIV/0!</v>
      </c>
    </row>
    <row r="110" spans="1:11" ht="18.75" customHeight="1" hidden="1">
      <c r="A110" s="116" t="s">
        <v>95</v>
      </c>
      <c r="B110" s="534">
        <v>503</v>
      </c>
      <c r="C110" s="438" t="s">
        <v>14</v>
      </c>
      <c r="D110" s="438" t="s">
        <v>90</v>
      </c>
      <c r="E110" s="509">
        <v>3380000</v>
      </c>
      <c r="F110" s="439" t="s">
        <v>96</v>
      </c>
      <c r="G110" s="425"/>
      <c r="H110" s="425"/>
      <c r="I110" s="574">
        <f>G110+H110</f>
        <v>0</v>
      </c>
      <c r="J110" s="786"/>
      <c r="K110" s="356" t="e">
        <f t="shared" si="3"/>
        <v>#DIV/0!</v>
      </c>
    </row>
    <row r="111" spans="1:11" ht="26.25" customHeight="1" hidden="1">
      <c r="A111" s="170" t="s">
        <v>248</v>
      </c>
      <c r="B111" s="534">
        <v>503</v>
      </c>
      <c r="C111" s="438" t="s">
        <v>14</v>
      </c>
      <c r="D111" s="438" t="s">
        <v>90</v>
      </c>
      <c r="E111" s="509">
        <v>3400300</v>
      </c>
      <c r="F111" s="439" t="s">
        <v>6</v>
      </c>
      <c r="G111" s="424"/>
      <c r="H111" s="424"/>
      <c r="I111" s="574">
        <f>G111+H111</f>
        <v>0</v>
      </c>
      <c r="J111" s="847"/>
      <c r="K111" s="356" t="e">
        <f t="shared" si="3"/>
        <v>#DIV/0!</v>
      </c>
    </row>
    <row r="112" spans="1:11" ht="19.5" customHeight="1" hidden="1">
      <c r="A112" s="116" t="s">
        <v>95</v>
      </c>
      <c r="B112" s="534">
        <v>503</v>
      </c>
      <c r="C112" s="438" t="s">
        <v>14</v>
      </c>
      <c r="D112" s="438" t="s">
        <v>90</v>
      </c>
      <c r="E112" s="509">
        <v>3400300</v>
      </c>
      <c r="F112" s="439" t="s">
        <v>96</v>
      </c>
      <c r="G112" s="425"/>
      <c r="H112" s="425"/>
      <c r="I112" s="574">
        <f>G112+H112</f>
        <v>0</v>
      </c>
      <c r="J112" s="786"/>
      <c r="K112" s="356" t="e">
        <f t="shared" si="3"/>
        <v>#DIV/0!</v>
      </c>
    </row>
    <row r="113" spans="1:11" ht="39" customHeight="1">
      <c r="A113" s="116" t="s">
        <v>228</v>
      </c>
      <c r="B113" s="534">
        <v>503</v>
      </c>
      <c r="C113" s="438" t="s">
        <v>14</v>
      </c>
      <c r="D113" s="438" t="s">
        <v>90</v>
      </c>
      <c r="E113" s="509">
        <v>3450100</v>
      </c>
      <c r="F113" s="438" t="s">
        <v>6</v>
      </c>
      <c r="G113" s="424"/>
      <c r="H113" s="424">
        <f>H114</f>
        <v>50</v>
      </c>
      <c r="I113" s="574">
        <f>I114</f>
        <v>200</v>
      </c>
      <c r="J113" s="847">
        <v>0</v>
      </c>
      <c r="K113" s="356">
        <f t="shared" si="3"/>
        <v>0</v>
      </c>
    </row>
    <row r="114" spans="1:11" ht="25.5" customHeight="1">
      <c r="A114" s="116" t="s">
        <v>95</v>
      </c>
      <c r="B114" s="534">
        <v>503</v>
      </c>
      <c r="C114" s="438" t="s">
        <v>14</v>
      </c>
      <c r="D114" s="438" t="s">
        <v>90</v>
      </c>
      <c r="E114" s="509">
        <v>3450100</v>
      </c>
      <c r="F114" s="438" t="s">
        <v>151</v>
      </c>
      <c r="G114" s="425"/>
      <c r="H114" s="425">
        <v>50</v>
      </c>
      <c r="I114" s="574">
        <v>200</v>
      </c>
      <c r="J114" s="786">
        <v>0</v>
      </c>
      <c r="K114" s="356">
        <f t="shared" si="3"/>
        <v>0</v>
      </c>
    </row>
    <row r="115" spans="1:11" ht="19.5" customHeight="1" hidden="1">
      <c r="A115" s="171" t="s">
        <v>298</v>
      </c>
      <c r="B115" s="534">
        <v>503</v>
      </c>
      <c r="C115" s="438" t="s">
        <v>14</v>
      </c>
      <c r="D115" s="438" t="s">
        <v>90</v>
      </c>
      <c r="E115" s="509">
        <v>5220000</v>
      </c>
      <c r="F115" s="438" t="s">
        <v>6</v>
      </c>
      <c r="G115" s="424"/>
      <c r="H115" s="424"/>
      <c r="I115" s="573">
        <f aca="true" t="shared" si="6" ref="I115:I146">G115+H115</f>
        <v>0</v>
      </c>
      <c r="J115" s="782"/>
      <c r="K115" s="356" t="e">
        <f t="shared" si="3"/>
        <v>#DIV/0!</v>
      </c>
    </row>
    <row r="116" spans="1:11" ht="41.25" customHeight="1" hidden="1">
      <c r="A116" s="123" t="s">
        <v>299</v>
      </c>
      <c r="B116" s="534">
        <v>503</v>
      </c>
      <c r="C116" s="438" t="s">
        <v>14</v>
      </c>
      <c r="D116" s="438" t="s">
        <v>90</v>
      </c>
      <c r="E116" s="509">
        <v>5222300</v>
      </c>
      <c r="F116" s="438" t="s">
        <v>300</v>
      </c>
      <c r="G116" s="425"/>
      <c r="H116" s="425"/>
      <c r="I116" s="574">
        <f t="shared" si="6"/>
        <v>0</v>
      </c>
      <c r="J116" s="783"/>
      <c r="K116" s="356" t="e">
        <f t="shared" si="3"/>
        <v>#DIV/0!</v>
      </c>
    </row>
    <row r="117" spans="1:11" ht="20.25" customHeight="1" hidden="1">
      <c r="A117" s="121" t="s">
        <v>245</v>
      </c>
      <c r="B117" s="691">
        <v>503</v>
      </c>
      <c r="C117" s="396" t="s">
        <v>63</v>
      </c>
      <c r="D117" s="396" t="s">
        <v>16</v>
      </c>
      <c r="E117" s="396" t="s">
        <v>91</v>
      </c>
      <c r="F117" s="396" t="s">
        <v>6</v>
      </c>
      <c r="G117" s="426">
        <f>G120+G131</f>
        <v>0</v>
      </c>
      <c r="H117" s="426"/>
      <c r="I117" s="573">
        <f t="shared" si="6"/>
        <v>0</v>
      </c>
      <c r="J117" s="784"/>
      <c r="K117" s="356" t="e">
        <f t="shared" si="3"/>
        <v>#DIV/0!</v>
      </c>
    </row>
    <row r="118" spans="1:11" ht="21.75" customHeight="1" hidden="1">
      <c r="A118" s="116" t="s">
        <v>234</v>
      </c>
      <c r="B118" s="534">
        <v>503</v>
      </c>
      <c r="C118" s="438" t="s">
        <v>63</v>
      </c>
      <c r="D118" s="438" t="s">
        <v>7</v>
      </c>
      <c r="E118" s="438" t="s">
        <v>231</v>
      </c>
      <c r="F118" s="438" t="s">
        <v>235</v>
      </c>
      <c r="G118" s="422"/>
      <c r="H118" s="422"/>
      <c r="I118" s="573">
        <f t="shared" si="6"/>
        <v>0</v>
      </c>
      <c r="J118" s="777"/>
      <c r="K118" s="356" t="e">
        <f t="shared" si="3"/>
        <v>#DIV/0!</v>
      </c>
    </row>
    <row r="119" spans="1:11" ht="18.75" customHeight="1" hidden="1">
      <c r="A119" s="173" t="s">
        <v>243</v>
      </c>
      <c r="B119" s="534">
        <v>503</v>
      </c>
      <c r="C119" s="438" t="s">
        <v>63</v>
      </c>
      <c r="D119" s="438" t="s">
        <v>7</v>
      </c>
      <c r="E119" s="438" t="s">
        <v>231</v>
      </c>
      <c r="F119" s="438" t="s">
        <v>235</v>
      </c>
      <c r="G119" s="422"/>
      <c r="H119" s="422"/>
      <c r="I119" s="573">
        <f t="shared" si="6"/>
        <v>0</v>
      </c>
      <c r="J119" s="777"/>
      <c r="K119" s="356" t="e">
        <f t="shared" si="3"/>
        <v>#DIV/0!</v>
      </c>
    </row>
    <row r="120" spans="1:11" ht="17.25" customHeight="1" hidden="1">
      <c r="A120" s="118" t="s">
        <v>229</v>
      </c>
      <c r="B120" s="687">
        <v>503</v>
      </c>
      <c r="C120" s="388" t="s">
        <v>63</v>
      </c>
      <c r="D120" s="388" t="s">
        <v>7</v>
      </c>
      <c r="E120" s="388" t="s">
        <v>91</v>
      </c>
      <c r="F120" s="388" t="s">
        <v>6</v>
      </c>
      <c r="G120" s="426">
        <f>G121</f>
        <v>0</v>
      </c>
      <c r="H120" s="426"/>
      <c r="I120" s="573">
        <f t="shared" si="6"/>
        <v>0</v>
      </c>
      <c r="J120" s="784"/>
      <c r="K120" s="356" t="e">
        <f t="shared" si="3"/>
        <v>#DIV/0!</v>
      </c>
    </row>
    <row r="121" spans="1:11" ht="28.5" customHeight="1" hidden="1">
      <c r="A121" s="116" t="s">
        <v>230</v>
      </c>
      <c r="B121" s="534">
        <v>503</v>
      </c>
      <c r="C121" s="438" t="s">
        <v>63</v>
      </c>
      <c r="D121" s="438" t="s">
        <v>7</v>
      </c>
      <c r="E121" s="438" t="s">
        <v>231</v>
      </c>
      <c r="F121" s="438" t="s">
        <v>6</v>
      </c>
      <c r="G121" s="427">
        <f>G122+G126</f>
        <v>0</v>
      </c>
      <c r="H121" s="427"/>
      <c r="I121" s="573">
        <f t="shared" si="6"/>
        <v>0</v>
      </c>
      <c r="J121" s="785"/>
      <c r="K121" s="356" t="e">
        <f t="shared" si="3"/>
        <v>#DIV/0!</v>
      </c>
    </row>
    <row r="122" spans="1:11" ht="45" customHeight="1" hidden="1">
      <c r="A122" s="171" t="s">
        <v>311</v>
      </c>
      <c r="B122" s="534">
        <v>503</v>
      </c>
      <c r="C122" s="438" t="s">
        <v>63</v>
      </c>
      <c r="D122" s="438" t="s">
        <v>7</v>
      </c>
      <c r="E122" s="438" t="s">
        <v>231</v>
      </c>
      <c r="F122" s="438" t="s">
        <v>235</v>
      </c>
      <c r="G122" s="427">
        <f>G123+G124</f>
        <v>0</v>
      </c>
      <c r="H122" s="427"/>
      <c r="I122" s="573">
        <f t="shared" si="6"/>
        <v>0</v>
      </c>
      <c r="J122" s="785"/>
      <c r="K122" s="356" t="e">
        <f t="shared" si="3"/>
        <v>#DIV/0!</v>
      </c>
    </row>
    <row r="123" spans="1:11" ht="36.75" customHeight="1" hidden="1">
      <c r="A123" s="117" t="s">
        <v>301</v>
      </c>
      <c r="B123" s="534">
        <v>503</v>
      </c>
      <c r="C123" s="438" t="s">
        <v>63</v>
      </c>
      <c r="D123" s="438" t="s">
        <v>7</v>
      </c>
      <c r="E123" s="438" t="s">
        <v>231</v>
      </c>
      <c r="F123" s="438" t="s">
        <v>235</v>
      </c>
      <c r="G123" s="428"/>
      <c r="H123" s="428"/>
      <c r="I123" s="573">
        <f t="shared" si="6"/>
        <v>0</v>
      </c>
      <c r="J123" s="786"/>
      <c r="K123" s="356" t="e">
        <f t="shared" si="3"/>
        <v>#DIV/0!</v>
      </c>
    </row>
    <row r="124" spans="1:11" ht="45.75" customHeight="1" hidden="1">
      <c r="A124" s="117" t="s">
        <v>307</v>
      </c>
      <c r="B124" s="534">
        <v>503</v>
      </c>
      <c r="C124" s="438" t="s">
        <v>63</v>
      </c>
      <c r="D124" s="438" t="s">
        <v>7</v>
      </c>
      <c r="E124" s="438" t="s">
        <v>231</v>
      </c>
      <c r="F124" s="438" t="s">
        <v>235</v>
      </c>
      <c r="G124" s="428"/>
      <c r="H124" s="428"/>
      <c r="I124" s="573">
        <f t="shared" si="6"/>
        <v>0</v>
      </c>
      <c r="J124" s="786"/>
      <c r="K124" s="356" t="e">
        <f t="shared" si="3"/>
        <v>#DIV/0!</v>
      </c>
    </row>
    <row r="125" spans="1:11" ht="24" customHeight="1" hidden="1">
      <c r="A125" s="117" t="s">
        <v>295</v>
      </c>
      <c r="B125" s="534">
        <v>503</v>
      </c>
      <c r="C125" s="438" t="s">
        <v>63</v>
      </c>
      <c r="D125" s="438" t="s">
        <v>7</v>
      </c>
      <c r="E125" s="438" t="s">
        <v>231</v>
      </c>
      <c r="F125" s="438" t="s">
        <v>235</v>
      </c>
      <c r="G125" s="428"/>
      <c r="H125" s="428"/>
      <c r="I125" s="573">
        <f t="shared" si="6"/>
        <v>0</v>
      </c>
      <c r="J125" s="786"/>
      <c r="K125" s="356" t="e">
        <f t="shared" si="3"/>
        <v>#DIV/0!</v>
      </c>
    </row>
    <row r="126" spans="1:11" ht="42" customHeight="1" hidden="1">
      <c r="A126" s="252" t="s">
        <v>310</v>
      </c>
      <c r="B126" s="534">
        <v>503</v>
      </c>
      <c r="C126" s="438" t="s">
        <v>63</v>
      </c>
      <c r="D126" s="438" t="s">
        <v>7</v>
      </c>
      <c r="E126" s="438" t="s">
        <v>231</v>
      </c>
      <c r="F126" s="438" t="s">
        <v>235</v>
      </c>
      <c r="G126" s="427">
        <f>G127+G128+G129+G130</f>
        <v>0</v>
      </c>
      <c r="H126" s="427"/>
      <c r="I126" s="573">
        <f t="shared" si="6"/>
        <v>0</v>
      </c>
      <c r="J126" s="785"/>
      <c r="K126" s="356" t="e">
        <f t="shared" si="3"/>
        <v>#DIV/0!</v>
      </c>
    </row>
    <row r="127" spans="1:11" ht="36.75" customHeight="1" hidden="1">
      <c r="A127" s="173" t="s">
        <v>302</v>
      </c>
      <c r="B127" s="534">
        <v>503</v>
      </c>
      <c r="C127" s="438" t="s">
        <v>63</v>
      </c>
      <c r="D127" s="438" t="s">
        <v>7</v>
      </c>
      <c r="E127" s="438" t="s">
        <v>231</v>
      </c>
      <c r="F127" s="438" t="s">
        <v>235</v>
      </c>
      <c r="G127" s="429"/>
      <c r="H127" s="429"/>
      <c r="I127" s="573">
        <f t="shared" si="6"/>
        <v>0</v>
      </c>
      <c r="J127" s="787"/>
      <c r="K127" s="356" t="e">
        <f t="shared" si="3"/>
        <v>#DIV/0!</v>
      </c>
    </row>
    <row r="128" spans="1:11" ht="37.5" customHeight="1" hidden="1">
      <c r="A128" s="173" t="s">
        <v>338</v>
      </c>
      <c r="B128" s="534">
        <v>503</v>
      </c>
      <c r="C128" s="438" t="s">
        <v>63</v>
      </c>
      <c r="D128" s="438" t="s">
        <v>7</v>
      </c>
      <c r="E128" s="438" t="s">
        <v>308</v>
      </c>
      <c r="F128" s="438" t="s">
        <v>235</v>
      </c>
      <c r="G128" s="429"/>
      <c r="H128" s="429"/>
      <c r="I128" s="573">
        <f t="shared" si="6"/>
        <v>0</v>
      </c>
      <c r="J128" s="787"/>
      <c r="K128" s="356" t="e">
        <f t="shared" si="3"/>
        <v>#DIV/0!</v>
      </c>
    </row>
    <row r="129" spans="1:11" ht="37.5" customHeight="1" hidden="1">
      <c r="A129" s="173" t="s">
        <v>339</v>
      </c>
      <c r="B129" s="534">
        <v>503</v>
      </c>
      <c r="C129" s="438" t="s">
        <v>63</v>
      </c>
      <c r="D129" s="438" t="s">
        <v>7</v>
      </c>
      <c r="E129" s="438" t="s">
        <v>309</v>
      </c>
      <c r="F129" s="438" t="s">
        <v>235</v>
      </c>
      <c r="G129" s="429"/>
      <c r="H129" s="429"/>
      <c r="I129" s="573">
        <f t="shared" si="6"/>
        <v>0</v>
      </c>
      <c r="J129" s="787"/>
      <c r="K129" s="356" t="e">
        <f t="shared" si="3"/>
        <v>#DIV/0!</v>
      </c>
    </row>
    <row r="130" spans="1:11" ht="39" customHeight="1" hidden="1">
      <c r="A130" s="173" t="s">
        <v>246</v>
      </c>
      <c r="B130" s="534">
        <v>503</v>
      </c>
      <c r="C130" s="438" t="s">
        <v>63</v>
      </c>
      <c r="D130" s="438" t="s">
        <v>7</v>
      </c>
      <c r="E130" s="438" t="s">
        <v>231</v>
      </c>
      <c r="F130" s="438" t="s">
        <v>235</v>
      </c>
      <c r="G130" s="422"/>
      <c r="H130" s="422"/>
      <c r="I130" s="573">
        <f t="shared" si="6"/>
        <v>0</v>
      </c>
      <c r="J130" s="777"/>
      <c r="K130" s="356" t="e">
        <f t="shared" si="3"/>
        <v>#DIV/0!</v>
      </c>
    </row>
    <row r="131" spans="1:13" ht="17.25" customHeight="1" hidden="1">
      <c r="A131" s="118" t="s">
        <v>185</v>
      </c>
      <c r="B131" s="534">
        <v>503</v>
      </c>
      <c r="C131" s="438" t="s">
        <v>63</v>
      </c>
      <c r="D131" s="438" t="s">
        <v>9</v>
      </c>
      <c r="E131" s="438" t="s">
        <v>91</v>
      </c>
      <c r="F131" s="438" t="s">
        <v>6</v>
      </c>
      <c r="G131" s="430">
        <f>G132</f>
        <v>0</v>
      </c>
      <c r="H131" s="430"/>
      <c r="I131" s="573">
        <f t="shared" si="6"/>
        <v>0</v>
      </c>
      <c r="J131" s="765"/>
      <c r="K131" s="356" t="e">
        <f t="shared" si="3"/>
        <v>#DIV/0!</v>
      </c>
      <c r="L131" s="867"/>
      <c r="M131" s="867"/>
    </row>
    <row r="132" spans="1:11" ht="18" customHeight="1" hidden="1">
      <c r="A132" s="116" t="s">
        <v>79</v>
      </c>
      <c r="B132" s="534">
        <v>503</v>
      </c>
      <c r="C132" s="438" t="s">
        <v>63</v>
      </c>
      <c r="D132" s="438" t="s">
        <v>9</v>
      </c>
      <c r="E132" s="438" t="s">
        <v>186</v>
      </c>
      <c r="F132" s="438" t="s">
        <v>6</v>
      </c>
      <c r="G132" s="390"/>
      <c r="H132" s="390"/>
      <c r="I132" s="573">
        <f t="shared" si="6"/>
        <v>0</v>
      </c>
      <c r="J132" s="766"/>
      <c r="K132" s="356" t="e">
        <f t="shared" si="3"/>
        <v>#DIV/0!</v>
      </c>
    </row>
    <row r="133" spans="1:11" ht="16.5" customHeight="1" hidden="1">
      <c r="A133" s="116" t="s">
        <v>80</v>
      </c>
      <c r="B133" s="534">
        <v>503</v>
      </c>
      <c r="C133" s="438" t="s">
        <v>63</v>
      </c>
      <c r="D133" s="438" t="s">
        <v>9</v>
      </c>
      <c r="E133" s="438" t="s">
        <v>187</v>
      </c>
      <c r="F133" s="438" t="s">
        <v>6</v>
      </c>
      <c r="G133" s="390"/>
      <c r="H133" s="390"/>
      <c r="I133" s="573">
        <f t="shared" si="6"/>
        <v>0</v>
      </c>
      <c r="J133" s="766"/>
      <c r="K133" s="356" t="e">
        <f t="shared" si="3"/>
        <v>#DIV/0!</v>
      </c>
    </row>
    <row r="134" spans="1:11" ht="24" customHeight="1" hidden="1">
      <c r="A134" s="116" t="s">
        <v>95</v>
      </c>
      <c r="B134" s="534">
        <v>503</v>
      </c>
      <c r="C134" s="438" t="s">
        <v>63</v>
      </c>
      <c r="D134" s="438" t="s">
        <v>9</v>
      </c>
      <c r="E134" s="438" t="s">
        <v>187</v>
      </c>
      <c r="F134" s="438" t="s">
        <v>96</v>
      </c>
      <c r="G134" s="390"/>
      <c r="H134" s="390"/>
      <c r="I134" s="573">
        <f t="shared" si="6"/>
        <v>0</v>
      </c>
      <c r="J134" s="766"/>
      <c r="K134" s="356" t="e">
        <f t="shared" si="3"/>
        <v>#DIV/0!</v>
      </c>
    </row>
    <row r="135" spans="1:11" ht="24" customHeight="1" hidden="1">
      <c r="A135" s="368"/>
      <c r="B135" s="537">
        <v>503</v>
      </c>
      <c r="C135" s="431" t="s">
        <v>8</v>
      </c>
      <c r="D135" s="548" t="s">
        <v>16</v>
      </c>
      <c r="E135" s="548" t="s">
        <v>91</v>
      </c>
      <c r="F135" s="548" t="s">
        <v>6</v>
      </c>
      <c r="G135" s="432">
        <f>G136+G139</f>
        <v>0</v>
      </c>
      <c r="H135" s="432"/>
      <c r="I135" s="573">
        <f t="shared" si="6"/>
        <v>0</v>
      </c>
      <c r="J135" s="788"/>
      <c r="K135" s="356" t="e">
        <f t="shared" si="3"/>
        <v>#DIV/0!</v>
      </c>
    </row>
    <row r="136" spans="1:11" ht="24" customHeight="1" hidden="1">
      <c r="A136" s="727"/>
      <c r="B136" s="550" t="s">
        <v>76</v>
      </c>
      <c r="C136" s="433" t="s">
        <v>8</v>
      </c>
      <c r="D136" s="433" t="s">
        <v>63</v>
      </c>
      <c r="E136" s="519" t="s">
        <v>91</v>
      </c>
      <c r="F136" s="519" t="s">
        <v>6</v>
      </c>
      <c r="G136" s="434">
        <f>G137</f>
        <v>0</v>
      </c>
      <c r="H136" s="434"/>
      <c r="I136" s="573">
        <f t="shared" si="6"/>
        <v>0</v>
      </c>
      <c r="J136" s="789"/>
      <c r="K136" s="356" t="e">
        <f t="shared" si="3"/>
        <v>#DIV/0!</v>
      </c>
    </row>
    <row r="137" spans="1:11" ht="24" customHeight="1" hidden="1">
      <c r="A137" s="352"/>
      <c r="B137" s="550" t="s">
        <v>76</v>
      </c>
      <c r="C137" s="433" t="s">
        <v>8</v>
      </c>
      <c r="D137" s="433" t="s">
        <v>63</v>
      </c>
      <c r="E137" s="549">
        <v>5220000</v>
      </c>
      <c r="F137" s="550" t="s">
        <v>6</v>
      </c>
      <c r="G137" s="435">
        <f>G138</f>
        <v>0</v>
      </c>
      <c r="H137" s="435"/>
      <c r="I137" s="573">
        <f t="shared" si="6"/>
        <v>0</v>
      </c>
      <c r="J137" s="790"/>
      <c r="K137" s="356" t="e">
        <f t="shared" si="3"/>
        <v>#DIV/0!</v>
      </c>
    </row>
    <row r="138" spans="1:11" ht="24" customHeight="1" hidden="1">
      <c r="A138" s="358"/>
      <c r="B138" s="550" t="s">
        <v>76</v>
      </c>
      <c r="C138" s="550" t="s">
        <v>8</v>
      </c>
      <c r="D138" s="550" t="s">
        <v>63</v>
      </c>
      <c r="E138" s="519"/>
      <c r="F138" s="519"/>
      <c r="G138" s="435"/>
      <c r="H138" s="435"/>
      <c r="I138" s="573">
        <f t="shared" si="6"/>
        <v>0</v>
      </c>
      <c r="J138" s="790"/>
      <c r="K138" s="356" t="e">
        <f t="shared" si="3"/>
        <v>#DIV/0!</v>
      </c>
    </row>
    <row r="139" spans="1:11" ht="24" customHeight="1" hidden="1">
      <c r="A139" s="372"/>
      <c r="B139" s="538"/>
      <c r="C139" s="551"/>
      <c r="D139" s="551"/>
      <c r="E139" s="551"/>
      <c r="F139" s="551"/>
      <c r="G139" s="436"/>
      <c r="H139" s="436"/>
      <c r="I139" s="573">
        <f t="shared" si="6"/>
        <v>0</v>
      </c>
      <c r="J139" s="791"/>
      <c r="K139" s="356" t="e">
        <f t="shared" si="3"/>
        <v>#DIV/0!</v>
      </c>
    </row>
    <row r="140" spans="1:11" ht="1.5" customHeight="1" hidden="1">
      <c r="A140" s="261" t="s">
        <v>11</v>
      </c>
      <c r="B140" s="539" t="s">
        <v>76</v>
      </c>
      <c r="C140" s="552" t="s">
        <v>10</v>
      </c>
      <c r="D140" s="553" t="s">
        <v>16</v>
      </c>
      <c r="E140" s="553" t="s">
        <v>91</v>
      </c>
      <c r="F140" s="553" t="s">
        <v>6</v>
      </c>
      <c r="G140" s="430">
        <f>G144+G141</f>
        <v>0</v>
      </c>
      <c r="H140" s="430"/>
      <c r="I140" s="573">
        <f t="shared" si="6"/>
        <v>0</v>
      </c>
      <c r="J140" s="765"/>
      <c r="K140" s="356" t="e">
        <f t="shared" si="3"/>
        <v>#DIV/0!</v>
      </c>
    </row>
    <row r="141" spans="1:11" ht="28.5" customHeight="1" hidden="1">
      <c r="A141" s="243" t="s">
        <v>51</v>
      </c>
      <c r="B141" s="534">
        <v>503</v>
      </c>
      <c r="C141" s="399" t="s">
        <v>10</v>
      </c>
      <c r="D141" s="399" t="s">
        <v>9</v>
      </c>
      <c r="E141" s="399" t="s">
        <v>52</v>
      </c>
      <c r="F141" s="399" t="s">
        <v>6</v>
      </c>
      <c r="G141" s="437"/>
      <c r="H141" s="437"/>
      <c r="I141" s="573">
        <f t="shared" si="6"/>
        <v>0</v>
      </c>
      <c r="J141" s="786"/>
      <c r="K141" s="356" t="e">
        <f t="shared" si="3"/>
        <v>#DIV/0!</v>
      </c>
    </row>
    <row r="142" spans="1:11" ht="30" customHeight="1" hidden="1">
      <c r="A142" s="244" t="s">
        <v>22</v>
      </c>
      <c r="B142" s="534">
        <v>503</v>
      </c>
      <c r="C142" s="554" t="s">
        <v>10</v>
      </c>
      <c r="D142" s="554" t="s">
        <v>9</v>
      </c>
      <c r="E142" s="554" t="s">
        <v>132</v>
      </c>
      <c r="F142" s="554" t="s">
        <v>6</v>
      </c>
      <c r="G142" s="437"/>
      <c r="H142" s="437"/>
      <c r="I142" s="573">
        <f t="shared" si="6"/>
        <v>0</v>
      </c>
      <c r="J142" s="786"/>
      <c r="K142" s="356" t="e">
        <f t="shared" si="3"/>
        <v>#DIV/0!</v>
      </c>
    </row>
    <row r="143" spans="1:11" ht="24" customHeight="1" hidden="1">
      <c r="A143" s="244" t="s">
        <v>108</v>
      </c>
      <c r="B143" s="534">
        <v>503</v>
      </c>
      <c r="C143" s="554" t="s">
        <v>10</v>
      </c>
      <c r="D143" s="554" t="s">
        <v>9</v>
      </c>
      <c r="E143" s="554" t="s">
        <v>132</v>
      </c>
      <c r="F143" s="554" t="s">
        <v>109</v>
      </c>
      <c r="G143" s="437"/>
      <c r="H143" s="437"/>
      <c r="I143" s="573">
        <f t="shared" si="6"/>
        <v>0</v>
      </c>
      <c r="J143" s="786"/>
      <c r="K143" s="356" t="e">
        <f t="shared" si="3"/>
        <v>#DIV/0!</v>
      </c>
    </row>
    <row r="144" spans="1:11" ht="24" customHeight="1" hidden="1">
      <c r="A144" s="237" t="s">
        <v>32</v>
      </c>
      <c r="B144" s="540" t="s">
        <v>76</v>
      </c>
      <c r="C144" s="554" t="s">
        <v>10</v>
      </c>
      <c r="D144" s="438" t="s">
        <v>10</v>
      </c>
      <c r="E144" s="438" t="s">
        <v>91</v>
      </c>
      <c r="F144" s="438" t="s">
        <v>6</v>
      </c>
      <c r="G144" s="390"/>
      <c r="H144" s="390"/>
      <c r="I144" s="573">
        <f t="shared" si="6"/>
        <v>0</v>
      </c>
      <c r="J144" s="766"/>
      <c r="K144" s="356" t="e">
        <f t="shared" si="3"/>
        <v>#DIV/0!</v>
      </c>
    </row>
    <row r="145" spans="1:11" ht="14.25" customHeight="1" hidden="1">
      <c r="A145" s="295" t="s">
        <v>331</v>
      </c>
      <c r="B145" s="541">
        <v>503</v>
      </c>
      <c r="C145" s="439" t="s">
        <v>10</v>
      </c>
      <c r="D145" s="439" t="s">
        <v>10</v>
      </c>
      <c r="E145" s="440" t="s">
        <v>332</v>
      </c>
      <c r="F145" s="440" t="s">
        <v>6</v>
      </c>
      <c r="G145" s="390"/>
      <c r="H145" s="390"/>
      <c r="I145" s="573">
        <f t="shared" si="6"/>
        <v>0</v>
      </c>
      <c r="J145" s="766"/>
      <c r="K145" s="356" t="e">
        <f aca="true" t="shared" si="7" ref="K145:K208">J145/I145*100</f>
        <v>#DIV/0!</v>
      </c>
    </row>
    <row r="146" spans="1:11" ht="24" customHeight="1" hidden="1">
      <c r="A146" s="116" t="s">
        <v>333</v>
      </c>
      <c r="B146" s="439" t="s">
        <v>76</v>
      </c>
      <c r="C146" s="439" t="s">
        <v>10</v>
      </c>
      <c r="D146" s="439" t="s">
        <v>10</v>
      </c>
      <c r="E146" s="440" t="s">
        <v>332</v>
      </c>
      <c r="F146" s="441" t="s">
        <v>96</v>
      </c>
      <c r="G146" s="390"/>
      <c r="H146" s="390"/>
      <c r="I146" s="573">
        <f t="shared" si="6"/>
        <v>0</v>
      </c>
      <c r="J146" s="766"/>
      <c r="K146" s="356" t="e">
        <f t="shared" si="7"/>
        <v>#DIV/0!</v>
      </c>
    </row>
    <row r="147" spans="1:11" ht="24" customHeight="1">
      <c r="A147" s="118" t="s">
        <v>195</v>
      </c>
      <c r="B147" s="439" t="s">
        <v>76</v>
      </c>
      <c r="C147" s="439" t="s">
        <v>63</v>
      </c>
      <c r="D147" s="439" t="s">
        <v>16</v>
      </c>
      <c r="E147" s="440" t="s">
        <v>91</v>
      </c>
      <c r="F147" s="441" t="s">
        <v>6</v>
      </c>
      <c r="G147" s="390"/>
      <c r="H147" s="390"/>
      <c r="I147" s="573">
        <v>500</v>
      </c>
      <c r="J147" s="766">
        <v>0</v>
      </c>
      <c r="K147" s="356">
        <f t="shared" si="7"/>
        <v>0</v>
      </c>
    </row>
    <row r="148" spans="1:11" ht="32.25" customHeight="1">
      <c r="A148" s="116" t="s">
        <v>468</v>
      </c>
      <c r="B148" s="439" t="s">
        <v>76</v>
      </c>
      <c r="C148" s="439" t="s">
        <v>63</v>
      </c>
      <c r="D148" s="439" t="s">
        <v>63</v>
      </c>
      <c r="E148" s="440" t="s">
        <v>91</v>
      </c>
      <c r="F148" s="441" t="s">
        <v>6</v>
      </c>
      <c r="G148" s="390"/>
      <c r="H148" s="390"/>
      <c r="I148" s="574">
        <f>I149</f>
        <v>500</v>
      </c>
      <c r="J148" s="766">
        <v>0</v>
      </c>
      <c r="K148" s="356">
        <f t="shared" si="7"/>
        <v>0</v>
      </c>
    </row>
    <row r="149" spans="1:11" ht="24" customHeight="1">
      <c r="A149" s="116" t="s">
        <v>298</v>
      </c>
      <c r="B149" s="439" t="s">
        <v>76</v>
      </c>
      <c r="C149" s="439" t="s">
        <v>63</v>
      </c>
      <c r="D149" s="439" t="s">
        <v>63</v>
      </c>
      <c r="E149" s="440" t="s">
        <v>342</v>
      </c>
      <c r="F149" s="441" t="s">
        <v>6</v>
      </c>
      <c r="G149" s="390"/>
      <c r="H149" s="390"/>
      <c r="I149" s="574">
        <f>I150</f>
        <v>500</v>
      </c>
      <c r="J149" s="766">
        <v>0</v>
      </c>
      <c r="K149" s="356">
        <f t="shared" si="7"/>
        <v>0</v>
      </c>
    </row>
    <row r="150" spans="1:11" ht="27.75" customHeight="1">
      <c r="A150" s="116" t="s">
        <v>469</v>
      </c>
      <c r="B150" s="439" t="s">
        <v>76</v>
      </c>
      <c r="C150" s="439" t="s">
        <v>63</v>
      </c>
      <c r="D150" s="439" t="s">
        <v>63</v>
      </c>
      <c r="E150" s="440" t="s">
        <v>470</v>
      </c>
      <c r="F150" s="441" t="s">
        <v>6</v>
      </c>
      <c r="G150" s="390"/>
      <c r="H150" s="390"/>
      <c r="I150" s="574">
        <f>I151</f>
        <v>500</v>
      </c>
      <c r="J150" s="766">
        <v>0</v>
      </c>
      <c r="K150" s="356">
        <f t="shared" si="7"/>
        <v>0</v>
      </c>
    </row>
    <row r="151" spans="1:11" ht="78" customHeight="1">
      <c r="A151" s="116" t="s">
        <v>365</v>
      </c>
      <c r="B151" s="439" t="s">
        <v>76</v>
      </c>
      <c r="C151" s="439" t="s">
        <v>63</v>
      </c>
      <c r="D151" s="439" t="s">
        <v>63</v>
      </c>
      <c r="E151" s="440" t="s">
        <v>470</v>
      </c>
      <c r="F151" s="441" t="s">
        <v>297</v>
      </c>
      <c r="G151" s="390"/>
      <c r="H151" s="390"/>
      <c r="I151" s="574">
        <v>500</v>
      </c>
      <c r="J151" s="766">
        <v>0</v>
      </c>
      <c r="K151" s="356">
        <f t="shared" si="7"/>
        <v>0</v>
      </c>
    </row>
    <row r="152" spans="1:11" ht="23.25" customHeight="1">
      <c r="A152" s="14" t="s">
        <v>375</v>
      </c>
      <c r="B152" s="705" t="s">
        <v>76</v>
      </c>
      <c r="C152" s="474" t="s">
        <v>26</v>
      </c>
      <c r="D152" s="474" t="s">
        <v>16</v>
      </c>
      <c r="E152" s="474" t="s">
        <v>35</v>
      </c>
      <c r="F152" s="474" t="s">
        <v>6</v>
      </c>
      <c r="G152" s="390"/>
      <c r="H152" s="390"/>
      <c r="I152" s="573">
        <f>I153</f>
        <v>300</v>
      </c>
      <c r="J152" s="766">
        <v>0</v>
      </c>
      <c r="K152" s="356">
        <f t="shared" si="7"/>
        <v>0</v>
      </c>
    </row>
    <row r="153" spans="1:11" ht="21.75" customHeight="1">
      <c r="A153" s="116" t="s">
        <v>378</v>
      </c>
      <c r="B153" s="439" t="s">
        <v>76</v>
      </c>
      <c r="C153" s="439" t="s">
        <v>26</v>
      </c>
      <c r="D153" s="439" t="s">
        <v>26</v>
      </c>
      <c r="E153" s="440" t="s">
        <v>91</v>
      </c>
      <c r="F153" s="441" t="s">
        <v>6</v>
      </c>
      <c r="G153" s="390"/>
      <c r="H153" s="390"/>
      <c r="I153" s="574">
        <f>I154</f>
        <v>300</v>
      </c>
      <c r="J153" s="766">
        <v>0</v>
      </c>
      <c r="K153" s="356">
        <f t="shared" si="7"/>
        <v>0</v>
      </c>
    </row>
    <row r="154" spans="1:11" ht="27.75" customHeight="1">
      <c r="A154" s="116" t="s">
        <v>506</v>
      </c>
      <c r="B154" s="439" t="s">
        <v>507</v>
      </c>
      <c r="C154" s="439" t="s">
        <v>26</v>
      </c>
      <c r="D154" s="439" t="s">
        <v>26</v>
      </c>
      <c r="E154" s="440" t="s">
        <v>508</v>
      </c>
      <c r="F154" s="441" t="s">
        <v>6</v>
      </c>
      <c r="G154" s="390"/>
      <c r="H154" s="390"/>
      <c r="I154" s="574">
        <f>I155</f>
        <v>300</v>
      </c>
      <c r="J154" s="766">
        <v>0</v>
      </c>
      <c r="K154" s="356">
        <f t="shared" si="7"/>
        <v>0</v>
      </c>
    </row>
    <row r="155" spans="1:11" ht="27.75" customHeight="1">
      <c r="A155" s="734" t="s">
        <v>440</v>
      </c>
      <c r="B155" s="439" t="s">
        <v>507</v>
      </c>
      <c r="C155" s="439" t="s">
        <v>26</v>
      </c>
      <c r="D155" s="439" t="s">
        <v>26</v>
      </c>
      <c r="E155" s="440" t="s">
        <v>508</v>
      </c>
      <c r="F155" s="441" t="s">
        <v>421</v>
      </c>
      <c r="G155" s="390"/>
      <c r="H155" s="390"/>
      <c r="I155" s="574">
        <v>300</v>
      </c>
      <c r="J155" s="766">
        <v>0</v>
      </c>
      <c r="K155" s="356">
        <f t="shared" si="7"/>
        <v>0</v>
      </c>
    </row>
    <row r="156" spans="1:11" ht="18" customHeight="1">
      <c r="A156" s="526" t="s">
        <v>55</v>
      </c>
      <c r="B156" s="693" t="s">
        <v>76</v>
      </c>
      <c r="C156" s="542" t="s">
        <v>27</v>
      </c>
      <c r="D156" s="542" t="s">
        <v>16</v>
      </c>
      <c r="E156" s="542" t="s">
        <v>35</v>
      </c>
      <c r="F156" s="555" t="s">
        <v>6</v>
      </c>
      <c r="G156" s="445">
        <f>G157+G161</f>
        <v>0</v>
      </c>
      <c r="H156" s="445">
        <f>H157+H161</f>
        <v>112</v>
      </c>
      <c r="I156" s="573">
        <f>I157+I161</f>
        <v>2927.8</v>
      </c>
      <c r="J156" s="573">
        <f>J157+J161</f>
        <v>218.6</v>
      </c>
      <c r="K156" s="356">
        <f t="shared" si="7"/>
        <v>7.466356991597786</v>
      </c>
    </row>
    <row r="157" spans="1:11" ht="20.25" customHeight="1">
      <c r="A157" s="324" t="s">
        <v>58</v>
      </c>
      <c r="B157" s="694" t="s">
        <v>76</v>
      </c>
      <c r="C157" s="447" t="s">
        <v>27</v>
      </c>
      <c r="D157" s="447" t="s">
        <v>7</v>
      </c>
      <c r="E157" s="447" t="s">
        <v>35</v>
      </c>
      <c r="F157" s="441" t="s">
        <v>6</v>
      </c>
      <c r="G157" s="446">
        <f aca="true" t="shared" si="8" ref="G157:H159">G158</f>
        <v>0</v>
      </c>
      <c r="H157" s="446">
        <f t="shared" si="8"/>
        <v>60</v>
      </c>
      <c r="I157" s="573">
        <f>I158</f>
        <v>1060</v>
      </c>
      <c r="J157" s="573">
        <f>J158</f>
        <v>207.6</v>
      </c>
      <c r="K157" s="356">
        <f t="shared" si="7"/>
        <v>19.58490566037736</v>
      </c>
    </row>
    <row r="158" spans="1:11" ht="26.25" customHeight="1">
      <c r="A158" s="323" t="s">
        <v>125</v>
      </c>
      <c r="B158" s="694" t="s">
        <v>76</v>
      </c>
      <c r="C158" s="447" t="s">
        <v>27</v>
      </c>
      <c r="D158" s="447" t="s">
        <v>7</v>
      </c>
      <c r="E158" s="447" t="s">
        <v>126</v>
      </c>
      <c r="F158" s="441" t="s">
        <v>6</v>
      </c>
      <c r="G158" s="448">
        <f t="shared" si="8"/>
        <v>0</v>
      </c>
      <c r="H158" s="448">
        <f t="shared" si="8"/>
        <v>60</v>
      </c>
      <c r="I158" s="574">
        <f>I159</f>
        <v>1060</v>
      </c>
      <c r="J158" s="792">
        <v>207.6</v>
      </c>
      <c r="K158" s="356">
        <f t="shared" si="7"/>
        <v>19.58490566037736</v>
      </c>
    </row>
    <row r="159" spans="1:11" ht="20.25" customHeight="1">
      <c r="A159" s="323" t="s">
        <v>127</v>
      </c>
      <c r="B159" s="694" t="s">
        <v>76</v>
      </c>
      <c r="C159" s="447" t="s">
        <v>27</v>
      </c>
      <c r="D159" s="447" t="s">
        <v>7</v>
      </c>
      <c r="E159" s="447" t="s">
        <v>128</v>
      </c>
      <c r="F159" s="441" t="s">
        <v>6</v>
      </c>
      <c r="G159" s="448">
        <f t="shared" si="8"/>
        <v>0</v>
      </c>
      <c r="H159" s="448">
        <f t="shared" si="8"/>
        <v>60</v>
      </c>
      <c r="I159" s="574">
        <f>I160</f>
        <v>1060</v>
      </c>
      <c r="J159" s="792">
        <v>207.6</v>
      </c>
      <c r="K159" s="356">
        <f t="shared" si="7"/>
        <v>19.58490566037736</v>
      </c>
    </row>
    <row r="160" spans="1:11" ht="18.75" customHeight="1">
      <c r="A160" s="733" t="s">
        <v>434</v>
      </c>
      <c r="B160" s="694" t="s">
        <v>76</v>
      </c>
      <c r="C160" s="447" t="s">
        <v>27</v>
      </c>
      <c r="D160" s="447" t="s">
        <v>7</v>
      </c>
      <c r="E160" s="447" t="s">
        <v>128</v>
      </c>
      <c r="F160" s="441" t="s">
        <v>433</v>
      </c>
      <c r="G160" s="448"/>
      <c r="H160" s="448">
        <v>60</v>
      </c>
      <c r="I160" s="574">
        <f>1060</f>
        <v>1060</v>
      </c>
      <c r="J160" s="792">
        <v>207.6</v>
      </c>
      <c r="K160" s="356">
        <f t="shared" si="7"/>
        <v>19.58490566037736</v>
      </c>
    </row>
    <row r="161" spans="1:11" ht="15" customHeight="1">
      <c r="A161" s="324" t="s">
        <v>56</v>
      </c>
      <c r="B161" s="694" t="s">
        <v>76</v>
      </c>
      <c r="C161" s="447" t="s">
        <v>27</v>
      </c>
      <c r="D161" s="447" t="s">
        <v>28</v>
      </c>
      <c r="E161" s="447" t="s">
        <v>35</v>
      </c>
      <c r="F161" s="441" t="s">
        <v>6</v>
      </c>
      <c r="G161" s="449">
        <f>G162</f>
        <v>0</v>
      </c>
      <c r="H161" s="449">
        <f>H162</f>
        <v>52</v>
      </c>
      <c r="I161" s="573">
        <f>I162+I166+I171</f>
        <v>1867.8</v>
      </c>
      <c r="J161" s="573">
        <f>J162+J166</f>
        <v>11</v>
      </c>
      <c r="K161" s="356">
        <f t="shared" si="7"/>
        <v>0.5889281507656066</v>
      </c>
    </row>
    <row r="162" spans="1:11" ht="18" customHeight="1">
      <c r="A162" s="323" t="s">
        <v>136</v>
      </c>
      <c r="B162" s="694" t="s">
        <v>76</v>
      </c>
      <c r="C162" s="447" t="s">
        <v>27</v>
      </c>
      <c r="D162" s="447" t="s">
        <v>28</v>
      </c>
      <c r="E162" s="447" t="s">
        <v>140</v>
      </c>
      <c r="F162" s="441" t="s">
        <v>6</v>
      </c>
      <c r="G162" s="448">
        <f>G163</f>
        <v>0</v>
      </c>
      <c r="H162" s="448">
        <f>H163</f>
        <v>52</v>
      </c>
      <c r="I162" s="574">
        <f>I163</f>
        <v>520</v>
      </c>
      <c r="J162" s="792">
        <v>11</v>
      </c>
      <c r="K162" s="356">
        <f t="shared" si="7"/>
        <v>2.1153846153846154</v>
      </c>
    </row>
    <row r="163" spans="1:11" ht="15" customHeight="1">
      <c r="A163" s="323" t="s">
        <v>30</v>
      </c>
      <c r="B163" s="694" t="s">
        <v>76</v>
      </c>
      <c r="C163" s="447" t="s">
        <v>27</v>
      </c>
      <c r="D163" s="447" t="s">
        <v>28</v>
      </c>
      <c r="E163" s="447" t="s">
        <v>181</v>
      </c>
      <c r="F163" s="441" t="s">
        <v>6</v>
      </c>
      <c r="G163" s="448">
        <f>G164+G165</f>
        <v>0</v>
      </c>
      <c r="H163" s="448">
        <f>H165</f>
        <v>52</v>
      </c>
      <c r="I163" s="574">
        <f>I165</f>
        <v>520</v>
      </c>
      <c r="J163" s="792">
        <v>11</v>
      </c>
      <c r="K163" s="356">
        <f t="shared" si="7"/>
        <v>2.1153846153846154</v>
      </c>
    </row>
    <row r="164" spans="1:11" ht="18" customHeight="1" hidden="1">
      <c r="A164" s="323" t="s">
        <v>129</v>
      </c>
      <c r="B164" s="694" t="s">
        <v>76</v>
      </c>
      <c r="C164" s="447" t="s">
        <v>27</v>
      </c>
      <c r="D164" s="447" t="s">
        <v>28</v>
      </c>
      <c r="E164" s="447" t="s">
        <v>181</v>
      </c>
      <c r="F164" s="441" t="s">
        <v>36</v>
      </c>
      <c r="G164" s="448"/>
      <c r="H164" s="448"/>
      <c r="I164" s="574">
        <f>G164+H164</f>
        <v>0</v>
      </c>
      <c r="J164" s="792"/>
      <c r="K164" s="356" t="e">
        <f t="shared" si="7"/>
        <v>#DIV/0!</v>
      </c>
    </row>
    <row r="165" spans="1:11" ht="26.25" customHeight="1">
      <c r="A165" s="116" t="s">
        <v>463</v>
      </c>
      <c r="B165" s="694" t="s">
        <v>76</v>
      </c>
      <c r="C165" s="447" t="s">
        <v>27</v>
      </c>
      <c r="D165" s="447" t="s">
        <v>28</v>
      </c>
      <c r="E165" s="447" t="s">
        <v>181</v>
      </c>
      <c r="F165" s="823" t="s">
        <v>151</v>
      </c>
      <c r="G165" s="448"/>
      <c r="H165" s="448">
        <v>52</v>
      </c>
      <c r="I165" s="574">
        <f>40+80+400</f>
        <v>520</v>
      </c>
      <c r="J165" s="792">
        <v>11</v>
      </c>
      <c r="K165" s="356">
        <f t="shared" si="7"/>
        <v>2.1153846153846154</v>
      </c>
    </row>
    <row r="166" spans="1:11" ht="21" customHeight="1">
      <c r="A166" s="116" t="s">
        <v>298</v>
      </c>
      <c r="B166" s="694" t="s">
        <v>76</v>
      </c>
      <c r="C166" s="447" t="s">
        <v>27</v>
      </c>
      <c r="D166" s="447" t="s">
        <v>28</v>
      </c>
      <c r="E166" s="447" t="s">
        <v>342</v>
      </c>
      <c r="F166" s="441" t="s">
        <v>6</v>
      </c>
      <c r="G166" s="448"/>
      <c r="H166" s="448"/>
      <c r="I166" s="824">
        <f>I167+I169</f>
        <v>362.3</v>
      </c>
      <c r="J166" s="792">
        <v>0</v>
      </c>
      <c r="K166" s="356">
        <f t="shared" si="7"/>
        <v>0</v>
      </c>
    </row>
    <row r="167" spans="1:11" ht="45" customHeight="1">
      <c r="A167" s="323" t="s">
        <v>447</v>
      </c>
      <c r="B167" s="694" t="s">
        <v>76</v>
      </c>
      <c r="C167" s="447" t="s">
        <v>27</v>
      </c>
      <c r="D167" s="447" t="s">
        <v>28</v>
      </c>
      <c r="E167" s="447" t="s">
        <v>448</v>
      </c>
      <c r="F167" s="441" t="s">
        <v>6</v>
      </c>
      <c r="G167" s="448"/>
      <c r="H167" s="448"/>
      <c r="I167" s="824">
        <f>I168</f>
        <v>274.3</v>
      </c>
      <c r="J167" s="792">
        <v>0</v>
      </c>
      <c r="K167" s="356">
        <f t="shared" si="7"/>
        <v>0</v>
      </c>
    </row>
    <row r="168" spans="1:11" ht="48" customHeight="1">
      <c r="A168" s="817" t="s">
        <v>526</v>
      </c>
      <c r="B168" s="694" t="s">
        <v>76</v>
      </c>
      <c r="C168" s="447" t="s">
        <v>27</v>
      </c>
      <c r="D168" s="447" t="s">
        <v>28</v>
      </c>
      <c r="E168" s="447" t="s">
        <v>449</v>
      </c>
      <c r="F168" s="441" t="s">
        <v>6</v>
      </c>
      <c r="G168" s="448"/>
      <c r="H168" s="448"/>
      <c r="I168" s="824">
        <f>I170</f>
        <v>274.3</v>
      </c>
      <c r="J168" s="792">
        <v>0</v>
      </c>
      <c r="K168" s="356">
        <f t="shared" si="7"/>
        <v>0</v>
      </c>
    </row>
    <row r="169" spans="1:11" ht="54.75" customHeight="1">
      <c r="A169" s="817" t="s">
        <v>450</v>
      </c>
      <c r="B169" s="694" t="s">
        <v>76</v>
      </c>
      <c r="C169" s="447" t="s">
        <v>27</v>
      </c>
      <c r="D169" s="447" t="s">
        <v>28</v>
      </c>
      <c r="E169" s="447" t="s">
        <v>449</v>
      </c>
      <c r="F169" s="441" t="s">
        <v>151</v>
      </c>
      <c r="G169" s="448"/>
      <c r="H169" s="448"/>
      <c r="I169" s="824">
        <v>88</v>
      </c>
      <c r="J169" s="792">
        <v>0</v>
      </c>
      <c r="K169" s="356">
        <f t="shared" si="7"/>
        <v>0</v>
      </c>
    </row>
    <row r="170" spans="1:11" ht="30" customHeight="1">
      <c r="A170" s="116" t="s">
        <v>463</v>
      </c>
      <c r="B170" s="694" t="s">
        <v>76</v>
      </c>
      <c r="C170" s="447" t="s">
        <v>27</v>
      </c>
      <c r="D170" s="447" t="s">
        <v>28</v>
      </c>
      <c r="E170" s="447" t="s">
        <v>449</v>
      </c>
      <c r="F170" s="823" t="s">
        <v>502</v>
      </c>
      <c r="G170" s="448"/>
      <c r="H170" s="448"/>
      <c r="I170" s="824">
        <v>274.3</v>
      </c>
      <c r="J170" s="792">
        <v>0</v>
      </c>
      <c r="K170" s="356">
        <f t="shared" si="7"/>
        <v>0</v>
      </c>
    </row>
    <row r="171" spans="1:11" ht="30" customHeight="1">
      <c r="A171" s="116" t="s">
        <v>524</v>
      </c>
      <c r="B171" s="694" t="s">
        <v>76</v>
      </c>
      <c r="C171" s="447" t="s">
        <v>27</v>
      </c>
      <c r="D171" s="447" t="s">
        <v>28</v>
      </c>
      <c r="E171" s="447" t="s">
        <v>513</v>
      </c>
      <c r="F171" s="823" t="s">
        <v>502</v>
      </c>
      <c r="G171" s="448"/>
      <c r="H171" s="448"/>
      <c r="I171" s="824">
        <v>985.5</v>
      </c>
      <c r="J171" s="792">
        <v>0</v>
      </c>
      <c r="K171" s="356">
        <f t="shared" si="7"/>
        <v>0</v>
      </c>
    </row>
    <row r="172" spans="1:11" ht="17.25" customHeight="1">
      <c r="A172" s="728" t="s">
        <v>373</v>
      </c>
      <c r="B172" s="693" t="s">
        <v>76</v>
      </c>
      <c r="C172" s="542" t="s">
        <v>90</v>
      </c>
      <c r="D172" s="542" t="s">
        <v>16</v>
      </c>
      <c r="E172" s="542" t="s">
        <v>221</v>
      </c>
      <c r="F172" s="555" t="s">
        <v>6</v>
      </c>
      <c r="G172" s="442">
        <f aca="true" t="shared" si="9" ref="G172:J173">G173</f>
        <v>0</v>
      </c>
      <c r="H172" s="442">
        <f t="shared" si="9"/>
        <v>400</v>
      </c>
      <c r="I172" s="573">
        <f>I173</f>
        <v>200</v>
      </c>
      <c r="J172" s="573">
        <f t="shared" si="9"/>
        <v>3.3</v>
      </c>
      <c r="K172" s="356">
        <f t="shared" si="7"/>
        <v>1.6500000000000001</v>
      </c>
    </row>
    <row r="173" spans="1:11" ht="17.25" customHeight="1">
      <c r="A173" s="294" t="s">
        <v>217</v>
      </c>
      <c r="B173" s="439" t="s">
        <v>76</v>
      </c>
      <c r="C173" s="523" t="s">
        <v>90</v>
      </c>
      <c r="D173" s="438" t="s">
        <v>9</v>
      </c>
      <c r="E173" s="438" t="s">
        <v>91</v>
      </c>
      <c r="F173" s="440" t="s">
        <v>6</v>
      </c>
      <c r="G173" s="443">
        <f t="shared" si="9"/>
        <v>0</v>
      </c>
      <c r="H173" s="443">
        <f t="shared" si="9"/>
        <v>400</v>
      </c>
      <c r="I173" s="574">
        <f t="shared" si="9"/>
        <v>200</v>
      </c>
      <c r="J173" s="574">
        <f t="shared" si="9"/>
        <v>3.3</v>
      </c>
      <c r="K173" s="356">
        <f t="shared" si="7"/>
        <v>1.6500000000000001</v>
      </c>
    </row>
    <row r="174" spans="1:11" ht="27" customHeight="1">
      <c r="A174" s="116" t="s">
        <v>218</v>
      </c>
      <c r="B174" s="439" t="s">
        <v>76</v>
      </c>
      <c r="C174" s="523" t="s">
        <v>90</v>
      </c>
      <c r="D174" s="438" t="s">
        <v>9</v>
      </c>
      <c r="E174" s="438" t="s">
        <v>219</v>
      </c>
      <c r="F174" s="440" t="s">
        <v>6</v>
      </c>
      <c r="G174" s="444"/>
      <c r="H174" s="444">
        <f>H175</f>
        <v>400</v>
      </c>
      <c r="I174" s="574">
        <f>I175</f>
        <v>200</v>
      </c>
      <c r="J174" s="574">
        <f>J175</f>
        <v>3.3</v>
      </c>
      <c r="K174" s="356">
        <f t="shared" si="7"/>
        <v>1.6500000000000001</v>
      </c>
    </row>
    <row r="175" spans="1:11" ht="23.25" customHeight="1">
      <c r="A175" s="116" t="s">
        <v>472</v>
      </c>
      <c r="B175" s="439" t="s">
        <v>76</v>
      </c>
      <c r="C175" s="523" t="s">
        <v>90</v>
      </c>
      <c r="D175" s="438" t="s">
        <v>9</v>
      </c>
      <c r="E175" s="438" t="s">
        <v>219</v>
      </c>
      <c r="F175" s="440" t="s">
        <v>479</v>
      </c>
      <c r="G175" s="444"/>
      <c r="H175" s="444">
        <v>400</v>
      </c>
      <c r="I175" s="574">
        <v>200</v>
      </c>
      <c r="J175" s="792">
        <v>3.3</v>
      </c>
      <c r="K175" s="356">
        <f t="shared" si="7"/>
        <v>1.6500000000000001</v>
      </c>
    </row>
    <row r="176" spans="1:11" ht="51" customHeight="1">
      <c r="A176" s="17" t="s">
        <v>382</v>
      </c>
      <c r="B176" s="695" t="s">
        <v>173</v>
      </c>
      <c r="C176" s="450" t="s">
        <v>16</v>
      </c>
      <c r="D176" s="450" t="s">
        <v>16</v>
      </c>
      <c r="E176" s="450" t="s">
        <v>91</v>
      </c>
      <c r="F176" s="450" t="s">
        <v>6</v>
      </c>
      <c r="G176" s="451" t="e">
        <f>G177+G209+G186</f>
        <v>#REF!</v>
      </c>
      <c r="H176" s="451" t="e">
        <f>H177+H209+H186</f>
        <v>#REF!</v>
      </c>
      <c r="I176" s="575">
        <f>I177+I209+I185+I189+I192+I201+I199</f>
        <v>33539.03</v>
      </c>
      <c r="J176" s="584">
        <f>J177+J209+J185+J189+J192+J201+J199</f>
        <v>8877.9</v>
      </c>
      <c r="K176" s="356">
        <f t="shared" si="7"/>
        <v>26.470354091934084</v>
      </c>
    </row>
    <row r="177" spans="1:11" ht="54.75" customHeight="1">
      <c r="A177" s="729" t="s">
        <v>249</v>
      </c>
      <c r="B177" s="688" t="s">
        <v>173</v>
      </c>
      <c r="C177" s="396" t="s">
        <v>7</v>
      </c>
      <c r="D177" s="396" t="s">
        <v>8</v>
      </c>
      <c r="E177" s="396" t="s">
        <v>91</v>
      </c>
      <c r="F177" s="396" t="s">
        <v>6</v>
      </c>
      <c r="G177" s="424">
        <f aca="true" t="shared" si="10" ref="G177:J178">G178</f>
        <v>0</v>
      </c>
      <c r="H177" s="424">
        <f t="shared" si="10"/>
        <v>2595.35</v>
      </c>
      <c r="I177" s="576">
        <f t="shared" si="10"/>
        <v>2910.9</v>
      </c>
      <c r="J177" s="591">
        <f t="shared" si="10"/>
        <v>587.9</v>
      </c>
      <c r="K177" s="356">
        <f t="shared" si="7"/>
        <v>20.19650279982136</v>
      </c>
    </row>
    <row r="178" spans="1:11" ht="63" customHeight="1">
      <c r="A178" s="38" t="s">
        <v>98</v>
      </c>
      <c r="B178" s="626">
        <v>528</v>
      </c>
      <c r="C178" s="161" t="s">
        <v>7</v>
      </c>
      <c r="D178" s="161" t="s">
        <v>8</v>
      </c>
      <c r="E178" s="161" t="s">
        <v>99</v>
      </c>
      <c r="F178" s="161" t="s">
        <v>6</v>
      </c>
      <c r="G178" s="423">
        <f t="shared" si="10"/>
        <v>0</v>
      </c>
      <c r="H178" s="423">
        <f t="shared" si="10"/>
        <v>2595.35</v>
      </c>
      <c r="I178" s="587">
        <f t="shared" si="10"/>
        <v>2910.9</v>
      </c>
      <c r="J178" s="587">
        <f t="shared" si="10"/>
        <v>587.9</v>
      </c>
      <c r="K178" s="356">
        <f t="shared" si="7"/>
        <v>20.19650279982136</v>
      </c>
    </row>
    <row r="179" spans="1:11" ht="13.5" customHeight="1">
      <c r="A179" s="32" t="s">
        <v>18</v>
      </c>
      <c r="B179" s="626">
        <v>528</v>
      </c>
      <c r="C179" s="161" t="s">
        <v>7</v>
      </c>
      <c r="D179" s="161" t="s">
        <v>8</v>
      </c>
      <c r="E179" s="161" t="s">
        <v>100</v>
      </c>
      <c r="F179" s="161" t="s">
        <v>6</v>
      </c>
      <c r="G179" s="423">
        <f>G184</f>
        <v>0</v>
      </c>
      <c r="H179" s="423">
        <f>H184</f>
        <v>2595.35</v>
      </c>
      <c r="I179" s="587">
        <f>I180+I181+I182+I183+I184</f>
        <v>2910.9</v>
      </c>
      <c r="J179" s="587">
        <f>J180+J181+J182+J183+J184</f>
        <v>587.9</v>
      </c>
      <c r="K179" s="356">
        <f t="shared" si="7"/>
        <v>20.19650279982136</v>
      </c>
    </row>
    <row r="180" spans="1:11" ht="13.5" customHeight="1">
      <c r="A180" s="825" t="s">
        <v>426</v>
      </c>
      <c r="B180" s="626">
        <v>528</v>
      </c>
      <c r="C180" s="161" t="s">
        <v>7</v>
      </c>
      <c r="D180" s="161" t="s">
        <v>8</v>
      </c>
      <c r="E180" s="161" t="s">
        <v>100</v>
      </c>
      <c r="F180" s="627" t="s">
        <v>419</v>
      </c>
      <c r="G180" s="423"/>
      <c r="H180" s="423"/>
      <c r="I180" s="587">
        <v>2321</v>
      </c>
      <c r="J180" s="777">
        <v>533.6</v>
      </c>
      <c r="K180" s="356">
        <f t="shared" si="7"/>
        <v>22.990090478242138</v>
      </c>
    </row>
    <row r="181" spans="1:11" ht="27" customHeight="1">
      <c r="A181" s="826" t="s">
        <v>425</v>
      </c>
      <c r="B181" s="626">
        <v>528</v>
      </c>
      <c r="C181" s="161" t="s">
        <v>7</v>
      </c>
      <c r="D181" s="161" t="s">
        <v>8</v>
      </c>
      <c r="E181" s="161" t="s">
        <v>100</v>
      </c>
      <c r="F181" s="627" t="s">
        <v>420</v>
      </c>
      <c r="G181" s="423"/>
      <c r="H181" s="423"/>
      <c r="I181" s="587">
        <v>5</v>
      </c>
      <c r="J181" s="777">
        <v>0</v>
      </c>
      <c r="K181" s="356">
        <f t="shared" si="7"/>
        <v>0</v>
      </c>
    </row>
    <row r="182" spans="1:11" ht="29.25" customHeight="1">
      <c r="A182" s="735" t="s">
        <v>436</v>
      </c>
      <c r="B182" s="626">
        <v>528</v>
      </c>
      <c r="C182" s="161" t="s">
        <v>7</v>
      </c>
      <c r="D182" s="161" t="s">
        <v>8</v>
      </c>
      <c r="E182" s="161" t="s">
        <v>100</v>
      </c>
      <c r="F182" s="627" t="s">
        <v>435</v>
      </c>
      <c r="G182" s="423"/>
      <c r="H182" s="423"/>
      <c r="I182" s="587">
        <v>30</v>
      </c>
      <c r="J182" s="777">
        <v>0</v>
      </c>
      <c r="K182" s="356">
        <f t="shared" si="7"/>
        <v>0</v>
      </c>
    </row>
    <row r="183" spans="1:11" ht="27.75" customHeight="1">
      <c r="A183" s="734" t="s">
        <v>440</v>
      </c>
      <c r="B183" s="626">
        <v>528</v>
      </c>
      <c r="C183" s="161" t="s">
        <v>7</v>
      </c>
      <c r="D183" s="161" t="s">
        <v>8</v>
      </c>
      <c r="E183" s="161" t="s">
        <v>100</v>
      </c>
      <c r="F183" s="627" t="s">
        <v>421</v>
      </c>
      <c r="G183" s="423"/>
      <c r="H183" s="423"/>
      <c r="I183" s="587">
        <f>409.9+145</f>
        <v>554.9</v>
      </c>
      <c r="J183" s="777">
        <v>54.3</v>
      </c>
      <c r="K183" s="356">
        <f t="shared" si="7"/>
        <v>9.785546945395566</v>
      </c>
    </row>
    <row r="184" spans="1:11" ht="27" customHeight="1" hidden="1">
      <c r="A184" s="733" t="s">
        <v>431</v>
      </c>
      <c r="B184" s="626">
        <v>528</v>
      </c>
      <c r="C184" s="161" t="s">
        <v>7</v>
      </c>
      <c r="D184" s="161" t="s">
        <v>8</v>
      </c>
      <c r="E184" s="161" t="s">
        <v>100</v>
      </c>
      <c r="F184" s="627" t="s">
        <v>430</v>
      </c>
      <c r="G184" s="423"/>
      <c r="H184" s="423">
        <v>2595.35</v>
      </c>
      <c r="I184" s="587"/>
      <c r="J184" s="777"/>
      <c r="K184" s="356" t="e">
        <f t="shared" si="7"/>
        <v>#DIV/0!</v>
      </c>
    </row>
    <row r="185" spans="1:11" ht="19.5" customHeight="1" hidden="1">
      <c r="A185" s="170" t="s">
        <v>19</v>
      </c>
      <c r="B185" s="626">
        <v>528</v>
      </c>
      <c r="C185" s="627" t="s">
        <v>7</v>
      </c>
      <c r="D185" s="627" t="s">
        <v>369</v>
      </c>
      <c r="E185" s="627" t="s">
        <v>91</v>
      </c>
      <c r="F185" s="627" t="s">
        <v>6</v>
      </c>
      <c r="G185" s="423"/>
      <c r="H185" s="423"/>
      <c r="I185" s="586"/>
      <c r="J185" s="777"/>
      <c r="K185" s="356" t="e">
        <f t="shared" si="7"/>
        <v>#DIV/0!</v>
      </c>
    </row>
    <row r="186" spans="1:11" ht="29.25" customHeight="1" hidden="1">
      <c r="A186" s="170" t="s">
        <v>303</v>
      </c>
      <c r="B186" s="330">
        <v>528</v>
      </c>
      <c r="C186" s="388" t="s">
        <v>7</v>
      </c>
      <c r="D186" s="388" t="s">
        <v>369</v>
      </c>
      <c r="E186" s="388" t="s">
        <v>304</v>
      </c>
      <c r="F186" s="388" t="s">
        <v>6</v>
      </c>
      <c r="G186" s="424">
        <f>G187</f>
        <v>0</v>
      </c>
      <c r="H186" s="424"/>
      <c r="I186" s="589">
        <f>I187</f>
        <v>0</v>
      </c>
      <c r="J186" s="847"/>
      <c r="K186" s="356" t="e">
        <f t="shared" si="7"/>
        <v>#DIV/0!</v>
      </c>
    </row>
    <row r="187" spans="1:11" ht="26.25" customHeight="1" hidden="1">
      <c r="A187" s="116" t="s">
        <v>305</v>
      </c>
      <c r="B187" s="408">
        <v>528</v>
      </c>
      <c r="C187" s="438" t="s">
        <v>7</v>
      </c>
      <c r="D187" s="438" t="s">
        <v>369</v>
      </c>
      <c r="E187" s="438" t="s">
        <v>306</v>
      </c>
      <c r="F187" s="438" t="s">
        <v>6</v>
      </c>
      <c r="G187" s="425">
        <f>G188</f>
        <v>0</v>
      </c>
      <c r="H187" s="425"/>
      <c r="I187" s="589">
        <f>I188</f>
        <v>0</v>
      </c>
      <c r="J187" s="786"/>
      <c r="K187" s="356" t="e">
        <f t="shared" si="7"/>
        <v>#DIV/0!</v>
      </c>
    </row>
    <row r="188" spans="1:11" ht="21.75" customHeight="1" hidden="1">
      <c r="A188" s="123" t="s">
        <v>432</v>
      </c>
      <c r="B188" s="408">
        <v>528</v>
      </c>
      <c r="C188" s="438" t="s">
        <v>7</v>
      </c>
      <c r="D188" s="438" t="s">
        <v>369</v>
      </c>
      <c r="E188" s="438" t="s">
        <v>306</v>
      </c>
      <c r="F188" s="438" t="s">
        <v>328</v>
      </c>
      <c r="G188" s="425"/>
      <c r="H188" s="425"/>
      <c r="I188" s="589"/>
      <c r="J188" s="786"/>
      <c r="K188" s="356" t="e">
        <f t="shared" si="7"/>
        <v>#DIV/0!</v>
      </c>
    </row>
    <row r="189" spans="1:11" ht="18.75" customHeight="1">
      <c r="A189" s="64" t="s">
        <v>19</v>
      </c>
      <c r="B189" s="408">
        <v>528</v>
      </c>
      <c r="C189" s="438" t="s">
        <v>7</v>
      </c>
      <c r="D189" s="438" t="s">
        <v>369</v>
      </c>
      <c r="E189" s="438" t="s">
        <v>91</v>
      </c>
      <c r="F189" s="438" t="s">
        <v>6</v>
      </c>
      <c r="G189" s="425"/>
      <c r="H189" s="425"/>
      <c r="I189" s="589">
        <f>I190</f>
        <v>886</v>
      </c>
      <c r="J189" s="786">
        <v>18.7</v>
      </c>
      <c r="K189" s="356">
        <f t="shared" si="7"/>
        <v>2.110609480812641</v>
      </c>
    </row>
    <row r="190" spans="1:11" ht="29.25" customHeight="1">
      <c r="A190" s="820" t="s">
        <v>305</v>
      </c>
      <c r="B190" s="408">
        <v>528</v>
      </c>
      <c r="C190" s="438" t="s">
        <v>7</v>
      </c>
      <c r="D190" s="438" t="s">
        <v>369</v>
      </c>
      <c r="E190" s="438" t="s">
        <v>306</v>
      </c>
      <c r="F190" s="438" t="s">
        <v>6</v>
      </c>
      <c r="G190" s="425"/>
      <c r="H190" s="425"/>
      <c r="I190" s="589">
        <f>I191</f>
        <v>886</v>
      </c>
      <c r="J190" s="786">
        <v>18.7</v>
      </c>
      <c r="K190" s="356">
        <f t="shared" si="7"/>
        <v>2.110609480812641</v>
      </c>
    </row>
    <row r="191" spans="1:11" ht="28.5" customHeight="1">
      <c r="A191" s="826" t="s">
        <v>440</v>
      </c>
      <c r="B191" s="408">
        <v>528</v>
      </c>
      <c r="C191" s="438" t="s">
        <v>7</v>
      </c>
      <c r="D191" s="438" t="s">
        <v>369</v>
      </c>
      <c r="E191" s="438" t="s">
        <v>306</v>
      </c>
      <c r="F191" s="438" t="s">
        <v>421</v>
      </c>
      <c r="G191" s="425"/>
      <c r="H191" s="425"/>
      <c r="I191" s="589">
        <f>1031-145</f>
        <v>886</v>
      </c>
      <c r="J191" s="786">
        <v>18.7</v>
      </c>
      <c r="K191" s="356">
        <f t="shared" si="7"/>
        <v>2.110609480812641</v>
      </c>
    </row>
    <row r="192" spans="1:11" ht="21" customHeight="1">
      <c r="A192" s="39" t="s">
        <v>408</v>
      </c>
      <c r="B192" s="408">
        <v>528</v>
      </c>
      <c r="C192" s="84" t="s">
        <v>9</v>
      </c>
      <c r="D192" s="84" t="s">
        <v>16</v>
      </c>
      <c r="E192" s="99" t="s">
        <v>91</v>
      </c>
      <c r="F192" s="99" t="s">
        <v>6</v>
      </c>
      <c r="G192" s="190">
        <f>G193</f>
        <v>305</v>
      </c>
      <c r="H192" s="425"/>
      <c r="I192" s="591">
        <f>I193</f>
        <v>341.3</v>
      </c>
      <c r="J192" s="786">
        <v>84</v>
      </c>
      <c r="K192" s="356">
        <f t="shared" si="7"/>
        <v>24.61177849399355</v>
      </c>
    </row>
    <row r="193" spans="1:11" ht="30" customHeight="1">
      <c r="A193" s="38" t="s">
        <v>409</v>
      </c>
      <c r="B193" s="408">
        <v>528</v>
      </c>
      <c r="C193" s="84" t="s">
        <v>9</v>
      </c>
      <c r="D193" s="84" t="s">
        <v>28</v>
      </c>
      <c r="E193" s="128" t="s">
        <v>91</v>
      </c>
      <c r="F193" s="128" t="s">
        <v>6</v>
      </c>
      <c r="G193" s="190">
        <f>G194</f>
        <v>305</v>
      </c>
      <c r="H193" s="425"/>
      <c r="I193" s="848">
        <f>I194</f>
        <v>341.3</v>
      </c>
      <c r="J193" s="786">
        <v>84</v>
      </c>
      <c r="K193" s="356">
        <f t="shared" si="7"/>
        <v>24.61177849399355</v>
      </c>
    </row>
    <row r="194" spans="1:11" ht="33" customHeight="1">
      <c r="A194" s="38" t="s">
        <v>315</v>
      </c>
      <c r="B194" s="408">
        <v>528</v>
      </c>
      <c r="C194" s="84" t="s">
        <v>9</v>
      </c>
      <c r="D194" s="84" t="s">
        <v>28</v>
      </c>
      <c r="E194" s="84" t="s">
        <v>411</v>
      </c>
      <c r="F194" s="84" t="s">
        <v>6</v>
      </c>
      <c r="G194" s="190">
        <f>G195</f>
        <v>305</v>
      </c>
      <c r="H194" s="425"/>
      <c r="I194" s="848">
        <f>I195</f>
        <v>341.3</v>
      </c>
      <c r="J194" s="786">
        <v>84</v>
      </c>
      <c r="K194" s="356">
        <f t="shared" si="7"/>
        <v>24.61177849399355</v>
      </c>
    </row>
    <row r="195" spans="1:11" ht="45.75" customHeight="1">
      <c r="A195" s="38" t="s">
        <v>410</v>
      </c>
      <c r="B195" s="408">
        <v>528</v>
      </c>
      <c r="C195" s="84" t="s">
        <v>9</v>
      </c>
      <c r="D195" s="84" t="s">
        <v>28</v>
      </c>
      <c r="E195" s="84" t="s">
        <v>282</v>
      </c>
      <c r="F195" s="84" t="s">
        <v>6</v>
      </c>
      <c r="G195" s="190">
        <f>G196</f>
        <v>305</v>
      </c>
      <c r="H195" s="425"/>
      <c r="I195" s="848">
        <f>I196</f>
        <v>341.3</v>
      </c>
      <c r="J195" s="786">
        <v>84</v>
      </c>
      <c r="K195" s="356">
        <f t="shared" si="7"/>
        <v>24.61177849399355</v>
      </c>
    </row>
    <row r="196" spans="1:11" ht="22.5" customHeight="1">
      <c r="A196" s="116" t="s">
        <v>474</v>
      </c>
      <c r="B196" s="408">
        <v>528</v>
      </c>
      <c r="C196" s="84" t="s">
        <v>9</v>
      </c>
      <c r="D196" s="84" t="s">
        <v>28</v>
      </c>
      <c r="E196" s="84" t="s">
        <v>282</v>
      </c>
      <c r="F196" s="747" t="s">
        <v>473</v>
      </c>
      <c r="G196" s="190">
        <v>305</v>
      </c>
      <c r="H196" s="425"/>
      <c r="I196" s="848">
        <f>336.6+4.7</f>
        <v>341.3</v>
      </c>
      <c r="J196" s="786">
        <v>84</v>
      </c>
      <c r="K196" s="356">
        <f t="shared" si="7"/>
        <v>24.61177849399355</v>
      </c>
    </row>
    <row r="197" spans="1:11" ht="26.25" customHeight="1">
      <c r="A197" s="294" t="s">
        <v>78</v>
      </c>
      <c r="B197" s="408">
        <v>528</v>
      </c>
      <c r="C197" s="84" t="s">
        <v>14</v>
      </c>
      <c r="D197" s="84" t="s">
        <v>16</v>
      </c>
      <c r="E197" s="84" t="s">
        <v>91</v>
      </c>
      <c r="F197" s="747" t="s">
        <v>6</v>
      </c>
      <c r="G197" s="190"/>
      <c r="H197" s="425"/>
      <c r="I197" s="848">
        <v>2468</v>
      </c>
      <c r="J197" s="786">
        <v>0</v>
      </c>
      <c r="K197" s="356">
        <f t="shared" si="7"/>
        <v>0</v>
      </c>
    </row>
    <row r="198" spans="1:11" ht="26.25" customHeight="1">
      <c r="A198" s="294" t="s">
        <v>529</v>
      </c>
      <c r="B198" s="408">
        <v>528</v>
      </c>
      <c r="C198" s="84" t="s">
        <v>14</v>
      </c>
      <c r="D198" s="84" t="s">
        <v>26</v>
      </c>
      <c r="E198" s="84" t="s">
        <v>91</v>
      </c>
      <c r="F198" s="747" t="s">
        <v>6</v>
      </c>
      <c r="G198" s="190"/>
      <c r="H198" s="425"/>
      <c r="I198" s="848">
        <v>2468</v>
      </c>
      <c r="J198" s="786">
        <v>0</v>
      </c>
      <c r="K198" s="356">
        <f t="shared" si="7"/>
        <v>0</v>
      </c>
    </row>
    <row r="199" spans="1:11" ht="32.25" customHeight="1">
      <c r="A199" s="116" t="s">
        <v>527</v>
      </c>
      <c r="B199" s="408">
        <v>528</v>
      </c>
      <c r="C199" s="84" t="s">
        <v>14</v>
      </c>
      <c r="D199" s="84" t="s">
        <v>26</v>
      </c>
      <c r="E199" s="84" t="s">
        <v>514</v>
      </c>
      <c r="F199" s="747" t="s">
        <v>6</v>
      </c>
      <c r="G199" s="190"/>
      <c r="H199" s="425"/>
      <c r="I199" s="848">
        <v>2468</v>
      </c>
      <c r="J199" s="786">
        <v>0</v>
      </c>
      <c r="K199" s="356">
        <f t="shared" si="7"/>
        <v>0</v>
      </c>
    </row>
    <row r="200" spans="1:11" ht="25.5" customHeight="1">
      <c r="A200" s="116" t="s">
        <v>528</v>
      </c>
      <c r="B200" s="408">
        <v>528</v>
      </c>
      <c r="C200" s="84" t="s">
        <v>14</v>
      </c>
      <c r="D200" s="84" t="s">
        <v>26</v>
      </c>
      <c r="E200" s="84" t="s">
        <v>514</v>
      </c>
      <c r="F200" s="747" t="s">
        <v>502</v>
      </c>
      <c r="G200" s="190"/>
      <c r="H200" s="425"/>
      <c r="I200" s="848">
        <v>2468</v>
      </c>
      <c r="J200" s="786">
        <v>0</v>
      </c>
      <c r="K200" s="356">
        <f t="shared" si="7"/>
        <v>0</v>
      </c>
    </row>
    <row r="201" spans="1:11" ht="22.5" customHeight="1">
      <c r="A201" s="294" t="s">
        <v>195</v>
      </c>
      <c r="B201" s="409">
        <v>528</v>
      </c>
      <c r="C201" s="293" t="s">
        <v>63</v>
      </c>
      <c r="D201" s="293" t="s">
        <v>16</v>
      </c>
      <c r="E201" s="293" t="s">
        <v>91</v>
      </c>
      <c r="F201" s="293" t="s">
        <v>6</v>
      </c>
      <c r="G201" s="190"/>
      <c r="H201" s="425"/>
      <c r="I201" s="848">
        <f>I202</f>
        <v>13545.8</v>
      </c>
      <c r="J201" s="848">
        <f>J202</f>
        <v>4510.6</v>
      </c>
      <c r="K201" s="356">
        <f t="shared" si="7"/>
        <v>33.29888231038404</v>
      </c>
    </row>
    <row r="202" spans="1:11" ht="22.5" customHeight="1">
      <c r="A202" s="301" t="s">
        <v>229</v>
      </c>
      <c r="B202" s="758">
        <v>528</v>
      </c>
      <c r="C202" s="232" t="s">
        <v>63</v>
      </c>
      <c r="D202" s="232" t="s">
        <v>7</v>
      </c>
      <c r="E202" s="232" t="s">
        <v>91</v>
      </c>
      <c r="F202" s="232" t="s">
        <v>6</v>
      </c>
      <c r="G202" s="190"/>
      <c r="H202" s="425"/>
      <c r="I202" s="848">
        <f>I203+I206</f>
        <v>13545.8</v>
      </c>
      <c r="J202" s="848">
        <f>J203+J206</f>
        <v>4510.6</v>
      </c>
      <c r="K202" s="356">
        <f t="shared" si="7"/>
        <v>33.29888231038404</v>
      </c>
    </row>
    <row r="203" spans="1:11" ht="90.75" customHeight="1">
      <c r="A203" s="116" t="s">
        <v>495</v>
      </c>
      <c r="B203" s="408">
        <v>528</v>
      </c>
      <c r="C203" s="84" t="s">
        <v>63</v>
      </c>
      <c r="D203" s="84" t="s">
        <v>7</v>
      </c>
      <c r="E203" s="84" t="s">
        <v>498</v>
      </c>
      <c r="F203" s="84" t="s">
        <v>6</v>
      </c>
      <c r="G203" s="190"/>
      <c r="H203" s="425"/>
      <c r="I203" s="848">
        <f>I204</f>
        <v>11686.8</v>
      </c>
      <c r="J203" s="848">
        <f>J204</f>
        <v>4510.6</v>
      </c>
      <c r="K203" s="356">
        <f t="shared" si="7"/>
        <v>38.595680596912764</v>
      </c>
    </row>
    <row r="204" spans="1:11" ht="33" customHeight="1">
      <c r="A204" s="116" t="s">
        <v>496</v>
      </c>
      <c r="B204" s="408">
        <v>528</v>
      </c>
      <c r="C204" s="84" t="s">
        <v>63</v>
      </c>
      <c r="D204" s="84" t="s">
        <v>7</v>
      </c>
      <c r="E204" s="84" t="s">
        <v>499</v>
      </c>
      <c r="F204" s="84" t="s">
        <v>6</v>
      </c>
      <c r="G204" s="190"/>
      <c r="H204" s="425"/>
      <c r="I204" s="848">
        <f>I205</f>
        <v>11686.8</v>
      </c>
      <c r="J204" s="786">
        <v>4510.6</v>
      </c>
      <c r="K204" s="356">
        <f t="shared" si="7"/>
        <v>38.595680596912764</v>
      </c>
    </row>
    <row r="205" spans="1:11" ht="56.25" customHeight="1">
      <c r="A205" s="116" t="s">
        <v>503</v>
      </c>
      <c r="B205" s="408">
        <v>528</v>
      </c>
      <c r="C205" s="84" t="s">
        <v>63</v>
      </c>
      <c r="D205" s="84" t="s">
        <v>7</v>
      </c>
      <c r="E205" s="84" t="s">
        <v>499</v>
      </c>
      <c r="F205" s="84" t="s">
        <v>502</v>
      </c>
      <c r="G205" s="190"/>
      <c r="H205" s="425"/>
      <c r="I205" s="848">
        <v>11686.8</v>
      </c>
      <c r="J205" s="786">
        <v>4510.6</v>
      </c>
      <c r="K205" s="356">
        <f t="shared" si="7"/>
        <v>38.595680596912764</v>
      </c>
    </row>
    <row r="206" spans="1:11" ht="55.5" customHeight="1">
      <c r="A206" s="116" t="s">
        <v>497</v>
      </c>
      <c r="B206" s="408">
        <v>528</v>
      </c>
      <c r="C206" s="84" t="s">
        <v>63</v>
      </c>
      <c r="D206" s="84" t="s">
        <v>7</v>
      </c>
      <c r="E206" s="84" t="s">
        <v>500</v>
      </c>
      <c r="F206" s="84" t="s">
        <v>6</v>
      </c>
      <c r="G206" s="190"/>
      <c r="H206" s="425"/>
      <c r="I206" s="848">
        <f>I207</f>
        <v>1859</v>
      </c>
      <c r="J206" s="786">
        <v>0</v>
      </c>
      <c r="K206" s="356">
        <f t="shared" si="7"/>
        <v>0</v>
      </c>
    </row>
    <row r="207" spans="1:11" ht="31.5" customHeight="1">
      <c r="A207" s="116" t="s">
        <v>496</v>
      </c>
      <c r="B207" s="408">
        <v>528</v>
      </c>
      <c r="C207" s="84" t="s">
        <v>63</v>
      </c>
      <c r="D207" s="84" t="s">
        <v>7</v>
      </c>
      <c r="E207" s="84" t="s">
        <v>501</v>
      </c>
      <c r="F207" s="84" t="s">
        <v>6</v>
      </c>
      <c r="G207" s="190"/>
      <c r="H207" s="425"/>
      <c r="I207" s="848">
        <f>I208</f>
        <v>1859</v>
      </c>
      <c r="J207" s="786">
        <v>0</v>
      </c>
      <c r="K207" s="356">
        <f t="shared" si="7"/>
        <v>0</v>
      </c>
    </row>
    <row r="208" spans="1:11" ht="52.5" customHeight="1">
      <c r="A208" s="116" t="s">
        <v>503</v>
      </c>
      <c r="B208" s="408">
        <v>528</v>
      </c>
      <c r="C208" s="84" t="s">
        <v>63</v>
      </c>
      <c r="D208" s="84" t="s">
        <v>7</v>
      </c>
      <c r="E208" s="84" t="s">
        <v>501</v>
      </c>
      <c r="F208" s="84" t="s">
        <v>502</v>
      </c>
      <c r="G208" s="190"/>
      <c r="H208" s="425"/>
      <c r="I208" s="848">
        <v>1859</v>
      </c>
      <c r="J208" s="786">
        <v>0</v>
      </c>
      <c r="K208" s="356">
        <f t="shared" si="7"/>
        <v>0</v>
      </c>
    </row>
    <row r="209" spans="1:11" ht="46.5" customHeight="1">
      <c r="A209" s="730" t="s">
        <v>379</v>
      </c>
      <c r="B209" s="685" t="s">
        <v>173</v>
      </c>
      <c r="C209" s="388" t="s">
        <v>105</v>
      </c>
      <c r="D209" s="388" t="s">
        <v>16</v>
      </c>
      <c r="E209" s="388" t="s">
        <v>35</v>
      </c>
      <c r="F209" s="388" t="s">
        <v>6</v>
      </c>
      <c r="G209" s="424" t="e">
        <f>G210+#REF!+G223+G217</f>
        <v>#REF!</v>
      </c>
      <c r="H209" s="424" t="e">
        <f>H210+H217+#REF!+H223</f>
        <v>#REF!</v>
      </c>
      <c r="I209" s="576">
        <f>I210+I229</f>
        <v>13387.029999999999</v>
      </c>
      <c r="J209" s="576">
        <f>J210+J229</f>
        <v>3676.7</v>
      </c>
      <c r="K209" s="356">
        <f aca="true" t="shared" si="11" ref="K209:K272">J209/I209*100</f>
        <v>27.464643016412154</v>
      </c>
    </row>
    <row r="210" spans="1:11" ht="39.75" customHeight="1">
      <c r="A210" s="332" t="s">
        <v>383</v>
      </c>
      <c r="B210" s="694" t="s">
        <v>173</v>
      </c>
      <c r="C210" s="447" t="s">
        <v>105</v>
      </c>
      <c r="D210" s="447" t="s">
        <v>7</v>
      </c>
      <c r="E210" s="447" t="s">
        <v>91</v>
      </c>
      <c r="F210" s="453" t="s">
        <v>6</v>
      </c>
      <c r="G210" s="454">
        <f aca="true" t="shared" si="12" ref="G210:H212">G211</f>
        <v>0</v>
      </c>
      <c r="H210" s="454">
        <f t="shared" si="12"/>
        <v>14013.15</v>
      </c>
      <c r="I210" s="579">
        <f>I211</f>
        <v>13249.029999999999</v>
      </c>
      <c r="J210" s="849">
        <v>3676.7</v>
      </c>
      <c r="K210" s="356">
        <f t="shared" si="11"/>
        <v>27.750710806753403</v>
      </c>
    </row>
    <row r="211" spans="1:11" ht="19.5" customHeight="1">
      <c r="A211" s="323" t="s">
        <v>154</v>
      </c>
      <c r="B211" s="694" t="s">
        <v>173</v>
      </c>
      <c r="C211" s="447" t="s">
        <v>105</v>
      </c>
      <c r="D211" s="447" t="s">
        <v>7</v>
      </c>
      <c r="E211" s="447" t="s">
        <v>155</v>
      </c>
      <c r="F211" s="453" t="s">
        <v>6</v>
      </c>
      <c r="G211" s="455">
        <f t="shared" si="12"/>
        <v>0</v>
      </c>
      <c r="H211" s="455">
        <f t="shared" si="12"/>
        <v>14013.15</v>
      </c>
      <c r="I211" s="579">
        <f>I212</f>
        <v>13249.029999999999</v>
      </c>
      <c r="J211" s="850">
        <v>3676.7</v>
      </c>
      <c r="K211" s="356">
        <f t="shared" si="11"/>
        <v>27.750710806753403</v>
      </c>
    </row>
    <row r="212" spans="1:11" ht="38.25" customHeight="1">
      <c r="A212" s="324" t="s">
        <v>156</v>
      </c>
      <c r="B212" s="694" t="s">
        <v>173</v>
      </c>
      <c r="C212" s="447" t="s">
        <v>105</v>
      </c>
      <c r="D212" s="447" t="s">
        <v>7</v>
      </c>
      <c r="E212" s="456" t="s">
        <v>157</v>
      </c>
      <c r="F212" s="457" t="s">
        <v>6</v>
      </c>
      <c r="G212" s="448">
        <f t="shared" si="12"/>
        <v>0</v>
      </c>
      <c r="H212" s="448">
        <f t="shared" si="12"/>
        <v>14013.15</v>
      </c>
      <c r="I212" s="579">
        <f>I213</f>
        <v>13249.029999999999</v>
      </c>
      <c r="J212" s="792">
        <v>3676.7</v>
      </c>
      <c r="K212" s="356">
        <f t="shared" si="11"/>
        <v>27.750710806753403</v>
      </c>
    </row>
    <row r="213" spans="1:11" ht="15" customHeight="1">
      <c r="A213" s="323" t="s">
        <v>158</v>
      </c>
      <c r="B213" s="694" t="s">
        <v>173</v>
      </c>
      <c r="C213" s="447" t="s">
        <v>105</v>
      </c>
      <c r="D213" s="447" t="s">
        <v>7</v>
      </c>
      <c r="E213" s="456" t="s">
        <v>157</v>
      </c>
      <c r="F213" s="748" t="s">
        <v>462</v>
      </c>
      <c r="G213" s="448"/>
      <c r="H213" s="448">
        <v>14013.15</v>
      </c>
      <c r="I213" s="579">
        <f>13250.9-1.87</f>
        <v>13249.029999999999</v>
      </c>
      <c r="J213" s="792">
        <v>3676.7</v>
      </c>
      <c r="K213" s="356">
        <f t="shared" si="11"/>
        <v>27.750710806753403</v>
      </c>
    </row>
    <row r="214" spans="1:11" ht="0.75" customHeight="1" hidden="1">
      <c r="A214" s="37" t="s">
        <v>182</v>
      </c>
      <c r="B214" s="696" t="s">
        <v>173</v>
      </c>
      <c r="C214" s="459">
        <v>11</v>
      </c>
      <c r="D214" s="458" t="s">
        <v>28</v>
      </c>
      <c r="E214" s="458" t="s">
        <v>91</v>
      </c>
      <c r="F214" s="460" t="s">
        <v>6</v>
      </c>
      <c r="G214" s="461">
        <f>G215</f>
        <v>0</v>
      </c>
      <c r="H214" s="461"/>
      <c r="I214" s="580">
        <f>G214+H214</f>
        <v>0</v>
      </c>
      <c r="J214" s="793"/>
      <c r="K214" s="356" t="e">
        <f t="shared" si="11"/>
        <v>#DIV/0!</v>
      </c>
    </row>
    <row r="215" spans="1:11" ht="36.75" customHeight="1" hidden="1">
      <c r="A215" s="36" t="s">
        <v>160</v>
      </c>
      <c r="B215" s="697" t="s">
        <v>173</v>
      </c>
      <c r="C215" s="456" t="s">
        <v>57</v>
      </c>
      <c r="D215" s="456" t="s">
        <v>28</v>
      </c>
      <c r="E215" s="456" t="s">
        <v>161</v>
      </c>
      <c r="F215" s="462" t="s">
        <v>6</v>
      </c>
      <c r="G215" s="444">
        <f>G216</f>
        <v>0</v>
      </c>
      <c r="H215" s="444"/>
      <c r="I215" s="580">
        <f>G215+H215</f>
        <v>0</v>
      </c>
      <c r="J215" s="792"/>
      <c r="K215" s="356" t="e">
        <f t="shared" si="11"/>
        <v>#DIV/0!</v>
      </c>
    </row>
    <row r="216" spans="1:11" ht="18.75" customHeight="1" hidden="1">
      <c r="A216" s="21" t="s">
        <v>108</v>
      </c>
      <c r="B216" s="692" t="s">
        <v>173</v>
      </c>
      <c r="C216" s="161" t="s">
        <v>57</v>
      </c>
      <c r="D216" s="161" t="s">
        <v>28</v>
      </c>
      <c r="E216" s="161" t="s">
        <v>161</v>
      </c>
      <c r="F216" s="463" t="s">
        <v>203</v>
      </c>
      <c r="G216" s="464"/>
      <c r="H216" s="464"/>
      <c r="I216" s="580">
        <f>G216+H216</f>
        <v>0</v>
      </c>
      <c r="J216" s="794"/>
      <c r="K216" s="356" t="e">
        <f t="shared" si="11"/>
        <v>#DIV/0!</v>
      </c>
    </row>
    <row r="217" spans="1:11" ht="0.75" customHeight="1" hidden="1">
      <c r="A217" s="731"/>
      <c r="B217" s="692"/>
      <c r="C217" s="161"/>
      <c r="D217" s="161"/>
      <c r="E217" s="161"/>
      <c r="F217" s="463"/>
      <c r="G217" s="465">
        <f>G218+G220</f>
        <v>350</v>
      </c>
      <c r="H217" s="465"/>
      <c r="I217" s="580"/>
      <c r="J217" s="761"/>
      <c r="K217" s="356" t="e">
        <f t="shared" si="11"/>
        <v>#DIV/0!</v>
      </c>
    </row>
    <row r="218" spans="1:11" ht="25.5" customHeight="1" hidden="1">
      <c r="A218" s="358"/>
      <c r="B218" s="698"/>
      <c r="C218" s="543"/>
      <c r="D218" s="543"/>
      <c r="E218" s="543"/>
      <c r="F218" s="556"/>
      <c r="G218" s="466">
        <v>350</v>
      </c>
      <c r="H218" s="466"/>
      <c r="I218" s="580"/>
      <c r="J218" s="795"/>
      <c r="K218" s="356" t="e">
        <f t="shared" si="11"/>
        <v>#DIV/0!</v>
      </c>
    </row>
    <row r="219" spans="1:11" ht="0.75" customHeight="1" hidden="1">
      <c r="A219" s="353"/>
      <c r="B219" s="698" t="s">
        <v>173</v>
      </c>
      <c r="C219" s="543" t="s">
        <v>57</v>
      </c>
      <c r="D219" s="543" t="s">
        <v>9</v>
      </c>
      <c r="E219" s="543"/>
      <c r="F219" s="556"/>
      <c r="G219" s="466"/>
      <c r="H219" s="466"/>
      <c r="I219" s="580">
        <f aca="true" t="shared" si="13" ref="I219:I228">G219+H219</f>
        <v>0</v>
      </c>
      <c r="J219" s="795"/>
      <c r="K219" s="356" t="e">
        <f t="shared" si="11"/>
        <v>#DIV/0!</v>
      </c>
    </row>
    <row r="220" spans="1:11" ht="21.75" customHeight="1" hidden="1">
      <c r="A220" s="352" t="s">
        <v>298</v>
      </c>
      <c r="B220" s="698" t="s">
        <v>173</v>
      </c>
      <c r="C220" s="543" t="s">
        <v>57</v>
      </c>
      <c r="D220" s="543" t="s">
        <v>9</v>
      </c>
      <c r="E220" s="543"/>
      <c r="F220" s="556"/>
      <c r="G220" s="466">
        <f>G221</f>
        <v>0</v>
      </c>
      <c r="H220" s="466"/>
      <c r="I220" s="580">
        <f t="shared" si="13"/>
        <v>0</v>
      </c>
      <c r="J220" s="795"/>
      <c r="K220" s="356" t="e">
        <f t="shared" si="11"/>
        <v>#DIV/0!</v>
      </c>
    </row>
    <row r="221" spans="1:11" ht="12.75" customHeight="1" hidden="1">
      <c r="A221" s="354"/>
      <c r="B221" s="698" t="s">
        <v>173</v>
      </c>
      <c r="C221" s="543" t="s">
        <v>57</v>
      </c>
      <c r="D221" s="543" t="s">
        <v>9</v>
      </c>
      <c r="E221" s="543"/>
      <c r="F221" s="556"/>
      <c r="G221" s="466"/>
      <c r="H221" s="466"/>
      <c r="I221" s="580">
        <f t="shared" si="13"/>
        <v>0</v>
      </c>
      <c r="J221" s="795"/>
      <c r="K221" s="356" t="e">
        <f t="shared" si="11"/>
        <v>#DIV/0!</v>
      </c>
    </row>
    <row r="222" spans="1:11" ht="18.75" customHeight="1" hidden="1">
      <c r="A222" s="21"/>
      <c r="B222" s="692"/>
      <c r="C222" s="161"/>
      <c r="D222" s="161"/>
      <c r="E222" s="161"/>
      <c r="F222" s="463"/>
      <c r="G222" s="464"/>
      <c r="H222" s="464"/>
      <c r="I222" s="580">
        <f t="shared" si="13"/>
        <v>0</v>
      </c>
      <c r="J222" s="794"/>
      <c r="K222" s="356" t="e">
        <f t="shared" si="11"/>
        <v>#DIV/0!</v>
      </c>
    </row>
    <row r="223" spans="1:11" ht="22.5" customHeight="1" hidden="1">
      <c r="A223" s="20" t="s">
        <v>188</v>
      </c>
      <c r="B223" s="699" t="s">
        <v>173</v>
      </c>
      <c r="C223" s="467" t="s">
        <v>57</v>
      </c>
      <c r="D223" s="467" t="s">
        <v>14</v>
      </c>
      <c r="E223" s="467" t="s">
        <v>91</v>
      </c>
      <c r="F223" s="468" t="s">
        <v>6</v>
      </c>
      <c r="G223" s="465">
        <f>G224</f>
        <v>0</v>
      </c>
      <c r="H223" s="465"/>
      <c r="I223" s="580">
        <f t="shared" si="13"/>
        <v>0</v>
      </c>
      <c r="J223" s="761"/>
      <c r="K223" s="356" t="e">
        <f t="shared" si="11"/>
        <v>#DIV/0!</v>
      </c>
    </row>
    <row r="224" spans="1:11" ht="18.75" customHeight="1" hidden="1">
      <c r="A224" s="108" t="s">
        <v>61</v>
      </c>
      <c r="B224" s="700" t="s">
        <v>173</v>
      </c>
      <c r="C224" s="463" t="s">
        <v>57</v>
      </c>
      <c r="D224" s="463" t="s">
        <v>14</v>
      </c>
      <c r="E224" s="463" t="s">
        <v>200</v>
      </c>
      <c r="F224" s="463" t="s">
        <v>6</v>
      </c>
      <c r="G224" s="464">
        <f>G225</f>
        <v>0</v>
      </c>
      <c r="H224" s="464"/>
      <c r="I224" s="580">
        <f t="shared" si="13"/>
        <v>0</v>
      </c>
      <c r="J224" s="794"/>
      <c r="K224" s="356" t="e">
        <f t="shared" si="11"/>
        <v>#DIV/0!</v>
      </c>
    </row>
    <row r="225" spans="1:11" ht="22.5" customHeight="1" hidden="1">
      <c r="A225" s="167" t="s">
        <v>201</v>
      </c>
      <c r="B225" s="700" t="s">
        <v>173</v>
      </c>
      <c r="C225" s="463" t="s">
        <v>57</v>
      </c>
      <c r="D225" s="463" t="s">
        <v>14</v>
      </c>
      <c r="E225" s="463" t="s">
        <v>202</v>
      </c>
      <c r="F225" s="463" t="s">
        <v>6</v>
      </c>
      <c r="G225" s="464"/>
      <c r="H225" s="464"/>
      <c r="I225" s="580">
        <f t="shared" si="13"/>
        <v>0</v>
      </c>
      <c r="J225" s="794"/>
      <c r="K225" s="356" t="e">
        <f t="shared" si="11"/>
        <v>#DIV/0!</v>
      </c>
    </row>
    <row r="226" spans="1:11" ht="22.5" customHeight="1" hidden="1">
      <c r="A226" s="109" t="s">
        <v>237</v>
      </c>
      <c r="B226" s="701" t="s">
        <v>173</v>
      </c>
      <c r="C226" s="468" t="s">
        <v>57</v>
      </c>
      <c r="D226" s="468" t="s">
        <v>14</v>
      </c>
      <c r="E226" s="468" t="s">
        <v>202</v>
      </c>
      <c r="F226" s="469" t="s">
        <v>189</v>
      </c>
      <c r="G226" s="465">
        <f>G228</f>
        <v>0</v>
      </c>
      <c r="H226" s="465"/>
      <c r="I226" s="580">
        <f t="shared" si="13"/>
        <v>0</v>
      </c>
      <c r="J226" s="761"/>
      <c r="K226" s="356" t="e">
        <f t="shared" si="11"/>
        <v>#DIV/0!</v>
      </c>
    </row>
    <row r="227" spans="1:11" ht="14.25" customHeight="1" hidden="1">
      <c r="A227" s="109" t="s">
        <v>236</v>
      </c>
      <c r="B227" s="701"/>
      <c r="C227" s="468"/>
      <c r="D227" s="468"/>
      <c r="E227" s="468"/>
      <c r="F227" s="469"/>
      <c r="G227" s="465"/>
      <c r="H227" s="465"/>
      <c r="I227" s="580">
        <f t="shared" si="13"/>
        <v>0</v>
      </c>
      <c r="J227" s="761"/>
      <c r="K227" s="356" t="e">
        <f t="shared" si="11"/>
        <v>#DIV/0!</v>
      </c>
    </row>
    <row r="228" spans="1:11" ht="22.5" customHeight="1" hidden="1">
      <c r="A228" s="175" t="s">
        <v>238</v>
      </c>
      <c r="B228" s="702" t="s">
        <v>173</v>
      </c>
      <c r="C228" s="544" t="s">
        <v>57</v>
      </c>
      <c r="D228" s="544" t="s">
        <v>14</v>
      </c>
      <c r="E228" s="544" t="s">
        <v>202</v>
      </c>
      <c r="F228" s="557" t="s">
        <v>189</v>
      </c>
      <c r="G228" s="470"/>
      <c r="H228" s="470"/>
      <c r="I228" s="580">
        <f t="shared" si="13"/>
        <v>0</v>
      </c>
      <c r="J228" s="796"/>
      <c r="K228" s="356" t="e">
        <f t="shared" si="11"/>
        <v>#DIV/0!</v>
      </c>
    </row>
    <row r="229" spans="1:11" ht="42.75" customHeight="1">
      <c r="A229" s="729" t="s">
        <v>490</v>
      </c>
      <c r="B229" s="700" t="s">
        <v>173</v>
      </c>
      <c r="C229" s="463" t="s">
        <v>105</v>
      </c>
      <c r="D229" s="737" t="s">
        <v>28</v>
      </c>
      <c r="E229" s="737" t="s">
        <v>91</v>
      </c>
      <c r="F229" s="755" t="s">
        <v>6</v>
      </c>
      <c r="G229" s="754"/>
      <c r="H229" s="754"/>
      <c r="I229" s="851">
        <f>I230</f>
        <v>138</v>
      </c>
      <c r="J229" s="794">
        <v>0</v>
      </c>
      <c r="K229" s="356">
        <f t="shared" si="11"/>
        <v>0</v>
      </c>
    </row>
    <row r="230" spans="1:11" ht="29.25" customHeight="1">
      <c r="A230" s="756" t="s">
        <v>89</v>
      </c>
      <c r="B230" s="757" t="s">
        <v>173</v>
      </c>
      <c r="C230" s="737" t="s">
        <v>105</v>
      </c>
      <c r="D230" s="737" t="s">
        <v>28</v>
      </c>
      <c r="E230" s="737" t="s">
        <v>491</v>
      </c>
      <c r="F230" s="755" t="s">
        <v>6</v>
      </c>
      <c r="G230" s="754"/>
      <c r="H230" s="754"/>
      <c r="I230" s="851">
        <f>I231</f>
        <v>138</v>
      </c>
      <c r="J230" s="794">
        <v>0</v>
      </c>
      <c r="K230" s="356">
        <f t="shared" si="11"/>
        <v>0</v>
      </c>
    </row>
    <row r="231" spans="1:11" ht="54" customHeight="1">
      <c r="A231" s="827" t="s">
        <v>493</v>
      </c>
      <c r="B231" s="757" t="s">
        <v>173</v>
      </c>
      <c r="C231" s="737" t="s">
        <v>105</v>
      </c>
      <c r="D231" s="737" t="s">
        <v>28</v>
      </c>
      <c r="E231" s="737" t="s">
        <v>492</v>
      </c>
      <c r="F231" s="755" t="s">
        <v>6</v>
      </c>
      <c r="G231" s="754"/>
      <c r="H231" s="754"/>
      <c r="I231" s="851">
        <f>I232</f>
        <v>138</v>
      </c>
      <c r="J231" s="794">
        <v>0</v>
      </c>
      <c r="K231" s="356">
        <f t="shared" si="11"/>
        <v>0</v>
      </c>
    </row>
    <row r="232" spans="1:11" ht="22.5" customHeight="1">
      <c r="A232" s="828" t="s">
        <v>188</v>
      </c>
      <c r="B232" s="757" t="s">
        <v>173</v>
      </c>
      <c r="C232" s="737" t="s">
        <v>105</v>
      </c>
      <c r="D232" s="737" t="s">
        <v>28</v>
      </c>
      <c r="E232" s="737" t="s">
        <v>492</v>
      </c>
      <c r="F232" s="755" t="s">
        <v>494</v>
      </c>
      <c r="G232" s="754"/>
      <c r="H232" s="754"/>
      <c r="I232" s="851">
        <v>138</v>
      </c>
      <c r="J232" s="794">
        <v>0</v>
      </c>
      <c r="K232" s="356">
        <f t="shared" si="11"/>
        <v>0</v>
      </c>
    </row>
    <row r="233" spans="1:11" ht="75.75" customHeight="1">
      <c r="A233" s="565" t="s">
        <v>416</v>
      </c>
      <c r="B233" s="695" t="s">
        <v>104</v>
      </c>
      <c r="C233" s="450" t="s">
        <v>31</v>
      </c>
      <c r="D233" s="450" t="s">
        <v>31</v>
      </c>
      <c r="E233" s="566" t="s">
        <v>35</v>
      </c>
      <c r="F233" s="450" t="s">
        <v>6</v>
      </c>
      <c r="G233" s="451">
        <f aca="true" t="shared" si="14" ref="G233:J234">G234</f>
        <v>0</v>
      </c>
      <c r="H233" s="451">
        <f t="shared" si="14"/>
        <v>486</v>
      </c>
      <c r="I233" s="852">
        <f t="shared" si="14"/>
        <v>1327</v>
      </c>
      <c r="J233" s="852">
        <f t="shared" si="14"/>
        <v>100.8</v>
      </c>
      <c r="K233" s="356">
        <f t="shared" si="11"/>
        <v>7.596081386586285</v>
      </c>
    </row>
    <row r="234" spans="1:11" ht="16.5" customHeight="1">
      <c r="A234" s="282" t="s">
        <v>17</v>
      </c>
      <c r="B234" s="703" t="s">
        <v>104</v>
      </c>
      <c r="C234" s="558" t="s">
        <v>7</v>
      </c>
      <c r="D234" s="558" t="s">
        <v>16</v>
      </c>
      <c r="E234" s="558" t="s">
        <v>35</v>
      </c>
      <c r="F234" s="558" t="s">
        <v>6</v>
      </c>
      <c r="G234" s="471">
        <f t="shared" si="14"/>
        <v>0</v>
      </c>
      <c r="H234" s="471">
        <f t="shared" si="14"/>
        <v>486</v>
      </c>
      <c r="I234" s="851">
        <f t="shared" si="14"/>
        <v>1327</v>
      </c>
      <c r="J234" s="851">
        <f t="shared" si="14"/>
        <v>100.8</v>
      </c>
      <c r="K234" s="356">
        <f t="shared" si="11"/>
        <v>7.596081386586285</v>
      </c>
    </row>
    <row r="235" spans="1:11" ht="21.75" customHeight="1">
      <c r="A235" s="282" t="s">
        <v>19</v>
      </c>
      <c r="B235" s="703" t="s">
        <v>104</v>
      </c>
      <c r="C235" s="558" t="s">
        <v>7</v>
      </c>
      <c r="D235" s="558" t="s">
        <v>369</v>
      </c>
      <c r="E235" s="558" t="s">
        <v>35</v>
      </c>
      <c r="F235" s="558" t="s">
        <v>6</v>
      </c>
      <c r="G235" s="471">
        <f>G236+G242</f>
        <v>0</v>
      </c>
      <c r="H235" s="471">
        <f aca="true" t="shared" si="15" ref="H235:J236">H236</f>
        <v>486</v>
      </c>
      <c r="I235" s="851">
        <f t="shared" si="15"/>
        <v>1327</v>
      </c>
      <c r="J235" s="851">
        <f t="shared" si="15"/>
        <v>100.8</v>
      </c>
      <c r="K235" s="356">
        <f t="shared" si="11"/>
        <v>7.596081386586285</v>
      </c>
    </row>
    <row r="236" spans="1:11" ht="67.5" customHeight="1">
      <c r="A236" s="820" t="s">
        <v>98</v>
      </c>
      <c r="B236" s="703" t="s">
        <v>104</v>
      </c>
      <c r="C236" s="558" t="s">
        <v>7</v>
      </c>
      <c r="D236" s="558" t="s">
        <v>369</v>
      </c>
      <c r="E236" s="558" t="s">
        <v>111</v>
      </c>
      <c r="F236" s="558" t="s">
        <v>6</v>
      </c>
      <c r="G236" s="471">
        <f>G237</f>
        <v>0</v>
      </c>
      <c r="H236" s="471">
        <f t="shared" si="15"/>
        <v>486</v>
      </c>
      <c r="I236" s="851">
        <f t="shared" si="15"/>
        <v>1327</v>
      </c>
      <c r="J236" s="851">
        <f t="shared" si="15"/>
        <v>100.8</v>
      </c>
      <c r="K236" s="356">
        <f t="shared" si="11"/>
        <v>7.596081386586285</v>
      </c>
    </row>
    <row r="237" spans="1:11" ht="21" customHeight="1">
      <c r="A237" s="20" t="s">
        <v>18</v>
      </c>
      <c r="B237" s="703" t="s">
        <v>104</v>
      </c>
      <c r="C237" s="558" t="s">
        <v>7</v>
      </c>
      <c r="D237" s="558" t="s">
        <v>369</v>
      </c>
      <c r="E237" s="558" t="s">
        <v>112</v>
      </c>
      <c r="F237" s="558" t="s">
        <v>6</v>
      </c>
      <c r="G237" s="471">
        <f>G241</f>
        <v>0</v>
      </c>
      <c r="H237" s="471">
        <f>H241</f>
        <v>486</v>
      </c>
      <c r="I237" s="851">
        <f>I238+I239+I240+I246+I247</f>
        <v>1327</v>
      </c>
      <c r="J237" s="851">
        <f>J238+J239+J240+J246+J247</f>
        <v>100.8</v>
      </c>
      <c r="K237" s="356">
        <f t="shared" si="11"/>
        <v>7.596081386586285</v>
      </c>
    </row>
    <row r="238" spans="1:11" ht="21" customHeight="1">
      <c r="A238" s="825" t="s">
        <v>426</v>
      </c>
      <c r="B238" s="703" t="s">
        <v>104</v>
      </c>
      <c r="C238" s="558" t="s">
        <v>7</v>
      </c>
      <c r="D238" s="558" t="s">
        <v>369</v>
      </c>
      <c r="E238" s="558" t="s">
        <v>112</v>
      </c>
      <c r="F238" s="558" t="s">
        <v>419</v>
      </c>
      <c r="G238" s="471"/>
      <c r="H238" s="471"/>
      <c r="I238" s="851">
        <v>487</v>
      </c>
      <c r="J238" s="803">
        <v>89.3</v>
      </c>
      <c r="K238" s="356">
        <f t="shared" si="11"/>
        <v>18.33675564681725</v>
      </c>
    </row>
    <row r="239" spans="1:11" ht="27" customHeight="1">
      <c r="A239" s="826" t="s">
        <v>425</v>
      </c>
      <c r="B239" s="703" t="s">
        <v>104</v>
      </c>
      <c r="C239" s="558" t="s">
        <v>7</v>
      </c>
      <c r="D239" s="558" t="s">
        <v>369</v>
      </c>
      <c r="E239" s="558" t="s">
        <v>112</v>
      </c>
      <c r="F239" s="558" t="s">
        <v>420</v>
      </c>
      <c r="G239" s="471"/>
      <c r="H239" s="471"/>
      <c r="I239" s="851">
        <v>1</v>
      </c>
      <c r="J239" s="803">
        <v>0</v>
      </c>
      <c r="K239" s="356">
        <f t="shared" si="11"/>
        <v>0</v>
      </c>
    </row>
    <row r="240" spans="1:11" ht="31.5" customHeight="1">
      <c r="A240" s="826" t="s">
        <v>440</v>
      </c>
      <c r="B240" s="703" t="s">
        <v>104</v>
      </c>
      <c r="C240" s="558" t="s">
        <v>7</v>
      </c>
      <c r="D240" s="558" t="s">
        <v>369</v>
      </c>
      <c r="E240" s="558" t="s">
        <v>112</v>
      </c>
      <c r="F240" s="558" t="s">
        <v>421</v>
      </c>
      <c r="G240" s="471"/>
      <c r="H240" s="471"/>
      <c r="I240" s="851">
        <v>836.7</v>
      </c>
      <c r="J240" s="803">
        <v>11.3</v>
      </c>
      <c r="K240" s="356">
        <f t="shared" si="11"/>
        <v>1.3505438030357357</v>
      </c>
    </row>
    <row r="241" spans="1:11" ht="37.5" customHeight="1" hidden="1">
      <c r="A241" s="825" t="s">
        <v>423</v>
      </c>
      <c r="B241" s="703" t="s">
        <v>104</v>
      </c>
      <c r="C241" s="558" t="s">
        <v>7</v>
      </c>
      <c r="D241" s="558" t="s">
        <v>369</v>
      </c>
      <c r="E241" s="558" t="s">
        <v>112</v>
      </c>
      <c r="F241" s="558" t="s">
        <v>422</v>
      </c>
      <c r="G241" s="471"/>
      <c r="H241" s="471">
        <v>486</v>
      </c>
      <c r="I241" s="851"/>
      <c r="J241" s="803"/>
      <c r="K241" s="356" t="e">
        <f t="shared" si="11"/>
        <v>#DIV/0!</v>
      </c>
    </row>
    <row r="242" spans="1:11" ht="3" customHeight="1" hidden="1">
      <c r="A242" s="47" t="s">
        <v>174</v>
      </c>
      <c r="B242" s="704" t="s">
        <v>104</v>
      </c>
      <c r="C242" s="559" t="s">
        <v>7</v>
      </c>
      <c r="D242" s="559" t="s">
        <v>105</v>
      </c>
      <c r="E242" s="559" t="s">
        <v>110</v>
      </c>
      <c r="F242" s="559" t="s">
        <v>6</v>
      </c>
      <c r="G242" s="472">
        <f>G243</f>
        <v>0</v>
      </c>
      <c r="H242" s="472"/>
      <c r="I242" s="585">
        <f>I243</f>
        <v>0</v>
      </c>
      <c r="J242" s="797"/>
      <c r="K242" s="356" t="e">
        <f t="shared" si="11"/>
        <v>#DIV/0!</v>
      </c>
    </row>
    <row r="243" spans="1:11" ht="54.75" customHeight="1" hidden="1">
      <c r="A243" s="38" t="s">
        <v>175</v>
      </c>
      <c r="B243" s="703" t="s">
        <v>104</v>
      </c>
      <c r="C243" s="558" t="s">
        <v>7</v>
      </c>
      <c r="D243" s="558" t="s">
        <v>105</v>
      </c>
      <c r="E243" s="558" t="s">
        <v>113</v>
      </c>
      <c r="F243" s="558" t="s">
        <v>6</v>
      </c>
      <c r="G243" s="471">
        <f>G244</f>
        <v>0</v>
      </c>
      <c r="H243" s="471"/>
      <c r="I243" s="595">
        <f>I244</f>
        <v>0</v>
      </c>
      <c r="J243" s="803"/>
      <c r="K243" s="356" t="e">
        <f t="shared" si="11"/>
        <v>#DIV/0!</v>
      </c>
    </row>
    <row r="244" spans="1:11" ht="64.5" customHeight="1" hidden="1">
      <c r="A244" s="24" t="s">
        <v>176</v>
      </c>
      <c r="B244" s="703" t="s">
        <v>104</v>
      </c>
      <c r="C244" s="558" t="s">
        <v>7</v>
      </c>
      <c r="D244" s="558" t="s">
        <v>105</v>
      </c>
      <c r="E244" s="558" t="s">
        <v>113</v>
      </c>
      <c r="F244" s="558" t="s">
        <v>6</v>
      </c>
      <c r="G244" s="471">
        <f>G245</f>
        <v>0</v>
      </c>
      <c r="H244" s="471"/>
      <c r="I244" s="595">
        <f>I245</f>
        <v>0</v>
      </c>
      <c r="J244" s="803"/>
      <c r="K244" s="356" t="e">
        <f t="shared" si="11"/>
        <v>#DIV/0!</v>
      </c>
    </row>
    <row r="245" spans="1:11" ht="26.25" customHeight="1" hidden="1">
      <c r="A245" s="38" t="s">
        <v>95</v>
      </c>
      <c r="B245" s="703" t="s">
        <v>104</v>
      </c>
      <c r="C245" s="558" t="s">
        <v>7</v>
      </c>
      <c r="D245" s="558" t="s">
        <v>105</v>
      </c>
      <c r="E245" s="558" t="s">
        <v>113</v>
      </c>
      <c r="F245" s="558" t="s">
        <v>96</v>
      </c>
      <c r="G245" s="471">
        <v>0</v>
      </c>
      <c r="H245" s="471"/>
      <c r="I245" s="595">
        <v>0</v>
      </c>
      <c r="J245" s="803"/>
      <c r="K245" s="356" t="e">
        <f t="shared" si="11"/>
        <v>#DIV/0!</v>
      </c>
    </row>
    <row r="246" spans="1:11" ht="26.25" customHeight="1">
      <c r="A246" s="825" t="s">
        <v>423</v>
      </c>
      <c r="B246" s="703" t="s">
        <v>104</v>
      </c>
      <c r="C246" s="558" t="s">
        <v>7</v>
      </c>
      <c r="D246" s="558" t="s">
        <v>369</v>
      </c>
      <c r="E246" s="558" t="s">
        <v>100</v>
      </c>
      <c r="F246" s="558" t="s">
        <v>422</v>
      </c>
      <c r="G246" s="471"/>
      <c r="H246" s="471"/>
      <c r="I246" s="595">
        <v>2.1</v>
      </c>
      <c r="J246" s="803">
        <v>0</v>
      </c>
      <c r="K246" s="356">
        <f t="shared" si="11"/>
        <v>0</v>
      </c>
    </row>
    <row r="247" spans="1:11" ht="26.25" customHeight="1">
      <c r="A247" s="825" t="s">
        <v>431</v>
      </c>
      <c r="B247" s="703" t="s">
        <v>104</v>
      </c>
      <c r="C247" s="558" t="s">
        <v>7</v>
      </c>
      <c r="D247" s="558" t="s">
        <v>369</v>
      </c>
      <c r="E247" s="558" t="s">
        <v>100</v>
      </c>
      <c r="F247" s="558" t="s">
        <v>430</v>
      </c>
      <c r="G247" s="471"/>
      <c r="H247" s="471"/>
      <c r="I247" s="595">
        <v>0.2</v>
      </c>
      <c r="J247" s="803">
        <v>0.2</v>
      </c>
      <c r="K247" s="356">
        <f t="shared" si="11"/>
        <v>100</v>
      </c>
    </row>
    <row r="248" spans="1:11" ht="53.25" customHeight="1">
      <c r="A248" s="17" t="s">
        <v>381</v>
      </c>
      <c r="B248" s="684" t="s">
        <v>114</v>
      </c>
      <c r="C248" s="387" t="s">
        <v>16</v>
      </c>
      <c r="D248" s="387" t="s">
        <v>16</v>
      </c>
      <c r="E248" s="387" t="s">
        <v>35</v>
      </c>
      <c r="F248" s="387" t="s">
        <v>6</v>
      </c>
      <c r="G248" s="473" t="e">
        <f>G249+G255</f>
        <v>#REF!</v>
      </c>
      <c r="H248" s="473" t="e">
        <f>H249+H255</f>
        <v>#REF!</v>
      </c>
      <c r="I248" s="584">
        <f>I249+I255</f>
        <v>8836.1</v>
      </c>
      <c r="J248" s="584">
        <f>J249+J255</f>
        <v>1709</v>
      </c>
      <c r="K248" s="356">
        <f t="shared" si="11"/>
        <v>19.341112029062597</v>
      </c>
    </row>
    <row r="249" spans="1:11" ht="18" customHeight="1">
      <c r="A249" s="18" t="s">
        <v>93</v>
      </c>
      <c r="B249" s="705" t="s">
        <v>114</v>
      </c>
      <c r="C249" s="474" t="s">
        <v>10</v>
      </c>
      <c r="D249" s="474" t="s">
        <v>16</v>
      </c>
      <c r="E249" s="474" t="s">
        <v>35</v>
      </c>
      <c r="F249" s="474" t="s">
        <v>6</v>
      </c>
      <c r="G249" s="475">
        <f aca="true" t="shared" si="16" ref="G249:J253">G250</f>
        <v>0</v>
      </c>
      <c r="H249" s="475">
        <f t="shared" si="16"/>
        <v>2073</v>
      </c>
      <c r="I249" s="585">
        <f t="shared" si="16"/>
        <v>3000</v>
      </c>
      <c r="J249" s="585">
        <f t="shared" si="16"/>
        <v>598.9</v>
      </c>
      <c r="K249" s="356">
        <f t="shared" si="11"/>
        <v>19.96333333333333</v>
      </c>
    </row>
    <row r="250" spans="1:11" ht="22.5" customHeight="1">
      <c r="A250" s="829" t="s">
        <v>11</v>
      </c>
      <c r="B250" s="706" t="s">
        <v>114</v>
      </c>
      <c r="C250" s="248" t="s">
        <v>10</v>
      </c>
      <c r="D250" s="248" t="s">
        <v>16</v>
      </c>
      <c r="E250" s="248" t="s">
        <v>35</v>
      </c>
      <c r="F250" s="248" t="s">
        <v>6</v>
      </c>
      <c r="G250" s="476">
        <f t="shared" si="16"/>
        <v>0</v>
      </c>
      <c r="H250" s="476">
        <f t="shared" si="16"/>
        <v>2073</v>
      </c>
      <c r="I250" s="586">
        <f t="shared" si="16"/>
        <v>3000</v>
      </c>
      <c r="J250" s="586">
        <f t="shared" si="16"/>
        <v>598.9</v>
      </c>
      <c r="K250" s="356">
        <f t="shared" si="11"/>
        <v>19.96333333333333</v>
      </c>
    </row>
    <row r="251" spans="1:11" ht="14.25" customHeight="1">
      <c r="A251" s="731" t="s">
        <v>12</v>
      </c>
      <c r="B251" s="692" t="s">
        <v>114</v>
      </c>
      <c r="C251" s="161" t="s">
        <v>10</v>
      </c>
      <c r="D251" s="161" t="s">
        <v>9</v>
      </c>
      <c r="E251" s="161" t="s">
        <v>35</v>
      </c>
      <c r="F251" s="161" t="s">
        <v>6</v>
      </c>
      <c r="G251" s="422">
        <f t="shared" si="16"/>
        <v>0</v>
      </c>
      <c r="H251" s="422">
        <f t="shared" si="16"/>
        <v>2073</v>
      </c>
      <c r="I251" s="587">
        <f t="shared" si="16"/>
        <v>3000</v>
      </c>
      <c r="J251" s="587">
        <f t="shared" si="16"/>
        <v>598.9</v>
      </c>
      <c r="K251" s="356">
        <f t="shared" si="11"/>
        <v>19.96333333333333</v>
      </c>
    </row>
    <row r="252" spans="1:11" ht="22.5" customHeight="1">
      <c r="A252" s="63" t="s">
        <v>13</v>
      </c>
      <c r="B252" s="707" t="s">
        <v>114</v>
      </c>
      <c r="C252" s="477" t="s">
        <v>10</v>
      </c>
      <c r="D252" s="477" t="s">
        <v>9</v>
      </c>
      <c r="E252" s="159">
        <v>4230000</v>
      </c>
      <c r="F252" s="477" t="s">
        <v>6</v>
      </c>
      <c r="G252" s="443">
        <f t="shared" si="16"/>
        <v>0</v>
      </c>
      <c r="H252" s="443">
        <f t="shared" si="16"/>
        <v>2073</v>
      </c>
      <c r="I252" s="588">
        <f t="shared" si="16"/>
        <v>3000</v>
      </c>
      <c r="J252" s="588">
        <f t="shared" si="16"/>
        <v>598.9</v>
      </c>
      <c r="K252" s="356">
        <f t="shared" si="11"/>
        <v>19.96333333333333</v>
      </c>
    </row>
    <row r="253" spans="1:11" ht="30" customHeight="1">
      <c r="A253" s="63" t="s">
        <v>22</v>
      </c>
      <c r="B253" s="707" t="s">
        <v>114</v>
      </c>
      <c r="C253" s="477" t="s">
        <v>10</v>
      </c>
      <c r="D253" s="477" t="s">
        <v>9</v>
      </c>
      <c r="E253" s="159">
        <v>4239900</v>
      </c>
      <c r="F253" s="477" t="s">
        <v>6</v>
      </c>
      <c r="G253" s="443">
        <f t="shared" si="16"/>
        <v>0</v>
      </c>
      <c r="H253" s="443">
        <f t="shared" si="16"/>
        <v>2073</v>
      </c>
      <c r="I253" s="588">
        <f t="shared" si="16"/>
        <v>3000</v>
      </c>
      <c r="J253" s="588">
        <f t="shared" si="16"/>
        <v>598.9</v>
      </c>
      <c r="K253" s="356">
        <f t="shared" si="11"/>
        <v>19.96333333333333</v>
      </c>
    </row>
    <row r="254" spans="1:11" ht="54" customHeight="1">
      <c r="A254" s="830" t="s">
        <v>505</v>
      </c>
      <c r="B254" s="707" t="s">
        <v>114</v>
      </c>
      <c r="C254" s="477" t="s">
        <v>10</v>
      </c>
      <c r="D254" s="477" t="s">
        <v>9</v>
      </c>
      <c r="E254" s="159">
        <v>4239900</v>
      </c>
      <c r="F254" s="477" t="s">
        <v>437</v>
      </c>
      <c r="G254" s="422"/>
      <c r="H254" s="422">
        <v>2073</v>
      </c>
      <c r="I254" s="587">
        <v>3000</v>
      </c>
      <c r="J254" s="777">
        <v>598.9</v>
      </c>
      <c r="K254" s="356">
        <f t="shared" si="11"/>
        <v>19.96333333333333</v>
      </c>
    </row>
    <row r="255" spans="1:11" ht="24" customHeight="1">
      <c r="A255" s="5" t="s">
        <v>374</v>
      </c>
      <c r="B255" s="699" t="s">
        <v>114</v>
      </c>
      <c r="C255" s="467" t="s">
        <v>66</v>
      </c>
      <c r="D255" s="467" t="s">
        <v>16</v>
      </c>
      <c r="E255" s="467" t="s">
        <v>35</v>
      </c>
      <c r="F255" s="467" t="s">
        <v>6</v>
      </c>
      <c r="G255" s="478" t="e">
        <f>G256+G289</f>
        <v>#REF!</v>
      </c>
      <c r="H255" s="478" t="e">
        <f>H256+H289+H269++H262</f>
        <v>#REF!</v>
      </c>
      <c r="I255" s="586">
        <f>I256+I289</f>
        <v>5836.1</v>
      </c>
      <c r="J255" s="586">
        <f>J256+J289</f>
        <v>1110.1</v>
      </c>
      <c r="K255" s="356">
        <f t="shared" si="11"/>
        <v>19.021264200407803</v>
      </c>
    </row>
    <row r="256" spans="1:11" ht="15.75" customHeight="1">
      <c r="A256" s="62" t="s">
        <v>116</v>
      </c>
      <c r="B256" s="704" t="s">
        <v>114</v>
      </c>
      <c r="C256" s="559" t="s">
        <v>66</v>
      </c>
      <c r="D256" s="559" t="s">
        <v>7</v>
      </c>
      <c r="E256" s="559" t="s">
        <v>35</v>
      </c>
      <c r="F256" s="559" t="s">
        <v>6</v>
      </c>
      <c r="G256" s="479" t="e">
        <f>G257+G262+G269</f>
        <v>#REF!</v>
      </c>
      <c r="H256" s="480" t="e">
        <f>H257</f>
        <v>#REF!</v>
      </c>
      <c r="I256" s="585">
        <f>I257+I262+I269+I283+I285</f>
        <v>5325.1</v>
      </c>
      <c r="J256" s="585">
        <f>J257+J262+J269+J283+J285</f>
        <v>1003.4</v>
      </c>
      <c r="K256" s="356">
        <f t="shared" si="11"/>
        <v>18.842838632138363</v>
      </c>
    </row>
    <row r="257" spans="1:11" ht="26.25" customHeight="1">
      <c r="A257" s="64" t="s">
        <v>377</v>
      </c>
      <c r="B257" s="832" t="s">
        <v>114</v>
      </c>
      <c r="C257" s="833" t="s">
        <v>66</v>
      </c>
      <c r="D257" s="833" t="s">
        <v>7</v>
      </c>
      <c r="E257" s="833" t="s">
        <v>68</v>
      </c>
      <c r="F257" s="833" t="s">
        <v>6</v>
      </c>
      <c r="G257" s="482" t="e">
        <f>G258</f>
        <v>#REF!</v>
      </c>
      <c r="H257" s="482" t="e">
        <f>H258</f>
        <v>#REF!</v>
      </c>
      <c r="I257" s="589">
        <f>I258</f>
        <v>2838</v>
      </c>
      <c r="J257" s="589">
        <f>J258</f>
        <v>652.8</v>
      </c>
      <c r="K257" s="356">
        <f t="shared" si="11"/>
        <v>23.00211416490486</v>
      </c>
    </row>
    <row r="258" spans="1:11" ht="32.25" customHeight="1">
      <c r="A258" s="282" t="s">
        <v>118</v>
      </c>
      <c r="B258" s="832" t="s">
        <v>114</v>
      </c>
      <c r="C258" s="833" t="s">
        <v>66</v>
      </c>
      <c r="D258" s="833" t="s">
        <v>7</v>
      </c>
      <c r="E258" s="833" t="s">
        <v>119</v>
      </c>
      <c r="F258" s="833" t="s">
        <v>6</v>
      </c>
      <c r="G258" s="482" t="e">
        <f>#REF!</f>
        <v>#REF!</v>
      </c>
      <c r="H258" s="482" t="e">
        <f>#REF!</f>
        <v>#REF!</v>
      </c>
      <c r="I258" s="589">
        <f>I259+I260</f>
        <v>2838</v>
      </c>
      <c r="J258" s="589">
        <f>J259+J260</f>
        <v>652.8</v>
      </c>
      <c r="K258" s="356">
        <f t="shared" si="11"/>
        <v>23.00211416490486</v>
      </c>
    </row>
    <row r="259" spans="1:11" ht="32.25" customHeight="1">
      <c r="A259" s="734" t="s">
        <v>440</v>
      </c>
      <c r="B259" s="832" t="s">
        <v>114</v>
      </c>
      <c r="C259" s="833" t="s">
        <v>66</v>
      </c>
      <c r="D259" s="833" t="s">
        <v>7</v>
      </c>
      <c r="E259" s="833" t="s">
        <v>119</v>
      </c>
      <c r="F259" s="833" t="s">
        <v>429</v>
      </c>
      <c r="G259" s="482"/>
      <c r="H259" s="482"/>
      <c r="I259" s="589">
        <v>22</v>
      </c>
      <c r="J259" s="798">
        <v>0</v>
      </c>
      <c r="K259" s="356">
        <f t="shared" si="11"/>
        <v>0</v>
      </c>
    </row>
    <row r="260" spans="1:11" ht="46.5" customHeight="1">
      <c r="A260" s="734" t="s">
        <v>465</v>
      </c>
      <c r="B260" s="832" t="s">
        <v>114</v>
      </c>
      <c r="C260" s="833" t="s">
        <v>66</v>
      </c>
      <c r="D260" s="833" t="s">
        <v>7</v>
      </c>
      <c r="E260" s="833" t="s">
        <v>119</v>
      </c>
      <c r="F260" s="833" t="s">
        <v>437</v>
      </c>
      <c r="G260" s="482"/>
      <c r="H260" s="482"/>
      <c r="I260" s="589">
        <v>2816</v>
      </c>
      <c r="J260" s="798">
        <v>652.8</v>
      </c>
      <c r="K260" s="356">
        <f t="shared" si="11"/>
        <v>23.18181818181818</v>
      </c>
    </row>
    <row r="261" spans="1:11" ht="25.5" customHeight="1" hidden="1">
      <c r="A261" s="87" t="s">
        <v>216</v>
      </c>
      <c r="B261" s="832" t="s">
        <v>114</v>
      </c>
      <c r="C261" s="833" t="s">
        <v>66</v>
      </c>
      <c r="D261" s="833" t="s">
        <v>7</v>
      </c>
      <c r="E261" s="833" t="s">
        <v>119</v>
      </c>
      <c r="F261" s="833" t="s">
        <v>109</v>
      </c>
      <c r="G261" s="483">
        <v>10</v>
      </c>
      <c r="H261" s="483"/>
      <c r="I261" s="590"/>
      <c r="J261" s="799"/>
      <c r="K261" s="356" t="e">
        <f t="shared" si="11"/>
        <v>#DIV/0!</v>
      </c>
    </row>
    <row r="262" spans="1:11" ht="18" customHeight="1">
      <c r="A262" s="64" t="s">
        <v>196</v>
      </c>
      <c r="B262" s="832" t="s">
        <v>114</v>
      </c>
      <c r="C262" s="833" t="s">
        <v>66</v>
      </c>
      <c r="D262" s="833" t="s">
        <v>7</v>
      </c>
      <c r="E262" s="833" t="s">
        <v>198</v>
      </c>
      <c r="F262" s="833" t="s">
        <v>6</v>
      </c>
      <c r="G262" s="482">
        <f>G263</f>
        <v>0</v>
      </c>
      <c r="H262" s="484">
        <f>H263</f>
        <v>215</v>
      </c>
      <c r="I262" s="591">
        <f>I263</f>
        <v>314</v>
      </c>
      <c r="J262" s="591">
        <f>J263</f>
        <v>45.1</v>
      </c>
      <c r="K262" s="356">
        <f t="shared" si="11"/>
        <v>14.363057324840764</v>
      </c>
    </row>
    <row r="263" spans="1:11" ht="30" customHeight="1">
      <c r="A263" s="820" t="s">
        <v>22</v>
      </c>
      <c r="B263" s="832" t="s">
        <v>114</v>
      </c>
      <c r="C263" s="833" t="s">
        <v>66</v>
      </c>
      <c r="D263" s="833" t="s">
        <v>7</v>
      </c>
      <c r="E263" s="833" t="s">
        <v>197</v>
      </c>
      <c r="F263" s="833" t="s">
        <v>6</v>
      </c>
      <c r="G263" s="482">
        <f>G268</f>
        <v>0</v>
      </c>
      <c r="H263" s="482">
        <f>H268</f>
        <v>215</v>
      </c>
      <c r="I263" s="589">
        <f>I264+I265+I266+I267+I268</f>
        <v>314</v>
      </c>
      <c r="J263" s="589">
        <f>J264+J265+J266+J267+J268</f>
        <v>45.1</v>
      </c>
      <c r="K263" s="356">
        <f t="shared" si="11"/>
        <v>14.363057324840764</v>
      </c>
    </row>
    <row r="264" spans="1:11" ht="27" customHeight="1">
      <c r="A264" s="825" t="s">
        <v>426</v>
      </c>
      <c r="B264" s="832" t="s">
        <v>114</v>
      </c>
      <c r="C264" s="833" t="s">
        <v>66</v>
      </c>
      <c r="D264" s="833" t="s">
        <v>7</v>
      </c>
      <c r="E264" s="833" t="s">
        <v>197</v>
      </c>
      <c r="F264" s="833" t="s">
        <v>428</v>
      </c>
      <c r="G264" s="482"/>
      <c r="H264" s="482"/>
      <c r="I264" s="589">
        <v>200.5</v>
      </c>
      <c r="J264" s="798">
        <v>41.5</v>
      </c>
      <c r="K264" s="356">
        <f t="shared" si="11"/>
        <v>20.698254364089774</v>
      </c>
    </row>
    <row r="265" spans="1:11" ht="0.75" customHeight="1">
      <c r="A265" s="734" t="s">
        <v>425</v>
      </c>
      <c r="B265" s="832" t="s">
        <v>114</v>
      </c>
      <c r="C265" s="833" t="s">
        <v>66</v>
      </c>
      <c r="D265" s="833" t="s">
        <v>7</v>
      </c>
      <c r="E265" s="833" t="s">
        <v>197</v>
      </c>
      <c r="F265" s="833" t="s">
        <v>429</v>
      </c>
      <c r="G265" s="482"/>
      <c r="H265" s="482"/>
      <c r="I265" s="589"/>
      <c r="J265" s="798"/>
      <c r="K265" s="356" t="e">
        <f t="shared" si="11"/>
        <v>#DIV/0!</v>
      </c>
    </row>
    <row r="266" spans="1:11" ht="27" customHeight="1">
      <c r="A266" s="826" t="s">
        <v>440</v>
      </c>
      <c r="B266" s="832" t="s">
        <v>114</v>
      </c>
      <c r="C266" s="833" t="s">
        <v>66</v>
      </c>
      <c r="D266" s="833" t="s">
        <v>7</v>
      </c>
      <c r="E266" s="833" t="s">
        <v>197</v>
      </c>
      <c r="F266" s="833" t="s">
        <v>421</v>
      </c>
      <c r="G266" s="482"/>
      <c r="H266" s="482"/>
      <c r="I266" s="589">
        <v>113.5</v>
      </c>
      <c r="J266" s="798">
        <v>3.6</v>
      </c>
      <c r="K266" s="356">
        <f t="shared" si="11"/>
        <v>3.1718061674008813</v>
      </c>
    </row>
    <row r="267" spans="1:11" ht="0.75" customHeight="1">
      <c r="A267" s="733" t="s">
        <v>423</v>
      </c>
      <c r="B267" s="832" t="s">
        <v>114</v>
      </c>
      <c r="C267" s="833" t="s">
        <v>66</v>
      </c>
      <c r="D267" s="833" t="s">
        <v>7</v>
      </c>
      <c r="E267" s="833" t="s">
        <v>197</v>
      </c>
      <c r="F267" s="833" t="s">
        <v>422</v>
      </c>
      <c r="G267" s="482"/>
      <c r="H267" s="482"/>
      <c r="I267" s="589"/>
      <c r="J267" s="798"/>
      <c r="K267" s="356" t="e">
        <f t="shared" si="11"/>
        <v>#DIV/0!</v>
      </c>
    </row>
    <row r="268" spans="1:11" ht="24" customHeight="1" hidden="1">
      <c r="A268" s="733" t="s">
        <v>431</v>
      </c>
      <c r="B268" s="832" t="s">
        <v>114</v>
      </c>
      <c r="C268" s="833" t="s">
        <v>66</v>
      </c>
      <c r="D268" s="833" t="s">
        <v>7</v>
      </c>
      <c r="E268" s="833" t="s">
        <v>197</v>
      </c>
      <c r="F268" s="833" t="s">
        <v>430</v>
      </c>
      <c r="G268" s="482"/>
      <c r="H268" s="482">
        <v>215</v>
      </c>
      <c r="I268" s="589"/>
      <c r="J268" s="798"/>
      <c r="K268" s="356" t="e">
        <f t="shared" si="11"/>
        <v>#DIV/0!</v>
      </c>
    </row>
    <row r="269" spans="1:11" ht="19.5" customHeight="1">
      <c r="A269" s="831" t="s">
        <v>69</v>
      </c>
      <c r="B269" s="832" t="s">
        <v>114</v>
      </c>
      <c r="C269" s="833" t="s">
        <v>66</v>
      </c>
      <c r="D269" s="833" t="s">
        <v>7</v>
      </c>
      <c r="E269" s="833" t="s">
        <v>70</v>
      </c>
      <c r="F269" s="833" t="s">
        <v>60</v>
      </c>
      <c r="G269" s="482">
        <f>G276+G281</f>
        <v>0</v>
      </c>
      <c r="H269" s="484">
        <f>H276</f>
        <v>1300</v>
      </c>
      <c r="I269" s="591">
        <f>I276</f>
        <v>1567</v>
      </c>
      <c r="J269" s="591">
        <f>J276</f>
        <v>305.5</v>
      </c>
      <c r="K269" s="356">
        <f t="shared" si="11"/>
        <v>19.495851946394385</v>
      </c>
    </row>
    <row r="270" spans="1:11" ht="26.25" customHeight="1" hidden="1">
      <c r="A270" s="21" t="s">
        <v>118</v>
      </c>
      <c r="B270" s="832" t="s">
        <v>120</v>
      </c>
      <c r="C270" s="833" t="s">
        <v>66</v>
      </c>
      <c r="D270" s="833" t="s">
        <v>7</v>
      </c>
      <c r="E270" s="833" t="s">
        <v>121</v>
      </c>
      <c r="F270" s="833"/>
      <c r="G270" s="482"/>
      <c r="H270" s="482"/>
      <c r="I270" s="589"/>
      <c r="J270" s="798"/>
      <c r="K270" s="356" t="e">
        <f t="shared" si="11"/>
        <v>#DIV/0!</v>
      </c>
    </row>
    <row r="271" spans="1:11" ht="41.25" customHeight="1" hidden="1">
      <c r="A271" s="21" t="s">
        <v>108</v>
      </c>
      <c r="B271" s="832" t="s">
        <v>120</v>
      </c>
      <c r="C271" s="833" t="s">
        <v>66</v>
      </c>
      <c r="D271" s="833" t="s">
        <v>7</v>
      </c>
      <c r="E271" s="833" t="s">
        <v>121</v>
      </c>
      <c r="F271" s="833" t="s">
        <v>109</v>
      </c>
      <c r="G271" s="482"/>
      <c r="H271" s="482"/>
      <c r="I271" s="589"/>
      <c r="J271" s="798"/>
      <c r="K271" s="356" t="e">
        <f t="shared" si="11"/>
        <v>#DIV/0!</v>
      </c>
    </row>
    <row r="272" spans="1:11" ht="35.25" customHeight="1" hidden="1">
      <c r="A272" s="16" t="s">
        <v>74</v>
      </c>
      <c r="B272" s="834" t="s">
        <v>21</v>
      </c>
      <c r="C272" s="833" t="s">
        <v>66</v>
      </c>
      <c r="D272" s="833" t="s">
        <v>9</v>
      </c>
      <c r="E272" s="833" t="s">
        <v>73</v>
      </c>
      <c r="F272" s="833" t="s">
        <v>75</v>
      </c>
      <c r="G272" s="485"/>
      <c r="H272" s="485"/>
      <c r="I272" s="589"/>
      <c r="J272" s="786"/>
      <c r="K272" s="356" t="e">
        <f t="shared" si="11"/>
        <v>#DIV/0!</v>
      </c>
    </row>
    <row r="273" spans="1:11" ht="27" customHeight="1" hidden="1">
      <c r="A273" s="15" t="s">
        <v>71</v>
      </c>
      <c r="B273" s="835" t="s">
        <v>21</v>
      </c>
      <c r="C273" s="836" t="s">
        <v>66</v>
      </c>
      <c r="D273" s="836" t="s">
        <v>9</v>
      </c>
      <c r="E273" s="836" t="s">
        <v>35</v>
      </c>
      <c r="F273" s="836" t="s">
        <v>6</v>
      </c>
      <c r="G273" s="487"/>
      <c r="H273" s="487"/>
      <c r="I273" s="592"/>
      <c r="J273" s="800"/>
      <c r="K273" s="356" t="e">
        <f aca="true" t="shared" si="17" ref="K273:K335">J273/I273*100</f>
        <v>#DIV/0!</v>
      </c>
    </row>
    <row r="274" spans="1:11" ht="40.5" customHeight="1" hidden="1">
      <c r="A274" s="16" t="s">
        <v>72</v>
      </c>
      <c r="B274" s="834" t="s">
        <v>21</v>
      </c>
      <c r="C274" s="833" t="s">
        <v>66</v>
      </c>
      <c r="D274" s="833" t="s">
        <v>9</v>
      </c>
      <c r="E274" s="833" t="s">
        <v>73</v>
      </c>
      <c r="F274" s="833" t="s">
        <v>6</v>
      </c>
      <c r="G274" s="485"/>
      <c r="H274" s="485"/>
      <c r="I274" s="589"/>
      <c r="J274" s="786"/>
      <c r="K274" s="356" t="e">
        <f t="shared" si="17"/>
        <v>#DIV/0!</v>
      </c>
    </row>
    <row r="275" spans="1:11" ht="38.25" customHeight="1" hidden="1">
      <c r="A275" s="16" t="s">
        <v>74</v>
      </c>
      <c r="B275" s="834" t="s">
        <v>21</v>
      </c>
      <c r="C275" s="833" t="s">
        <v>66</v>
      </c>
      <c r="D275" s="833" t="s">
        <v>9</v>
      </c>
      <c r="E275" s="833" t="s">
        <v>73</v>
      </c>
      <c r="F275" s="833" t="s">
        <v>75</v>
      </c>
      <c r="G275" s="485"/>
      <c r="H275" s="485"/>
      <c r="I275" s="589"/>
      <c r="J275" s="786"/>
      <c r="K275" s="356" t="e">
        <f t="shared" si="17"/>
        <v>#DIV/0!</v>
      </c>
    </row>
    <row r="276" spans="1:11" ht="31.5" customHeight="1">
      <c r="A276" s="820" t="s">
        <v>118</v>
      </c>
      <c r="B276" s="832" t="s">
        <v>114</v>
      </c>
      <c r="C276" s="833" t="s">
        <v>66</v>
      </c>
      <c r="D276" s="833" t="s">
        <v>7</v>
      </c>
      <c r="E276" s="833" t="s">
        <v>121</v>
      </c>
      <c r="F276" s="833" t="s">
        <v>6</v>
      </c>
      <c r="G276" s="482">
        <f>G280</f>
        <v>0</v>
      </c>
      <c r="H276" s="482">
        <f>H280</f>
        <v>1300</v>
      </c>
      <c r="I276" s="589">
        <f>I277+I278+I279+I280</f>
        <v>1567</v>
      </c>
      <c r="J276" s="589">
        <f>J277+J278+J279+J280</f>
        <v>305.5</v>
      </c>
      <c r="K276" s="356">
        <f t="shared" si="17"/>
        <v>19.495851946394385</v>
      </c>
    </row>
    <row r="277" spans="1:11" ht="26.25" customHeight="1">
      <c r="A277" s="825" t="s">
        <v>426</v>
      </c>
      <c r="B277" s="832" t="s">
        <v>114</v>
      </c>
      <c r="C277" s="833" t="s">
        <v>66</v>
      </c>
      <c r="D277" s="833" t="s">
        <v>7</v>
      </c>
      <c r="E277" s="833" t="s">
        <v>121</v>
      </c>
      <c r="F277" s="833" t="s">
        <v>428</v>
      </c>
      <c r="G277" s="482"/>
      <c r="H277" s="482"/>
      <c r="I277" s="589">
        <v>1094</v>
      </c>
      <c r="J277" s="798">
        <v>226.9</v>
      </c>
      <c r="K277" s="356">
        <f t="shared" si="17"/>
        <v>20.74040219378428</v>
      </c>
    </row>
    <row r="278" spans="1:11" ht="31.5" customHeight="1">
      <c r="A278" s="826" t="s">
        <v>425</v>
      </c>
      <c r="B278" s="832" t="s">
        <v>114</v>
      </c>
      <c r="C278" s="833" t="s">
        <v>66</v>
      </c>
      <c r="D278" s="833" t="s">
        <v>7</v>
      </c>
      <c r="E278" s="833" t="s">
        <v>121</v>
      </c>
      <c r="F278" s="833" t="s">
        <v>429</v>
      </c>
      <c r="G278" s="482"/>
      <c r="H278" s="482"/>
      <c r="I278" s="589">
        <v>24</v>
      </c>
      <c r="J278" s="798">
        <v>4</v>
      </c>
      <c r="K278" s="356">
        <f t="shared" si="17"/>
        <v>16.666666666666664</v>
      </c>
    </row>
    <row r="279" spans="1:11" ht="31.5" customHeight="1">
      <c r="A279" s="826" t="s">
        <v>440</v>
      </c>
      <c r="B279" s="703" t="s">
        <v>114</v>
      </c>
      <c r="C279" s="558" t="s">
        <v>66</v>
      </c>
      <c r="D279" s="558" t="s">
        <v>7</v>
      </c>
      <c r="E279" s="558" t="s">
        <v>121</v>
      </c>
      <c r="F279" s="558" t="s">
        <v>421</v>
      </c>
      <c r="G279" s="482"/>
      <c r="H279" s="482"/>
      <c r="I279" s="589">
        <f>449</f>
        <v>449</v>
      </c>
      <c r="J279" s="798">
        <v>74.6</v>
      </c>
      <c r="K279" s="356">
        <f t="shared" si="17"/>
        <v>16.614699331848552</v>
      </c>
    </row>
    <row r="280" spans="1:11" ht="28.5" customHeight="1" hidden="1">
      <c r="A280" s="733" t="s">
        <v>431</v>
      </c>
      <c r="B280" s="703" t="s">
        <v>114</v>
      </c>
      <c r="C280" s="558" t="s">
        <v>66</v>
      </c>
      <c r="D280" s="558" t="s">
        <v>7</v>
      </c>
      <c r="E280" s="558" t="s">
        <v>121</v>
      </c>
      <c r="F280" s="558" t="s">
        <v>430</v>
      </c>
      <c r="G280" s="482"/>
      <c r="H280" s="482">
        <v>1300</v>
      </c>
      <c r="I280" s="589"/>
      <c r="J280" s="798"/>
      <c r="K280" s="356" t="e">
        <f t="shared" si="17"/>
        <v>#DIV/0!</v>
      </c>
    </row>
    <row r="281" spans="1:11" ht="30.75" customHeight="1" hidden="1">
      <c r="A281" s="377" t="s">
        <v>346</v>
      </c>
      <c r="B281" s="546" t="s">
        <v>114</v>
      </c>
      <c r="C281" s="560" t="s">
        <v>66</v>
      </c>
      <c r="D281" s="560" t="s">
        <v>7</v>
      </c>
      <c r="E281" s="560" t="s">
        <v>254</v>
      </c>
      <c r="F281" s="560" t="s">
        <v>6</v>
      </c>
      <c r="G281" s="488"/>
      <c r="H281" s="488"/>
      <c r="I281" s="593"/>
      <c r="J281" s="801"/>
      <c r="K281" s="356" t="e">
        <f t="shared" si="17"/>
        <v>#DIV/0!</v>
      </c>
    </row>
    <row r="282" spans="1:11" ht="18.75" customHeight="1" hidden="1">
      <c r="A282" s="381" t="s">
        <v>108</v>
      </c>
      <c r="B282" s="546" t="s">
        <v>114</v>
      </c>
      <c r="C282" s="560" t="s">
        <v>66</v>
      </c>
      <c r="D282" s="560" t="s">
        <v>7</v>
      </c>
      <c r="E282" s="560" t="s">
        <v>254</v>
      </c>
      <c r="F282" s="560" t="s">
        <v>109</v>
      </c>
      <c r="G282" s="489"/>
      <c r="H282" s="489"/>
      <c r="I282" s="594"/>
      <c r="J282" s="802"/>
      <c r="K282" s="356" t="e">
        <f t="shared" si="17"/>
        <v>#DIV/0!</v>
      </c>
    </row>
    <row r="283" spans="1:11" ht="54.75" customHeight="1">
      <c r="A283" s="826" t="s">
        <v>458</v>
      </c>
      <c r="B283" s="746" t="s">
        <v>114</v>
      </c>
      <c r="C283" s="65" t="s">
        <v>66</v>
      </c>
      <c r="D283" s="65" t="s">
        <v>7</v>
      </c>
      <c r="E283" s="65" t="s">
        <v>460</v>
      </c>
      <c r="F283" s="554" t="s">
        <v>6</v>
      </c>
      <c r="G283" s="482"/>
      <c r="H283" s="482"/>
      <c r="I283" s="589">
        <f>I284</f>
        <v>90.8</v>
      </c>
      <c r="J283" s="798">
        <v>0</v>
      </c>
      <c r="K283" s="356">
        <f t="shared" si="17"/>
        <v>0</v>
      </c>
    </row>
    <row r="284" spans="1:11" ht="29.25" customHeight="1">
      <c r="A284" s="116" t="s">
        <v>463</v>
      </c>
      <c r="B284" s="746" t="s">
        <v>114</v>
      </c>
      <c r="C284" s="65" t="s">
        <v>66</v>
      </c>
      <c r="D284" s="65" t="s">
        <v>7</v>
      </c>
      <c r="E284" s="65" t="s">
        <v>460</v>
      </c>
      <c r="F284" s="838" t="s">
        <v>151</v>
      </c>
      <c r="G284" s="482"/>
      <c r="H284" s="482"/>
      <c r="I284" s="589">
        <v>90.8</v>
      </c>
      <c r="J284" s="798">
        <v>0</v>
      </c>
      <c r="K284" s="356">
        <f t="shared" si="17"/>
        <v>0</v>
      </c>
    </row>
    <row r="285" spans="1:11" ht="29.25" customHeight="1">
      <c r="A285" s="855" t="s">
        <v>543</v>
      </c>
      <c r="B285" s="746" t="s">
        <v>114</v>
      </c>
      <c r="C285" s="65" t="s">
        <v>66</v>
      </c>
      <c r="D285" s="65" t="s">
        <v>7</v>
      </c>
      <c r="E285" s="65" t="s">
        <v>542</v>
      </c>
      <c r="F285" s="838" t="s">
        <v>6</v>
      </c>
      <c r="G285" s="482"/>
      <c r="H285" s="482"/>
      <c r="I285" s="589">
        <f>I286</f>
        <v>515.3</v>
      </c>
      <c r="J285" s="589">
        <f>J286</f>
        <v>0</v>
      </c>
      <c r="K285" s="356">
        <f t="shared" si="17"/>
        <v>0</v>
      </c>
    </row>
    <row r="286" spans="1:11" ht="39.75" customHeight="1">
      <c r="A286" s="826" t="s">
        <v>457</v>
      </c>
      <c r="B286" s="837" t="s">
        <v>114</v>
      </c>
      <c r="C286" s="838" t="s">
        <v>66</v>
      </c>
      <c r="D286" s="838" t="s">
        <v>7</v>
      </c>
      <c r="E286" s="838" t="s">
        <v>459</v>
      </c>
      <c r="F286" s="838" t="s">
        <v>6</v>
      </c>
      <c r="G286" s="482"/>
      <c r="H286" s="482"/>
      <c r="I286" s="589">
        <f>I287+I288</f>
        <v>515.3</v>
      </c>
      <c r="J286" s="589">
        <f>J287+J288</f>
        <v>0</v>
      </c>
      <c r="K286" s="356">
        <f t="shared" si="17"/>
        <v>0</v>
      </c>
    </row>
    <row r="287" spans="1:11" ht="30.75" customHeight="1">
      <c r="A287" s="116" t="s">
        <v>463</v>
      </c>
      <c r="B287" s="837" t="s">
        <v>114</v>
      </c>
      <c r="C287" s="838" t="s">
        <v>66</v>
      </c>
      <c r="D287" s="838" t="s">
        <v>7</v>
      </c>
      <c r="E287" s="838" t="s">
        <v>515</v>
      </c>
      <c r="F287" s="838" t="s">
        <v>502</v>
      </c>
      <c r="G287" s="482"/>
      <c r="H287" s="482"/>
      <c r="I287" s="589">
        <v>15.3</v>
      </c>
      <c r="J287" s="798">
        <v>0</v>
      </c>
      <c r="K287" s="356">
        <f t="shared" si="17"/>
        <v>0</v>
      </c>
    </row>
    <row r="288" spans="1:11" ht="30.75" customHeight="1">
      <c r="A288" s="116" t="s">
        <v>522</v>
      </c>
      <c r="B288" s="837" t="s">
        <v>114</v>
      </c>
      <c r="C288" s="838" t="s">
        <v>66</v>
      </c>
      <c r="D288" s="838" t="s">
        <v>7</v>
      </c>
      <c r="E288" s="838" t="s">
        <v>538</v>
      </c>
      <c r="F288" s="838" t="s">
        <v>502</v>
      </c>
      <c r="G288" s="482"/>
      <c r="H288" s="482"/>
      <c r="I288" s="589">
        <v>500</v>
      </c>
      <c r="J288" s="798">
        <v>0</v>
      </c>
      <c r="K288" s="356">
        <f t="shared" si="17"/>
        <v>0</v>
      </c>
    </row>
    <row r="289" spans="1:11" ht="27" customHeight="1">
      <c r="A289" s="231" t="s">
        <v>376</v>
      </c>
      <c r="B289" s="685" t="s">
        <v>114</v>
      </c>
      <c r="C289" s="388" t="s">
        <v>66</v>
      </c>
      <c r="D289" s="388" t="s">
        <v>14</v>
      </c>
      <c r="E289" s="388" t="s">
        <v>35</v>
      </c>
      <c r="F289" s="388" t="s">
        <v>6</v>
      </c>
      <c r="G289" s="490">
        <f aca="true" t="shared" si="18" ref="G289:J290">G290</f>
        <v>0</v>
      </c>
      <c r="H289" s="490">
        <f t="shared" si="18"/>
        <v>416</v>
      </c>
      <c r="I289" s="591">
        <f t="shared" si="18"/>
        <v>511</v>
      </c>
      <c r="J289" s="591">
        <f t="shared" si="18"/>
        <v>106.7</v>
      </c>
      <c r="K289" s="356">
        <f t="shared" si="17"/>
        <v>20.880626223091976</v>
      </c>
    </row>
    <row r="290" spans="1:11" ht="65.25" customHeight="1">
      <c r="A290" s="31" t="s">
        <v>98</v>
      </c>
      <c r="B290" s="709" t="s">
        <v>114</v>
      </c>
      <c r="C290" s="463" t="s">
        <v>66</v>
      </c>
      <c r="D290" s="463" t="s">
        <v>14</v>
      </c>
      <c r="E290" s="463" t="s">
        <v>111</v>
      </c>
      <c r="F290" s="463" t="s">
        <v>6</v>
      </c>
      <c r="G290" s="479">
        <f t="shared" si="18"/>
        <v>0</v>
      </c>
      <c r="H290" s="479">
        <f t="shared" si="18"/>
        <v>416</v>
      </c>
      <c r="I290" s="595">
        <f t="shared" si="18"/>
        <v>511</v>
      </c>
      <c r="J290" s="595">
        <f t="shared" si="18"/>
        <v>106.7</v>
      </c>
      <c r="K290" s="356">
        <f t="shared" si="17"/>
        <v>20.880626223091976</v>
      </c>
    </row>
    <row r="291" spans="1:11" ht="30" customHeight="1">
      <c r="A291" s="63" t="s">
        <v>18</v>
      </c>
      <c r="B291" s="709" t="s">
        <v>114</v>
      </c>
      <c r="C291" s="463" t="s">
        <v>66</v>
      </c>
      <c r="D291" s="463" t="s">
        <v>14</v>
      </c>
      <c r="E291" s="463" t="s">
        <v>112</v>
      </c>
      <c r="F291" s="463" t="s">
        <v>6</v>
      </c>
      <c r="G291" s="479">
        <f>G298</f>
        <v>0</v>
      </c>
      <c r="H291" s="479">
        <f>H298</f>
        <v>416</v>
      </c>
      <c r="I291" s="595">
        <f>I294+I295+I296+I297+I298</f>
        <v>511</v>
      </c>
      <c r="J291" s="595">
        <f>J294+J295+J296+J297+J298</f>
        <v>106.7</v>
      </c>
      <c r="K291" s="356">
        <f t="shared" si="17"/>
        <v>20.880626223091976</v>
      </c>
    </row>
    <row r="292" spans="1:11" ht="0.75" customHeight="1" hidden="1">
      <c r="A292" s="23" t="s">
        <v>122</v>
      </c>
      <c r="B292" s="709" t="s">
        <v>120</v>
      </c>
      <c r="C292" s="463" t="s">
        <v>66</v>
      </c>
      <c r="D292" s="463" t="s">
        <v>8</v>
      </c>
      <c r="E292" s="463" t="s">
        <v>112</v>
      </c>
      <c r="F292" s="463" t="s">
        <v>96</v>
      </c>
      <c r="G292" s="479"/>
      <c r="H292" s="479"/>
      <c r="I292" s="595"/>
      <c r="J292" s="803"/>
      <c r="K292" s="356" t="e">
        <f t="shared" si="17"/>
        <v>#DIV/0!</v>
      </c>
    </row>
    <row r="293" spans="1:11" ht="10.5" customHeight="1" hidden="1">
      <c r="A293" s="8" t="s">
        <v>22</v>
      </c>
      <c r="B293" s="710" t="s">
        <v>21</v>
      </c>
      <c r="C293" s="463" t="s">
        <v>66</v>
      </c>
      <c r="D293" s="463" t="s">
        <v>7</v>
      </c>
      <c r="E293" s="463" t="s">
        <v>38</v>
      </c>
      <c r="F293" s="463" t="s">
        <v>37</v>
      </c>
      <c r="G293" s="492"/>
      <c r="H293" s="492"/>
      <c r="I293" s="595"/>
      <c r="J293" s="794"/>
      <c r="K293" s="356" t="e">
        <f t="shared" si="17"/>
        <v>#DIV/0!</v>
      </c>
    </row>
    <row r="294" spans="1:11" ht="23.25" customHeight="1">
      <c r="A294" s="825" t="s">
        <v>426</v>
      </c>
      <c r="B294" s="709" t="s">
        <v>114</v>
      </c>
      <c r="C294" s="463" t="s">
        <v>66</v>
      </c>
      <c r="D294" s="463" t="s">
        <v>14</v>
      </c>
      <c r="E294" s="463" t="s">
        <v>112</v>
      </c>
      <c r="F294" s="737" t="s">
        <v>419</v>
      </c>
      <c r="G294" s="492"/>
      <c r="H294" s="492"/>
      <c r="I294" s="595">
        <v>372</v>
      </c>
      <c r="J294" s="794">
        <v>79</v>
      </c>
      <c r="K294" s="356">
        <f t="shared" si="17"/>
        <v>21.236559139784948</v>
      </c>
    </row>
    <row r="295" spans="1:11" ht="0.75" customHeight="1">
      <c r="A295" s="826" t="s">
        <v>425</v>
      </c>
      <c r="B295" s="709" t="s">
        <v>114</v>
      </c>
      <c r="C295" s="463" t="s">
        <v>66</v>
      </c>
      <c r="D295" s="463" t="s">
        <v>14</v>
      </c>
      <c r="E295" s="463" t="s">
        <v>112</v>
      </c>
      <c r="F295" s="737" t="s">
        <v>420</v>
      </c>
      <c r="G295" s="492"/>
      <c r="H295" s="492"/>
      <c r="I295" s="595"/>
      <c r="J295" s="794"/>
      <c r="K295" s="356" t="e">
        <f t="shared" si="17"/>
        <v>#DIV/0!</v>
      </c>
    </row>
    <row r="296" spans="1:11" ht="30" customHeight="1">
      <c r="A296" s="826" t="s">
        <v>440</v>
      </c>
      <c r="B296" s="709" t="s">
        <v>114</v>
      </c>
      <c r="C296" s="463" t="s">
        <v>66</v>
      </c>
      <c r="D296" s="463" t="s">
        <v>14</v>
      </c>
      <c r="E296" s="463" t="s">
        <v>112</v>
      </c>
      <c r="F296" s="737" t="s">
        <v>421</v>
      </c>
      <c r="G296" s="492"/>
      <c r="H296" s="492"/>
      <c r="I296" s="595">
        <v>139</v>
      </c>
      <c r="J296" s="794">
        <v>27.7</v>
      </c>
      <c r="K296" s="356">
        <f t="shared" si="17"/>
        <v>19.928057553956833</v>
      </c>
    </row>
    <row r="297" spans="1:11" ht="30.75" customHeight="1" hidden="1">
      <c r="A297" s="733" t="s">
        <v>423</v>
      </c>
      <c r="B297" s="709" t="s">
        <v>114</v>
      </c>
      <c r="C297" s="463" t="s">
        <v>66</v>
      </c>
      <c r="D297" s="463" t="s">
        <v>14</v>
      </c>
      <c r="E297" s="463" t="s">
        <v>112</v>
      </c>
      <c r="F297" s="737" t="s">
        <v>422</v>
      </c>
      <c r="G297" s="492"/>
      <c r="H297" s="492"/>
      <c r="I297" s="595"/>
      <c r="J297" s="794"/>
      <c r="K297" s="356" t="e">
        <f t="shared" si="17"/>
        <v>#DIV/0!</v>
      </c>
    </row>
    <row r="298" spans="1:11" ht="28.5" customHeight="1" hidden="1">
      <c r="A298" s="733" t="s">
        <v>431</v>
      </c>
      <c r="B298" s="709" t="s">
        <v>114</v>
      </c>
      <c r="C298" s="463" t="s">
        <v>66</v>
      </c>
      <c r="D298" s="463" t="s">
        <v>14</v>
      </c>
      <c r="E298" s="463" t="s">
        <v>112</v>
      </c>
      <c r="F298" s="737" t="s">
        <v>430</v>
      </c>
      <c r="G298" s="479"/>
      <c r="H298" s="479">
        <v>416</v>
      </c>
      <c r="I298" s="595"/>
      <c r="J298" s="803"/>
      <c r="K298" s="356" t="e">
        <f t="shared" si="17"/>
        <v>#DIV/0!</v>
      </c>
    </row>
    <row r="299" spans="1:11" ht="48.75" customHeight="1">
      <c r="A299" s="17" t="s">
        <v>251</v>
      </c>
      <c r="B299" s="684" t="s">
        <v>130</v>
      </c>
      <c r="C299" s="387" t="s">
        <v>16</v>
      </c>
      <c r="D299" s="387" t="s">
        <v>16</v>
      </c>
      <c r="E299" s="387" t="s">
        <v>35</v>
      </c>
      <c r="F299" s="387" t="s">
        <v>6</v>
      </c>
      <c r="G299" s="498" t="e">
        <f>G300+G422+#REF!</f>
        <v>#REF!</v>
      </c>
      <c r="H299" s="498">
        <v>35429</v>
      </c>
      <c r="I299" s="575">
        <f>I300+I422</f>
        <v>117260.1</v>
      </c>
      <c r="J299" s="575">
        <f>J300+J422</f>
        <v>23628.600000000002</v>
      </c>
      <c r="K299" s="356">
        <f t="shared" si="17"/>
        <v>20.15058830753172</v>
      </c>
    </row>
    <row r="300" spans="1:11" ht="18.75" customHeight="1">
      <c r="A300" s="283" t="s">
        <v>11</v>
      </c>
      <c r="B300" s="706" t="s">
        <v>130</v>
      </c>
      <c r="C300" s="248" t="s">
        <v>10</v>
      </c>
      <c r="D300" s="248" t="s">
        <v>31</v>
      </c>
      <c r="E300" s="248" t="s">
        <v>35</v>
      </c>
      <c r="F300" s="248" t="s">
        <v>6</v>
      </c>
      <c r="G300" s="475" t="e">
        <f>G301+G321+G380+G367</f>
        <v>#REF!</v>
      </c>
      <c r="H300" s="475" t="e">
        <f>H301+H321+H380+H367</f>
        <v>#REF!</v>
      </c>
      <c r="I300" s="576">
        <f>I301+I321+I367+I380</f>
        <v>98496.20000000001</v>
      </c>
      <c r="J300" s="576">
        <f>J301+J321+J367+J380</f>
        <v>20465.9</v>
      </c>
      <c r="K300" s="356">
        <f t="shared" si="17"/>
        <v>20.7783650536772</v>
      </c>
    </row>
    <row r="301" spans="1:11" ht="15.75">
      <c r="A301" s="10" t="s">
        <v>48</v>
      </c>
      <c r="B301" s="706" t="s">
        <v>130</v>
      </c>
      <c r="C301" s="248" t="s">
        <v>10</v>
      </c>
      <c r="D301" s="248" t="s">
        <v>7</v>
      </c>
      <c r="E301" s="248" t="s">
        <v>35</v>
      </c>
      <c r="F301" s="248" t="s">
        <v>6</v>
      </c>
      <c r="G301" s="490" t="e">
        <f>G302</f>
        <v>#REF!</v>
      </c>
      <c r="H301" s="490" t="e">
        <f>H302</f>
        <v>#REF!</v>
      </c>
      <c r="I301" s="591">
        <f>I302+I314+I311+I313+I312+I320</f>
        <v>14711.7</v>
      </c>
      <c r="J301" s="591">
        <f>J302+J311+J312+J313+J314</f>
        <v>3843.0000000000005</v>
      </c>
      <c r="K301" s="356">
        <f t="shared" si="17"/>
        <v>26.12206611064663</v>
      </c>
    </row>
    <row r="302" spans="1:11" ht="13.5" customHeight="1">
      <c r="A302" s="2" t="s">
        <v>49</v>
      </c>
      <c r="B302" s="706" t="s">
        <v>130</v>
      </c>
      <c r="C302" s="248" t="s">
        <v>10</v>
      </c>
      <c r="D302" s="248" t="s">
        <v>7</v>
      </c>
      <c r="E302" s="248" t="s">
        <v>50</v>
      </c>
      <c r="F302" s="248" t="s">
        <v>6</v>
      </c>
      <c r="G302" s="422" t="e">
        <f>G303+#REF!</f>
        <v>#REF!</v>
      </c>
      <c r="H302" s="422" t="e">
        <f>H303+#REF!</f>
        <v>#REF!</v>
      </c>
      <c r="I302" s="589">
        <f>I303</f>
        <v>6513.1</v>
      </c>
      <c r="J302" s="589">
        <f>J303</f>
        <v>1233.8000000000002</v>
      </c>
      <c r="K302" s="356">
        <f t="shared" si="17"/>
        <v>18.943360304616853</v>
      </c>
    </row>
    <row r="303" spans="1:11" ht="25.5" customHeight="1">
      <c r="A303" s="817" t="s">
        <v>22</v>
      </c>
      <c r="B303" s="689" t="s">
        <v>130</v>
      </c>
      <c r="C303" s="399" t="s">
        <v>10</v>
      </c>
      <c r="D303" s="399" t="s">
        <v>7</v>
      </c>
      <c r="E303" s="399" t="s">
        <v>131</v>
      </c>
      <c r="F303" s="399" t="s">
        <v>6</v>
      </c>
      <c r="G303" s="428">
        <f>G304</f>
        <v>0</v>
      </c>
      <c r="H303" s="428">
        <f>H304</f>
        <v>14355.6</v>
      </c>
      <c r="I303" s="589">
        <f>I304+I305+I306+I307+I308+I309</f>
        <v>6513.1</v>
      </c>
      <c r="J303" s="589">
        <f>J304+J305+J306+J307+J308+J309</f>
        <v>1233.8000000000002</v>
      </c>
      <c r="K303" s="356">
        <f t="shared" si="17"/>
        <v>18.943360304616853</v>
      </c>
    </row>
    <row r="304" spans="1:11" ht="20.25" customHeight="1">
      <c r="A304" s="733" t="s">
        <v>426</v>
      </c>
      <c r="B304" s="689" t="s">
        <v>130</v>
      </c>
      <c r="C304" s="399" t="s">
        <v>10</v>
      </c>
      <c r="D304" s="399" t="s">
        <v>7</v>
      </c>
      <c r="E304" s="399" t="s">
        <v>131</v>
      </c>
      <c r="F304" s="558" t="s">
        <v>428</v>
      </c>
      <c r="G304" s="428"/>
      <c r="H304" s="428">
        <v>14355.6</v>
      </c>
      <c r="I304" s="589">
        <v>363.6</v>
      </c>
      <c r="J304" s="786">
        <f>184.8-33.8</f>
        <v>151</v>
      </c>
      <c r="K304" s="356">
        <f t="shared" si="17"/>
        <v>41.529152915291526</v>
      </c>
    </row>
    <row r="305" spans="1:11" ht="27" customHeight="1">
      <c r="A305" s="826" t="s">
        <v>425</v>
      </c>
      <c r="B305" s="689" t="s">
        <v>130</v>
      </c>
      <c r="C305" s="399" t="s">
        <v>10</v>
      </c>
      <c r="D305" s="399" t="s">
        <v>7</v>
      </c>
      <c r="E305" s="399" t="s">
        <v>131</v>
      </c>
      <c r="F305" s="558" t="s">
        <v>429</v>
      </c>
      <c r="G305" s="428"/>
      <c r="H305" s="428"/>
      <c r="I305" s="589">
        <v>14.4</v>
      </c>
      <c r="J305" s="786">
        <v>2.2</v>
      </c>
      <c r="K305" s="356">
        <f t="shared" si="17"/>
        <v>15.277777777777779</v>
      </c>
    </row>
    <row r="306" spans="1:11" ht="27" customHeight="1">
      <c r="A306" s="826" t="s">
        <v>440</v>
      </c>
      <c r="B306" s="689" t="s">
        <v>130</v>
      </c>
      <c r="C306" s="399" t="s">
        <v>10</v>
      </c>
      <c r="D306" s="399" t="s">
        <v>7</v>
      </c>
      <c r="E306" s="399" t="s">
        <v>131</v>
      </c>
      <c r="F306" s="558" t="s">
        <v>421</v>
      </c>
      <c r="G306" s="428"/>
      <c r="H306" s="428"/>
      <c r="I306" s="589">
        <v>624.5</v>
      </c>
      <c r="J306" s="786">
        <v>29.7</v>
      </c>
      <c r="K306" s="356">
        <f t="shared" si="17"/>
        <v>4.7558046437149715</v>
      </c>
    </row>
    <row r="307" spans="1:11" ht="40.5" customHeight="1">
      <c r="A307" s="826" t="s">
        <v>465</v>
      </c>
      <c r="B307" s="689" t="s">
        <v>130</v>
      </c>
      <c r="C307" s="399" t="s">
        <v>10</v>
      </c>
      <c r="D307" s="399" t="s">
        <v>7</v>
      </c>
      <c r="E307" s="399" t="s">
        <v>131</v>
      </c>
      <c r="F307" s="558" t="s">
        <v>437</v>
      </c>
      <c r="G307" s="428"/>
      <c r="H307" s="428"/>
      <c r="I307" s="589">
        <v>5451.5</v>
      </c>
      <c r="J307" s="786">
        <v>1050.9</v>
      </c>
      <c r="K307" s="356">
        <f t="shared" si="17"/>
        <v>19.277263138585713</v>
      </c>
    </row>
    <row r="308" spans="1:11" ht="29.25" customHeight="1">
      <c r="A308" s="733" t="s">
        <v>423</v>
      </c>
      <c r="B308" s="689" t="s">
        <v>130</v>
      </c>
      <c r="C308" s="399" t="s">
        <v>10</v>
      </c>
      <c r="D308" s="399" t="s">
        <v>7</v>
      </c>
      <c r="E308" s="399" t="s">
        <v>131</v>
      </c>
      <c r="F308" s="737" t="s">
        <v>422</v>
      </c>
      <c r="G308" s="428"/>
      <c r="H308" s="428"/>
      <c r="I308" s="589">
        <v>59.1</v>
      </c>
      <c r="J308" s="786">
        <v>0</v>
      </c>
      <c r="K308" s="356">
        <f t="shared" si="17"/>
        <v>0</v>
      </c>
    </row>
    <row r="309" spans="1:11" ht="32.25" customHeight="1" hidden="1">
      <c r="A309" s="733" t="s">
        <v>431</v>
      </c>
      <c r="B309" s="689" t="s">
        <v>130</v>
      </c>
      <c r="C309" s="399" t="s">
        <v>10</v>
      </c>
      <c r="D309" s="399" t="s">
        <v>7</v>
      </c>
      <c r="E309" s="399" t="s">
        <v>131</v>
      </c>
      <c r="F309" s="737" t="s">
        <v>430</v>
      </c>
      <c r="G309" s="428"/>
      <c r="H309" s="428"/>
      <c r="I309" s="589"/>
      <c r="J309" s="786"/>
      <c r="K309" s="356" t="e">
        <f t="shared" si="17"/>
        <v>#DIV/0!</v>
      </c>
    </row>
    <row r="310" spans="1:11" ht="48" customHeight="1">
      <c r="A310" s="733" t="s">
        <v>541</v>
      </c>
      <c r="B310" s="743" t="s">
        <v>130</v>
      </c>
      <c r="C310" s="611" t="s">
        <v>10</v>
      </c>
      <c r="D310" s="611" t="s">
        <v>7</v>
      </c>
      <c r="E310" s="611" t="s">
        <v>539</v>
      </c>
      <c r="F310" s="737" t="s">
        <v>6</v>
      </c>
      <c r="G310" s="428"/>
      <c r="H310" s="428"/>
      <c r="I310" s="589">
        <f>I311+I312+I313</f>
        <v>8106.6</v>
      </c>
      <c r="J310" s="589">
        <f>J311+J312+J313</f>
        <v>2555.8</v>
      </c>
      <c r="K310" s="356">
        <f t="shared" si="17"/>
        <v>31.527397429255178</v>
      </c>
    </row>
    <row r="311" spans="1:11" ht="32.25" customHeight="1">
      <c r="A311" s="733" t="s">
        <v>426</v>
      </c>
      <c r="B311" s="743" t="s">
        <v>130</v>
      </c>
      <c r="C311" s="611" t="s">
        <v>10</v>
      </c>
      <c r="D311" s="611" t="s">
        <v>7</v>
      </c>
      <c r="E311" s="611" t="s">
        <v>539</v>
      </c>
      <c r="F311" s="737" t="s">
        <v>428</v>
      </c>
      <c r="G311" s="428"/>
      <c r="H311" s="428"/>
      <c r="I311" s="589">
        <f>2378.3+478.8</f>
        <v>2857.1000000000004</v>
      </c>
      <c r="J311" s="786">
        <f>57.2+478.8</f>
        <v>536</v>
      </c>
      <c r="K311" s="356">
        <f t="shared" si="17"/>
        <v>18.76028140422106</v>
      </c>
    </row>
    <row r="312" spans="1:11" ht="32.25" customHeight="1">
      <c r="A312" s="734" t="s">
        <v>440</v>
      </c>
      <c r="B312" s="743" t="s">
        <v>130</v>
      </c>
      <c r="C312" s="611" t="s">
        <v>10</v>
      </c>
      <c r="D312" s="611" t="s">
        <v>7</v>
      </c>
      <c r="E312" s="611" t="s">
        <v>539</v>
      </c>
      <c r="F312" s="737" t="s">
        <v>421</v>
      </c>
      <c r="G312" s="428"/>
      <c r="H312" s="428"/>
      <c r="I312" s="589">
        <f>715.9+77.2</f>
        <v>793.1</v>
      </c>
      <c r="J312" s="786">
        <f>147.4+77.2</f>
        <v>224.60000000000002</v>
      </c>
      <c r="K312" s="356">
        <f t="shared" si="17"/>
        <v>28.319253561972012</v>
      </c>
    </row>
    <row r="313" spans="1:11" ht="54" customHeight="1">
      <c r="A313" s="826" t="s">
        <v>465</v>
      </c>
      <c r="B313" s="743" t="s">
        <v>130</v>
      </c>
      <c r="C313" s="611" t="s">
        <v>10</v>
      </c>
      <c r="D313" s="611" t="s">
        <v>7</v>
      </c>
      <c r="E313" s="611" t="s">
        <v>539</v>
      </c>
      <c r="F313" s="737" t="s">
        <v>437</v>
      </c>
      <c r="G313" s="428"/>
      <c r="H313" s="428"/>
      <c r="I313" s="589">
        <f>3197.2+1259.2</f>
        <v>4456.4</v>
      </c>
      <c r="J313" s="786">
        <f>536+1259.2</f>
        <v>1795.2</v>
      </c>
      <c r="K313" s="356">
        <f t="shared" si="17"/>
        <v>40.283637016425814</v>
      </c>
    </row>
    <row r="314" spans="1:11" ht="94.5" customHeight="1">
      <c r="A314" s="825" t="s">
        <v>445</v>
      </c>
      <c r="B314" s="743" t="s">
        <v>130</v>
      </c>
      <c r="C314" s="611" t="s">
        <v>10</v>
      </c>
      <c r="D314" s="611" t="s">
        <v>7</v>
      </c>
      <c r="E314" s="611" t="s">
        <v>190</v>
      </c>
      <c r="F314" s="737" t="s">
        <v>6</v>
      </c>
      <c r="G314" s="428"/>
      <c r="H314" s="428"/>
      <c r="I314" s="589">
        <f>I315+I319</f>
        <v>70.3</v>
      </c>
      <c r="J314" s="589">
        <f>J315+J319</f>
        <v>53.400000000000006</v>
      </c>
      <c r="K314" s="356">
        <f t="shared" si="17"/>
        <v>75.96017069701281</v>
      </c>
    </row>
    <row r="315" spans="1:11" ht="50.25" customHeight="1">
      <c r="A315" s="742" t="s">
        <v>147</v>
      </c>
      <c r="B315" s="743" t="s">
        <v>130</v>
      </c>
      <c r="C315" s="611" t="s">
        <v>10</v>
      </c>
      <c r="D315" s="611" t="s">
        <v>7</v>
      </c>
      <c r="E315" s="611" t="s">
        <v>446</v>
      </c>
      <c r="F315" s="737" t="s">
        <v>6</v>
      </c>
      <c r="G315" s="428"/>
      <c r="H315" s="428"/>
      <c r="I315" s="589">
        <f>I316+I317</f>
        <v>67.2</v>
      </c>
      <c r="J315" s="589">
        <f>J316+J317</f>
        <v>53.400000000000006</v>
      </c>
      <c r="K315" s="356">
        <f t="shared" si="17"/>
        <v>79.46428571428572</v>
      </c>
    </row>
    <row r="316" spans="1:11" ht="32.25" customHeight="1">
      <c r="A316" s="826" t="s">
        <v>440</v>
      </c>
      <c r="B316" s="743" t="s">
        <v>130</v>
      </c>
      <c r="C316" s="611" t="s">
        <v>10</v>
      </c>
      <c r="D316" s="611" t="s">
        <v>7</v>
      </c>
      <c r="E316" s="611" t="s">
        <v>446</v>
      </c>
      <c r="F316" s="737" t="s">
        <v>421</v>
      </c>
      <c r="G316" s="428"/>
      <c r="H316" s="428"/>
      <c r="I316" s="589">
        <v>33.6</v>
      </c>
      <c r="J316" s="589">
        <v>33.6</v>
      </c>
      <c r="K316" s="356">
        <f t="shared" si="17"/>
        <v>100</v>
      </c>
    </row>
    <row r="317" spans="1:11" ht="54" customHeight="1">
      <c r="A317" s="826" t="s">
        <v>465</v>
      </c>
      <c r="B317" s="743" t="s">
        <v>130</v>
      </c>
      <c r="C317" s="611" t="s">
        <v>10</v>
      </c>
      <c r="D317" s="611" t="s">
        <v>7</v>
      </c>
      <c r="E317" s="611" t="s">
        <v>446</v>
      </c>
      <c r="F317" s="737" t="s">
        <v>437</v>
      </c>
      <c r="G317" s="428"/>
      <c r="H317" s="428"/>
      <c r="I317" s="589">
        <v>33.6</v>
      </c>
      <c r="J317" s="786">
        <v>19.8</v>
      </c>
      <c r="K317" s="356">
        <f t="shared" si="17"/>
        <v>58.92857142857143</v>
      </c>
    </row>
    <row r="318" spans="1:11" ht="49.5" customHeight="1">
      <c r="A318" s="854" t="s">
        <v>534</v>
      </c>
      <c r="B318" s="743" t="s">
        <v>130</v>
      </c>
      <c r="C318" s="611" t="s">
        <v>10</v>
      </c>
      <c r="D318" s="611" t="s">
        <v>7</v>
      </c>
      <c r="E318" s="611" t="s">
        <v>540</v>
      </c>
      <c r="F318" s="737" t="s">
        <v>6</v>
      </c>
      <c r="G318" s="428"/>
      <c r="H318" s="428"/>
      <c r="I318" s="589">
        <f>I319+I320</f>
        <v>24.8</v>
      </c>
      <c r="J318" s="589">
        <f>J319+J320</f>
        <v>0</v>
      </c>
      <c r="K318" s="356">
        <f t="shared" si="17"/>
        <v>0</v>
      </c>
    </row>
    <row r="319" spans="1:11" ht="21" customHeight="1">
      <c r="A319" s="854" t="s">
        <v>544</v>
      </c>
      <c r="B319" s="743" t="s">
        <v>130</v>
      </c>
      <c r="C319" s="611" t="s">
        <v>10</v>
      </c>
      <c r="D319" s="611" t="s">
        <v>7</v>
      </c>
      <c r="E319" s="611" t="s">
        <v>540</v>
      </c>
      <c r="F319" s="737" t="s">
        <v>473</v>
      </c>
      <c r="G319" s="428"/>
      <c r="H319" s="428"/>
      <c r="I319" s="589">
        <v>3.1</v>
      </c>
      <c r="J319" s="786">
        <v>0</v>
      </c>
      <c r="K319" s="356">
        <f t="shared" si="17"/>
        <v>0</v>
      </c>
    </row>
    <row r="320" spans="1:11" ht="48.75" customHeight="1">
      <c r="A320" s="734" t="s">
        <v>465</v>
      </c>
      <c r="B320" s="743" t="s">
        <v>130</v>
      </c>
      <c r="C320" s="611" t="s">
        <v>10</v>
      </c>
      <c r="D320" s="611" t="s">
        <v>7</v>
      </c>
      <c r="E320" s="611" t="s">
        <v>517</v>
      </c>
      <c r="F320" s="737" t="s">
        <v>437</v>
      </c>
      <c r="G320" s="428"/>
      <c r="H320" s="428"/>
      <c r="I320" s="589">
        <v>21.7</v>
      </c>
      <c r="J320" s="786">
        <v>0</v>
      </c>
      <c r="K320" s="356">
        <f t="shared" si="17"/>
        <v>0</v>
      </c>
    </row>
    <row r="321" spans="1:12" ht="15.75">
      <c r="A321" s="284" t="s">
        <v>12</v>
      </c>
      <c r="B321" s="689" t="s">
        <v>130</v>
      </c>
      <c r="C321" s="399" t="s">
        <v>10</v>
      </c>
      <c r="D321" s="399" t="s">
        <v>9</v>
      </c>
      <c r="E321" s="399" t="s">
        <v>35</v>
      </c>
      <c r="F321" s="399" t="s">
        <v>6</v>
      </c>
      <c r="G321" s="424" t="e">
        <f>G322+G330+G335+G347+G350+G338</f>
        <v>#REF!</v>
      </c>
      <c r="H321" s="424" t="e">
        <f>H322+H330+H335+H347+H350+H338</f>
        <v>#REF!</v>
      </c>
      <c r="I321" s="591">
        <f>I322+I330+I341+I343+I350+I347</f>
        <v>80641.6</v>
      </c>
      <c r="J321" s="591">
        <f>J322+J330+J341+J343+J350+J347</f>
        <v>16234.1</v>
      </c>
      <c r="K321" s="356">
        <f t="shared" si="17"/>
        <v>20.131172992599353</v>
      </c>
      <c r="L321" s="762"/>
    </row>
    <row r="322" spans="1:11" ht="30" customHeight="1">
      <c r="A322" s="243" t="s">
        <v>51</v>
      </c>
      <c r="B322" s="689" t="s">
        <v>130</v>
      </c>
      <c r="C322" s="399" t="s">
        <v>10</v>
      </c>
      <c r="D322" s="399" t="s">
        <v>9</v>
      </c>
      <c r="E322" s="399" t="s">
        <v>52</v>
      </c>
      <c r="F322" s="399" t="s">
        <v>6</v>
      </c>
      <c r="G322" s="428">
        <f>G323</f>
        <v>0</v>
      </c>
      <c r="H322" s="428">
        <f>H323</f>
        <v>16672.2</v>
      </c>
      <c r="I322" s="591">
        <f>I323</f>
        <v>9948.5</v>
      </c>
      <c r="J322" s="591">
        <f>J323</f>
        <v>2443</v>
      </c>
      <c r="K322" s="356">
        <f t="shared" si="17"/>
        <v>24.55646579886415</v>
      </c>
    </row>
    <row r="323" spans="1:11" ht="28.5" customHeight="1">
      <c r="A323" s="839" t="s">
        <v>22</v>
      </c>
      <c r="B323" s="540" t="s">
        <v>130</v>
      </c>
      <c r="C323" s="554" t="s">
        <v>10</v>
      </c>
      <c r="D323" s="554" t="s">
        <v>9</v>
      </c>
      <c r="E323" s="632" t="s">
        <v>132</v>
      </c>
      <c r="F323" s="632" t="s">
        <v>6</v>
      </c>
      <c r="G323" s="482">
        <f>G328</f>
        <v>0</v>
      </c>
      <c r="H323" s="482">
        <f>H328</f>
        <v>16672.2</v>
      </c>
      <c r="I323" s="589">
        <f>I324+I325+I326+I327+I328</f>
        <v>9948.5</v>
      </c>
      <c r="J323" s="589">
        <f>J324+J325+J326+J327+J328</f>
        <v>2443</v>
      </c>
      <c r="K323" s="356">
        <f t="shared" si="17"/>
        <v>24.55646579886415</v>
      </c>
    </row>
    <row r="324" spans="1:11" ht="28.5" customHeight="1">
      <c r="A324" s="825" t="s">
        <v>426</v>
      </c>
      <c r="B324" s="540" t="s">
        <v>130</v>
      </c>
      <c r="C324" s="554" t="s">
        <v>10</v>
      </c>
      <c r="D324" s="554" t="s">
        <v>9</v>
      </c>
      <c r="E324" s="554" t="s">
        <v>132</v>
      </c>
      <c r="F324" s="558" t="s">
        <v>428</v>
      </c>
      <c r="G324" s="482"/>
      <c r="H324" s="482"/>
      <c r="I324" s="589">
        <v>542.9</v>
      </c>
      <c r="J324" s="798">
        <v>204.7</v>
      </c>
      <c r="K324" s="356">
        <f t="shared" si="17"/>
        <v>37.704918032786885</v>
      </c>
    </row>
    <row r="325" spans="1:11" ht="28.5" customHeight="1">
      <c r="A325" s="826" t="s">
        <v>440</v>
      </c>
      <c r="B325" s="540" t="s">
        <v>130</v>
      </c>
      <c r="C325" s="554" t="s">
        <v>10</v>
      </c>
      <c r="D325" s="554" t="s">
        <v>9</v>
      </c>
      <c r="E325" s="554" t="s">
        <v>132</v>
      </c>
      <c r="F325" s="558" t="s">
        <v>421</v>
      </c>
      <c r="G325" s="482"/>
      <c r="H325" s="482"/>
      <c r="I325" s="589">
        <f>5598.4-229.1+45</f>
        <v>5414.299999999999</v>
      </c>
      <c r="J325" s="798">
        <f>1254.1+106.8</f>
        <v>1360.8999999999999</v>
      </c>
      <c r="K325" s="356">
        <f t="shared" si="17"/>
        <v>25.135289880501638</v>
      </c>
    </row>
    <row r="326" spans="1:11" ht="38.25" customHeight="1">
      <c r="A326" s="826" t="s">
        <v>465</v>
      </c>
      <c r="B326" s="540" t="s">
        <v>130</v>
      </c>
      <c r="C326" s="554" t="s">
        <v>10</v>
      </c>
      <c r="D326" s="554" t="s">
        <v>9</v>
      </c>
      <c r="E326" s="632" t="s">
        <v>132</v>
      </c>
      <c r="F326" s="558" t="s">
        <v>437</v>
      </c>
      <c r="G326" s="482"/>
      <c r="H326" s="482"/>
      <c r="I326" s="589">
        <v>3140.6</v>
      </c>
      <c r="J326" s="798">
        <v>800</v>
      </c>
      <c r="K326" s="356">
        <f t="shared" si="17"/>
        <v>25.472839584792716</v>
      </c>
    </row>
    <row r="327" spans="1:11" ht="28.5" customHeight="1">
      <c r="A327" s="825" t="s">
        <v>423</v>
      </c>
      <c r="B327" s="540" t="s">
        <v>130</v>
      </c>
      <c r="C327" s="554" t="s">
        <v>10</v>
      </c>
      <c r="D327" s="554" t="s">
        <v>9</v>
      </c>
      <c r="E327" s="632" t="s">
        <v>132</v>
      </c>
      <c r="F327" s="737" t="s">
        <v>422</v>
      </c>
      <c r="G327" s="482"/>
      <c r="H327" s="482"/>
      <c r="I327" s="589">
        <v>840.7</v>
      </c>
      <c r="J327" s="798">
        <v>77.4</v>
      </c>
      <c r="K327" s="356">
        <f t="shared" si="17"/>
        <v>9.206613536338766</v>
      </c>
    </row>
    <row r="328" spans="1:11" ht="29.25" customHeight="1">
      <c r="A328" s="825" t="s">
        <v>431</v>
      </c>
      <c r="B328" s="540" t="s">
        <v>130</v>
      </c>
      <c r="C328" s="554" t="s">
        <v>10</v>
      </c>
      <c r="D328" s="554" t="s">
        <v>9</v>
      </c>
      <c r="E328" s="632" t="s">
        <v>132</v>
      </c>
      <c r="F328" s="737" t="s">
        <v>430</v>
      </c>
      <c r="G328" s="482"/>
      <c r="H328" s="482">
        <v>16672.2</v>
      </c>
      <c r="I328" s="589">
        <v>10</v>
      </c>
      <c r="J328" s="798">
        <v>0</v>
      </c>
      <c r="K328" s="356">
        <f t="shared" si="17"/>
        <v>0</v>
      </c>
    </row>
    <row r="329" spans="1:11" ht="6.75" customHeight="1" hidden="1">
      <c r="A329" s="733"/>
      <c r="B329" s="540"/>
      <c r="C329" s="554"/>
      <c r="D329" s="554"/>
      <c r="E329" s="632"/>
      <c r="F329" s="737"/>
      <c r="G329" s="482"/>
      <c r="H329" s="482"/>
      <c r="I329" s="589"/>
      <c r="J329" s="798"/>
      <c r="K329" s="356" t="e">
        <f t="shared" si="17"/>
        <v>#DIV/0!</v>
      </c>
    </row>
    <row r="330" spans="1:11" ht="24.75" customHeight="1">
      <c r="A330" s="6" t="s">
        <v>13</v>
      </c>
      <c r="B330" s="692" t="s">
        <v>130</v>
      </c>
      <c r="C330" s="161" t="s">
        <v>10</v>
      </c>
      <c r="D330" s="161" t="s">
        <v>9</v>
      </c>
      <c r="E330" s="161" t="s">
        <v>47</v>
      </c>
      <c r="F330" s="161" t="s">
        <v>6</v>
      </c>
      <c r="G330" s="478" t="e">
        <f>G331</f>
        <v>#REF!</v>
      </c>
      <c r="H330" s="478" t="e">
        <f>H331</f>
        <v>#REF!</v>
      </c>
      <c r="I330" s="591">
        <f>I331</f>
        <v>1270.8</v>
      </c>
      <c r="J330" s="591">
        <f>J331</f>
        <v>430</v>
      </c>
      <c r="K330" s="356">
        <f t="shared" si="17"/>
        <v>33.8369531004092</v>
      </c>
    </row>
    <row r="331" spans="1:11" ht="26.25" customHeight="1">
      <c r="A331" s="819" t="s">
        <v>22</v>
      </c>
      <c r="B331" s="692" t="s">
        <v>130</v>
      </c>
      <c r="C331" s="161" t="s">
        <v>10</v>
      </c>
      <c r="D331" s="161" t="s">
        <v>9</v>
      </c>
      <c r="E331" s="161" t="s">
        <v>115</v>
      </c>
      <c r="F331" s="161" t="s">
        <v>6</v>
      </c>
      <c r="G331" s="495" t="e">
        <f>#REF!</f>
        <v>#REF!</v>
      </c>
      <c r="H331" s="495" t="e">
        <f>#REF!</f>
        <v>#REF!</v>
      </c>
      <c r="I331" s="591">
        <f>I332</f>
        <v>1270.8</v>
      </c>
      <c r="J331" s="591">
        <f>J332</f>
        <v>430</v>
      </c>
      <c r="K331" s="356">
        <f t="shared" si="17"/>
        <v>33.8369531004092</v>
      </c>
    </row>
    <row r="332" spans="1:11" ht="54.75" customHeight="1">
      <c r="A332" s="826" t="s">
        <v>465</v>
      </c>
      <c r="B332" s="692" t="s">
        <v>130</v>
      </c>
      <c r="C332" s="161" t="s">
        <v>10</v>
      </c>
      <c r="D332" s="161" t="s">
        <v>9</v>
      </c>
      <c r="E332" s="161" t="s">
        <v>115</v>
      </c>
      <c r="F332" s="558" t="s">
        <v>437</v>
      </c>
      <c r="G332" s="495"/>
      <c r="H332" s="495"/>
      <c r="I332" s="589">
        <v>1270.8</v>
      </c>
      <c r="J332" s="777">
        <v>430</v>
      </c>
      <c r="K332" s="356">
        <f t="shared" si="17"/>
        <v>33.8369531004092</v>
      </c>
    </row>
    <row r="333" spans="1:11" ht="1.5" customHeight="1" hidden="1">
      <c r="A333" s="87" t="s">
        <v>222</v>
      </c>
      <c r="B333" s="692"/>
      <c r="C333" s="161"/>
      <c r="D333" s="161"/>
      <c r="E333" s="161"/>
      <c r="F333" s="161"/>
      <c r="G333" s="495"/>
      <c r="H333" s="495"/>
      <c r="I333" s="591">
        <f aca="true" t="shared" si="19" ref="I333:I340">G333+H333</f>
        <v>0</v>
      </c>
      <c r="J333" s="777"/>
      <c r="K333" s="356" t="e">
        <f t="shared" si="17"/>
        <v>#DIV/0!</v>
      </c>
    </row>
    <row r="334" spans="1:11" ht="39" customHeight="1" hidden="1">
      <c r="A334" s="87" t="s">
        <v>223</v>
      </c>
      <c r="B334" s="692"/>
      <c r="C334" s="161"/>
      <c r="D334" s="161"/>
      <c r="E334" s="161"/>
      <c r="F334" s="161"/>
      <c r="G334" s="495"/>
      <c r="H334" s="495"/>
      <c r="I334" s="591">
        <f t="shared" si="19"/>
        <v>0</v>
      </c>
      <c r="J334" s="777"/>
      <c r="K334" s="356" t="e">
        <f t="shared" si="17"/>
        <v>#DIV/0!</v>
      </c>
    </row>
    <row r="335" spans="1:11" ht="3" customHeight="1" hidden="1">
      <c r="A335" s="20" t="s">
        <v>89</v>
      </c>
      <c r="B335" s="713" t="s">
        <v>130</v>
      </c>
      <c r="C335" s="561" t="s">
        <v>10</v>
      </c>
      <c r="D335" s="561" t="s">
        <v>9</v>
      </c>
      <c r="E335" s="561" t="s">
        <v>81</v>
      </c>
      <c r="F335" s="561" t="s">
        <v>6</v>
      </c>
      <c r="G335" s="480">
        <f>G336</f>
        <v>0</v>
      </c>
      <c r="H335" s="480"/>
      <c r="I335" s="591">
        <f t="shared" si="19"/>
        <v>0</v>
      </c>
      <c r="J335" s="797"/>
      <c r="K335" s="356" t="e">
        <f t="shared" si="17"/>
        <v>#DIV/0!</v>
      </c>
    </row>
    <row r="336" spans="1:11" ht="36" customHeight="1" hidden="1">
      <c r="A336" s="26" t="s">
        <v>133</v>
      </c>
      <c r="B336" s="713" t="s">
        <v>130</v>
      </c>
      <c r="C336" s="561" t="s">
        <v>10</v>
      </c>
      <c r="D336" s="561" t="s">
        <v>9</v>
      </c>
      <c r="E336" s="561" t="s">
        <v>134</v>
      </c>
      <c r="F336" s="561" t="s">
        <v>6</v>
      </c>
      <c r="G336" s="499">
        <f>G337</f>
        <v>0</v>
      </c>
      <c r="H336" s="499"/>
      <c r="I336" s="591">
        <f t="shared" si="19"/>
        <v>0</v>
      </c>
      <c r="J336" s="804"/>
      <c r="K336" s="356" t="e">
        <f aca="true" t="shared" si="20" ref="K336:K399">J336/I336*100</f>
        <v>#DIV/0!</v>
      </c>
    </row>
    <row r="337" spans="1:11" ht="18.75" customHeight="1" hidden="1">
      <c r="A337" s="26" t="s">
        <v>108</v>
      </c>
      <c r="B337" s="713" t="s">
        <v>130</v>
      </c>
      <c r="C337" s="561" t="s">
        <v>10</v>
      </c>
      <c r="D337" s="561" t="s">
        <v>9</v>
      </c>
      <c r="E337" s="561" t="s">
        <v>134</v>
      </c>
      <c r="F337" s="561" t="s">
        <v>109</v>
      </c>
      <c r="G337" s="499">
        <v>0</v>
      </c>
      <c r="H337" s="499"/>
      <c r="I337" s="591">
        <f t="shared" si="19"/>
        <v>0</v>
      </c>
      <c r="J337" s="804"/>
      <c r="K337" s="356" t="e">
        <f t="shared" si="20"/>
        <v>#DIV/0!</v>
      </c>
    </row>
    <row r="338" spans="1:11" ht="18.75" customHeight="1" hidden="1">
      <c r="A338" s="337" t="s">
        <v>316</v>
      </c>
      <c r="B338" s="714" t="s">
        <v>130</v>
      </c>
      <c r="C338" s="562" t="s">
        <v>10</v>
      </c>
      <c r="D338" s="562" t="s">
        <v>9</v>
      </c>
      <c r="E338" s="562" t="s">
        <v>317</v>
      </c>
      <c r="F338" s="562" t="s">
        <v>6</v>
      </c>
      <c r="G338" s="500">
        <f>G339</f>
        <v>0</v>
      </c>
      <c r="H338" s="500"/>
      <c r="I338" s="589">
        <f t="shared" si="19"/>
        <v>0</v>
      </c>
      <c r="J338" s="805"/>
      <c r="K338" s="356" t="e">
        <f t="shared" si="20"/>
        <v>#DIV/0!</v>
      </c>
    </row>
    <row r="339" spans="1:11" ht="45" customHeight="1" hidden="1">
      <c r="A339" s="242" t="s">
        <v>318</v>
      </c>
      <c r="B339" s="714" t="s">
        <v>130</v>
      </c>
      <c r="C339" s="562" t="s">
        <v>10</v>
      </c>
      <c r="D339" s="562" t="s">
        <v>9</v>
      </c>
      <c r="E339" s="562" t="s">
        <v>319</v>
      </c>
      <c r="F339" s="562" t="s">
        <v>6</v>
      </c>
      <c r="G339" s="500">
        <f>G340</f>
        <v>0</v>
      </c>
      <c r="H339" s="500"/>
      <c r="I339" s="589">
        <f t="shared" si="19"/>
        <v>0</v>
      </c>
      <c r="J339" s="805"/>
      <c r="K339" s="356" t="e">
        <f t="shared" si="20"/>
        <v>#DIV/0!</v>
      </c>
    </row>
    <row r="340" spans="1:11" ht="18" customHeight="1" hidden="1">
      <c r="A340" s="242" t="s">
        <v>108</v>
      </c>
      <c r="B340" s="714" t="s">
        <v>130</v>
      </c>
      <c r="C340" s="562" t="s">
        <v>10</v>
      </c>
      <c r="D340" s="562" t="s">
        <v>9</v>
      </c>
      <c r="E340" s="562" t="s">
        <v>319</v>
      </c>
      <c r="F340" s="562" t="s">
        <v>109</v>
      </c>
      <c r="G340" s="500"/>
      <c r="H340" s="500"/>
      <c r="I340" s="589">
        <f t="shared" si="19"/>
        <v>0</v>
      </c>
      <c r="J340" s="805"/>
      <c r="K340" s="356" t="e">
        <f t="shared" si="20"/>
        <v>#DIV/0!</v>
      </c>
    </row>
    <row r="341" spans="1:11" ht="18" customHeight="1">
      <c r="A341" s="116" t="s">
        <v>523</v>
      </c>
      <c r="B341" s="714" t="s">
        <v>130</v>
      </c>
      <c r="C341" s="562" t="s">
        <v>10</v>
      </c>
      <c r="D341" s="562" t="s">
        <v>9</v>
      </c>
      <c r="E341" s="562" t="s">
        <v>518</v>
      </c>
      <c r="F341" s="562" t="s">
        <v>6</v>
      </c>
      <c r="G341" s="500"/>
      <c r="H341" s="500"/>
      <c r="I341" s="589">
        <v>3927.2</v>
      </c>
      <c r="J341" s="806">
        <v>0</v>
      </c>
      <c r="K341" s="356">
        <f t="shared" si="20"/>
        <v>0</v>
      </c>
    </row>
    <row r="342" spans="1:11" ht="18" customHeight="1">
      <c r="A342" s="116" t="s">
        <v>474</v>
      </c>
      <c r="B342" s="714" t="s">
        <v>130</v>
      </c>
      <c r="C342" s="562" t="s">
        <v>10</v>
      </c>
      <c r="D342" s="562" t="s">
        <v>9</v>
      </c>
      <c r="E342" s="562" t="s">
        <v>518</v>
      </c>
      <c r="F342" s="562" t="s">
        <v>473</v>
      </c>
      <c r="G342" s="500"/>
      <c r="H342" s="500"/>
      <c r="I342" s="589">
        <v>3927.2</v>
      </c>
      <c r="J342" s="806">
        <v>0</v>
      </c>
      <c r="K342" s="356">
        <f t="shared" si="20"/>
        <v>0</v>
      </c>
    </row>
    <row r="343" spans="1:11" ht="39.75" customHeight="1">
      <c r="A343" s="750" t="s">
        <v>535</v>
      </c>
      <c r="B343" s="714" t="s">
        <v>130</v>
      </c>
      <c r="C343" s="562" t="s">
        <v>10</v>
      </c>
      <c r="D343" s="562" t="s">
        <v>9</v>
      </c>
      <c r="E343" s="562" t="s">
        <v>516</v>
      </c>
      <c r="F343" s="562" t="s">
        <v>6</v>
      </c>
      <c r="G343" s="500"/>
      <c r="H343" s="500"/>
      <c r="I343" s="589">
        <f>I344+I345+I346</f>
        <v>11393.7</v>
      </c>
      <c r="J343" s="589">
        <f>J344+J345+J346</f>
        <v>3031.1</v>
      </c>
      <c r="K343" s="356">
        <f t="shared" si="20"/>
        <v>26.603298313980527</v>
      </c>
    </row>
    <row r="344" spans="1:11" ht="18" customHeight="1">
      <c r="A344" s="825" t="s">
        <v>426</v>
      </c>
      <c r="B344" s="714" t="s">
        <v>130</v>
      </c>
      <c r="C344" s="562" t="s">
        <v>10</v>
      </c>
      <c r="D344" s="562" t="s">
        <v>9</v>
      </c>
      <c r="E344" s="562" t="s">
        <v>516</v>
      </c>
      <c r="F344" s="562" t="s">
        <v>428</v>
      </c>
      <c r="G344" s="500"/>
      <c r="H344" s="500"/>
      <c r="I344" s="589">
        <f>3477.9+1169.4</f>
        <v>4647.3</v>
      </c>
      <c r="J344" s="806">
        <f>57.4+1169.3</f>
        <v>1226.7</v>
      </c>
      <c r="K344" s="356">
        <f t="shared" si="20"/>
        <v>26.395971854625266</v>
      </c>
    </row>
    <row r="345" spans="1:11" ht="30.75" customHeight="1">
      <c r="A345" s="826" t="s">
        <v>440</v>
      </c>
      <c r="B345" s="714" t="s">
        <v>130</v>
      </c>
      <c r="C345" s="562" t="s">
        <v>10</v>
      </c>
      <c r="D345" s="562" t="s">
        <v>9</v>
      </c>
      <c r="E345" s="562" t="s">
        <v>516</v>
      </c>
      <c r="F345" s="562" t="s">
        <v>421</v>
      </c>
      <c r="G345" s="500"/>
      <c r="H345" s="500"/>
      <c r="I345" s="589">
        <f>2085+480.1</f>
        <v>2565.1</v>
      </c>
      <c r="J345" s="806">
        <v>652.4</v>
      </c>
      <c r="K345" s="356">
        <f t="shared" si="20"/>
        <v>25.43370628825387</v>
      </c>
    </row>
    <row r="346" spans="1:11" ht="57" customHeight="1">
      <c r="A346" s="826" t="s">
        <v>465</v>
      </c>
      <c r="B346" s="853" t="s">
        <v>130</v>
      </c>
      <c r="C346" s="630" t="s">
        <v>10</v>
      </c>
      <c r="D346" s="630" t="s">
        <v>9</v>
      </c>
      <c r="E346" s="630" t="s">
        <v>516</v>
      </c>
      <c r="F346" s="630" t="s">
        <v>437</v>
      </c>
      <c r="G346" s="500"/>
      <c r="H346" s="500"/>
      <c r="I346" s="589">
        <f>3659.3+522</f>
        <v>4181.3</v>
      </c>
      <c r="J346" s="806">
        <f>630+522</f>
        <v>1152</v>
      </c>
      <c r="K346" s="356">
        <f t="shared" si="20"/>
        <v>27.551240044962093</v>
      </c>
    </row>
    <row r="347" spans="1:11" ht="30.75" customHeight="1">
      <c r="A347" s="214" t="s">
        <v>89</v>
      </c>
      <c r="B347" s="715" t="s">
        <v>130</v>
      </c>
      <c r="C347" s="638" t="s">
        <v>10</v>
      </c>
      <c r="D347" s="638" t="s">
        <v>9</v>
      </c>
      <c r="E347" s="638" t="s">
        <v>81</v>
      </c>
      <c r="F347" s="638" t="s">
        <v>6</v>
      </c>
      <c r="G347" s="479">
        <f>G348</f>
        <v>364.3</v>
      </c>
      <c r="H347" s="479"/>
      <c r="I347" s="591">
        <f>I348</f>
        <v>1119</v>
      </c>
      <c r="J347" s="591">
        <f>J348</f>
        <v>101.6</v>
      </c>
      <c r="K347" s="356">
        <f t="shared" si="20"/>
        <v>9.079535299374442</v>
      </c>
    </row>
    <row r="348" spans="1:11" ht="33" customHeight="1">
      <c r="A348" s="845" t="s">
        <v>531</v>
      </c>
      <c r="B348" s="716" t="s">
        <v>130</v>
      </c>
      <c r="C348" s="631" t="s">
        <v>10</v>
      </c>
      <c r="D348" s="631" t="s">
        <v>9</v>
      </c>
      <c r="E348" s="631" t="s">
        <v>134</v>
      </c>
      <c r="F348" s="631" t="s">
        <v>6</v>
      </c>
      <c r="G348" s="499">
        <f>G349</f>
        <v>364.3</v>
      </c>
      <c r="H348" s="499"/>
      <c r="I348" s="589">
        <f>I349</f>
        <v>1119</v>
      </c>
      <c r="J348" s="589">
        <f>J349</f>
        <v>101.6</v>
      </c>
      <c r="K348" s="356">
        <f t="shared" si="20"/>
        <v>9.079535299374442</v>
      </c>
    </row>
    <row r="349" spans="1:11" ht="22.5" customHeight="1">
      <c r="A349" s="825" t="s">
        <v>426</v>
      </c>
      <c r="B349" s="716" t="s">
        <v>130</v>
      </c>
      <c r="C349" s="631" t="s">
        <v>10</v>
      </c>
      <c r="D349" s="631" t="s">
        <v>9</v>
      </c>
      <c r="E349" s="631" t="s">
        <v>134</v>
      </c>
      <c r="F349" s="631" t="s">
        <v>428</v>
      </c>
      <c r="G349" s="499">
        <v>364.3</v>
      </c>
      <c r="H349" s="499"/>
      <c r="I349" s="589">
        <v>1119</v>
      </c>
      <c r="J349" s="804">
        <v>101.6</v>
      </c>
      <c r="K349" s="356">
        <f t="shared" si="20"/>
        <v>9.079535299374442</v>
      </c>
    </row>
    <row r="350" spans="1:11" ht="109.5" customHeight="1">
      <c r="A350" s="856" t="s">
        <v>445</v>
      </c>
      <c r="B350" s="717" t="s">
        <v>130</v>
      </c>
      <c r="C350" s="630" t="s">
        <v>10</v>
      </c>
      <c r="D350" s="630" t="s">
        <v>9</v>
      </c>
      <c r="E350" s="630" t="s">
        <v>190</v>
      </c>
      <c r="F350" s="631" t="s">
        <v>6</v>
      </c>
      <c r="G350" s="499" t="e">
        <f>G351+#REF!+G356+G359+G361</f>
        <v>#REF!</v>
      </c>
      <c r="H350" s="499"/>
      <c r="I350" s="591">
        <f>I351+I359+I361+I363</f>
        <v>52982.4</v>
      </c>
      <c r="J350" s="591">
        <f>J351+J359+J361+J363</f>
        <v>10228.4</v>
      </c>
      <c r="K350" s="356">
        <f t="shared" si="20"/>
        <v>19.305278734070182</v>
      </c>
    </row>
    <row r="351" spans="1:11" ht="102.75" customHeight="1">
      <c r="A351" s="62" t="s">
        <v>191</v>
      </c>
      <c r="B351" s="717" t="s">
        <v>130</v>
      </c>
      <c r="C351" s="630" t="s">
        <v>10</v>
      </c>
      <c r="D351" s="630" t="s">
        <v>9</v>
      </c>
      <c r="E351" s="630" t="s">
        <v>454</v>
      </c>
      <c r="F351" s="631" t="s">
        <v>6</v>
      </c>
      <c r="G351" s="499">
        <v>42102.9</v>
      </c>
      <c r="H351" s="499"/>
      <c r="I351" s="591">
        <f>I352</f>
        <v>52599.5</v>
      </c>
      <c r="J351" s="591">
        <f>J352</f>
        <v>10120.8</v>
      </c>
      <c r="K351" s="356">
        <f t="shared" si="20"/>
        <v>19.24124754037586</v>
      </c>
    </row>
    <row r="352" spans="1:11" ht="46.5" customHeight="1">
      <c r="A352" s="819" t="s">
        <v>270</v>
      </c>
      <c r="B352" s="717" t="s">
        <v>130</v>
      </c>
      <c r="C352" s="630" t="s">
        <v>10</v>
      </c>
      <c r="D352" s="630" t="s">
        <v>9</v>
      </c>
      <c r="E352" s="630" t="s">
        <v>454</v>
      </c>
      <c r="F352" s="631" t="s">
        <v>6</v>
      </c>
      <c r="G352" s="499"/>
      <c r="H352" s="499"/>
      <c r="I352" s="591">
        <f>I353+I354+I355+I358</f>
        <v>52599.5</v>
      </c>
      <c r="J352" s="591">
        <f>J353+J354+J355+J358</f>
        <v>10120.8</v>
      </c>
      <c r="K352" s="356">
        <f t="shared" si="20"/>
        <v>19.24124754037586</v>
      </c>
    </row>
    <row r="353" spans="1:11" ht="29.25" customHeight="1">
      <c r="A353" s="825" t="s">
        <v>426</v>
      </c>
      <c r="B353" s="717" t="s">
        <v>130</v>
      </c>
      <c r="C353" s="630" t="s">
        <v>10</v>
      </c>
      <c r="D353" s="630" t="s">
        <v>9</v>
      </c>
      <c r="E353" s="630" t="s">
        <v>454</v>
      </c>
      <c r="F353" s="631" t="s">
        <v>428</v>
      </c>
      <c r="G353" s="499"/>
      <c r="H353" s="499"/>
      <c r="I353" s="589">
        <v>32790.7</v>
      </c>
      <c r="J353" s="804">
        <v>6152.9</v>
      </c>
      <c r="K353" s="356">
        <f t="shared" si="20"/>
        <v>18.76416178977576</v>
      </c>
    </row>
    <row r="354" spans="1:11" ht="27.75" customHeight="1">
      <c r="A354" s="826" t="s">
        <v>425</v>
      </c>
      <c r="B354" s="717" t="s">
        <v>130</v>
      </c>
      <c r="C354" s="630" t="s">
        <v>10</v>
      </c>
      <c r="D354" s="630" t="s">
        <v>9</v>
      </c>
      <c r="E354" s="630" t="s">
        <v>454</v>
      </c>
      <c r="F354" s="631" t="s">
        <v>429</v>
      </c>
      <c r="G354" s="499"/>
      <c r="H354" s="499"/>
      <c r="I354" s="589">
        <v>215.8</v>
      </c>
      <c r="J354" s="804">
        <v>27.1</v>
      </c>
      <c r="K354" s="356">
        <f t="shared" si="20"/>
        <v>12.557924003707136</v>
      </c>
    </row>
    <row r="355" spans="1:11" ht="27" customHeight="1">
      <c r="A355" s="826" t="s">
        <v>440</v>
      </c>
      <c r="B355" s="717" t="s">
        <v>130</v>
      </c>
      <c r="C355" s="630" t="s">
        <v>10</v>
      </c>
      <c r="D355" s="630" t="s">
        <v>9</v>
      </c>
      <c r="E355" s="630" t="s">
        <v>454</v>
      </c>
      <c r="F355" s="631" t="s">
        <v>421</v>
      </c>
      <c r="G355" s="499"/>
      <c r="H355" s="499"/>
      <c r="I355" s="589">
        <v>2000.1</v>
      </c>
      <c r="J355" s="804">
        <v>51</v>
      </c>
      <c r="K355" s="356">
        <f t="shared" si="20"/>
        <v>2.5498725063746814</v>
      </c>
    </row>
    <row r="356" spans="1:11" ht="45" customHeight="1" hidden="1">
      <c r="A356" s="274" t="s">
        <v>270</v>
      </c>
      <c r="B356" s="540" t="s">
        <v>130</v>
      </c>
      <c r="C356" s="554" t="s">
        <v>10</v>
      </c>
      <c r="D356" s="554" t="s">
        <v>9</v>
      </c>
      <c r="E356" s="554" t="s">
        <v>271</v>
      </c>
      <c r="F356" s="554" t="s">
        <v>6</v>
      </c>
      <c r="G356" s="482">
        <f>G357</f>
        <v>0</v>
      </c>
      <c r="H356" s="482"/>
      <c r="I356" s="591">
        <f>G356+H356</f>
        <v>0</v>
      </c>
      <c r="J356" s="798"/>
      <c r="K356" s="356" t="e">
        <f t="shared" si="20"/>
        <v>#DIV/0!</v>
      </c>
    </row>
    <row r="357" spans="1:11" ht="21" customHeight="1" hidden="1">
      <c r="A357" s="242" t="s">
        <v>108</v>
      </c>
      <c r="B357" s="540" t="s">
        <v>130</v>
      </c>
      <c r="C357" s="554" t="s">
        <v>10</v>
      </c>
      <c r="D357" s="554" t="s">
        <v>9</v>
      </c>
      <c r="E357" s="554" t="s">
        <v>271</v>
      </c>
      <c r="F357" s="554" t="s">
        <v>109</v>
      </c>
      <c r="G357" s="482"/>
      <c r="H357" s="482"/>
      <c r="I357" s="589">
        <f>G357+H357</f>
        <v>0</v>
      </c>
      <c r="J357" s="798"/>
      <c r="K357" s="356" t="e">
        <f t="shared" si="20"/>
        <v>#DIV/0!</v>
      </c>
    </row>
    <row r="358" spans="1:11" ht="59.25" customHeight="1">
      <c r="A358" s="826" t="s">
        <v>465</v>
      </c>
      <c r="B358" s="717" t="s">
        <v>130</v>
      </c>
      <c r="C358" s="630" t="s">
        <v>10</v>
      </c>
      <c r="D358" s="630" t="s">
        <v>9</v>
      </c>
      <c r="E358" s="630" t="s">
        <v>454</v>
      </c>
      <c r="F358" s="554" t="s">
        <v>437</v>
      </c>
      <c r="G358" s="482"/>
      <c r="H358" s="482"/>
      <c r="I358" s="589">
        <v>17592.9</v>
      </c>
      <c r="J358" s="798">
        <v>3889.8</v>
      </c>
      <c r="K358" s="356">
        <f t="shared" si="20"/>
        <v>22.11005576113091</v>
      </c>
    </row>
    <row r="359" spans="1:13" ht="48" customHeight="1">
      <c r="A359" s="839" t="s">
        <v>353</v>
      </c>
      <c r="B359" s="439" t="s">
        <v>130</v>
      </c>
      <c r="C359" s="630" t="s">
        <v>10</v>
      </c>
      <c r="D359" s="630" t="s">
        <v>9</v>
      </c>
      <c r="E359" s="630" t="s">
        <v>455</v>
      </c>
      <c r="F359" s="630" t="s">
        <v>6</v>
      </c>
      <c r="G359" s="501">
        <f>G360</f>
        <v>48.5</v>
      </c>
      <c r="H359" s="501"/>
      <c r="I359" s="591">
        <f>I360</f>
        <v>46.9</v>
      </c>
      <c r="J359" s="591">
        <f>J360</f>
        <v>5.2</v>
      </c>
      <c r="K359" s="356">
        <f t="shared" si="20"/>
        <v>11.087420042643924</v>
      </c>
      <c r="L359" s="102"/>
      <c r="M359" s="102"/>
    </row>
    <row r="360" spans="1:13" ht="18" customHeight="1">
      <c r="A360" s="733" t="s">
        <v>426</v>
      </c>
      <c r="B360" s="439" t="s">
        <v>130</v>
      </c>
      <c r="C360" s="630" t="s">
        <v>10</v>
      </c>
      <c r="D360" s="630" t="s">
        <v>9</v>
      </c>
      <c r="E360" s="630" t="s">
        <v>455</v>
      </c>
      <c r="F360" s="630" t="s">
        <v>428</v>
      </c>
      <c r="G360" s="501">
        <v>48.5</v>
      </c>
      <c r="H360" s="501"/>
      <c r="I360" s="589">
        <f>47.1-0.2</f>
        <v>46.9</v>
      </c>
      <c r="J360" s="806">
        <v>5.2</v>
      </c>
      <c r="K360" s="356">
        <f t="shared" si="20"/>
        <v>11.087420042643924</v>
      </c>
      <c r="L360" s="103"/>
      <c r="M360" s="103"/>
    </row>
    <row r="361" spans="1:13" ht="93.75" customHeight="1">
      <c r="A361" s="817" t="s">
        <v>258</v>
      </c>
      <c r="B361" s="439" t="s">
        <v>130</v>
      </c>
      <c r="C361" s="630" t="s">
        <v>10</v>
      </c>
      <c r="D361" s="630" t="s">
        <v>9</v>
      </c>
      <c r="E361" s="630" t="s">
        <v>456</v>
      </c>
      <c r="F361" s="630" t="s">
        <v>6</v>
      </c>
      <c r="G361" s="501">
        <f>G362</f>
        <v>100.5</v>
      </c>
      <c r="H361" s="501"/>
      <c r="I361" s="591">
        <f>I362</f>
        <v>100</v>
      </c>
      <c r="J361" s="591">
        <f>J362</f>
        <v>0</v>
      </c>
      <c r="K361" s="356">
        <f t="shared" si="20"/>
        <v>0</v>
      </c>
      <c r="L361" s="103"/>
      <c r="M361" s="103"/>
    </row>
    <row r="362" spans="1:13" ht="38.25" customHeight="1">
      <c r="A362" s="826" t="s">
        <v>438</v>
      </c>
      <c r="B362" s="439" t="s">
        <v>130</v>
      </c>
      <c r="C362" s="630" t="s">
        <v>10</v>
      </c>
      <c r="D362" s="630" t="s">
        <v>9</v>
      </c>
      <c r="E362" s="630" t="s">
        <v>456</v>
      </c>
      <c r="F362" s="630" t="s">
        <v>439</v>
      </c>
      <c r="G362" s="501">
        <v>100.5</v>
      </c>
      <c r="H362" s="501"/>
      <c r="I362" s="589">
        <v>100</v>
      </c>
      <c r="J362" s="806">
        <v>0</v>
      </c>
      <c r="K362" s="356">
        <f t="shared" si="20"/>
        <v>0</v>
      </c>
      <c r="L362" s="103"/>
      <c r="M362" s="103"/>
    </row>
    <row r="363" spans="1:13" ht="63.75" customHeight="1">
      <c r="A363" s="841" t="s">
        <v>441</v>
      </c>
      <c r="B363" s="439" t="s">
        <v>130</v>
      </c>
      <c r="C363" s="630" t="s">
        <v>10</v>
      </c>
      <c r="D363" s="630" t="s">
        <v>9</v>
      </c>
      <c r="E363" s="630" t="s">
        <v>442</v>
      </c>
      <c r="F363" s="630" t="s">
        <v>6</v>
      </c>
      <c r="G363" s="501"/>
      <c r="H363" s="501"/>
      <c r="I363" s="589">
        <v>236</v>
      </c>
      <c r="J363" s="589">
        <f>J364</f>
        <v>102.4</v>
      </c>
      <c r="K363" s="356">
        <f t="shared" si="20"/>
        <v>43.38983050847458</v>
      </c>
      <c r="L363" s="103"/>
      <c r="M363" s="103"/>
    </row>
    <row r="364" spans="1:13" ht="23.25" customHeight="1">
      <c r="A364" s="840" t="s">
        <v>443</v>
      </c>
      <c r="B364" s="439" t="s">
        <v>130</v>
      </c>
      <c r="C364" s="630" t="s">
        <v>10</v>
      </c>
      <c r="D364" s="630" t="s">
        <v>9</v>
      </c>
      <c r="E364" s="630" t="s">
        <v>442</v>
      </c>
      <c r="F364" s="630" t="s">
        <v>444</v>
      </c>
      <c r="G364" s="501"/>
      <c r="H364" s="501"/>
      <c r="I364" s="589">
        <v>236</v>
      </c>
      <c r="J364" s="806">
        <v>102.4</v>
      </c>
      <c r="K364" s="356">
        <f t="shared" si="20"/>
        <v>43.38983050847458</v>
      </c>
      <c r="L364" s="103"/>
      <c r="M364" s="103"/>
    </row>
    <row r="365" spans="1:13" ht="29.25" customHeight="1">
      <c r="A365" s="116" t="s">
        <v>534</v>
      </c>
      <c r="B365" s="439" t="s">
        <v>130</v>
      </c>
      <c r="C365" s="630" t="s">
        <v>10</v>
      </c>
      <c r="D365" s="630" t="s">
        <v>9</v>
      </c>
      <c r="E365" s="630" t="s">
        <v>517</v>
      </c>
      <c r="F365" s="630" t="s">
        <v>6</v>
      </c>
      <c r="G365" s="501"/>
      <c r="H365" s="501"/>
      <c r="I365" s="589">
        <v>58</v>
      </c>
      <c r="J365" s="806">
        <v>0</v>
      </c>
      <c r="K365" s="356">
        <f t="shared" si="20"/>
        <v>0</v>
      </c>
      <c r="L365" s="103"/>
      <c r="M365" s="103"/>
    </row>
    <row r="366" spans="1:13" ht="29.25" customHeight="1">
      <c r="A366" s="83" t="s">
        <v>474</v>
      </c>
      <c r="B366" s="439" t="s">
        <v>130</v>
      </c>
      <c r="C366" s="630" t="s">
        <v>10</v>
      </c>
      <c r="D366" s="630" t="s">
        <v>9</v>
      </c>
      <c r="E366" s="630" t="s">
        <v>517</v>
      </c>
      <c r="F366" s="630" t="s">
        <v>473</v>
      </c>
      <c r="G366" s="501"/>
      <c r="H366" s="501"/>
      <c r="I366" s="589">
        <f>16.6+41.4</f>
        <v>58</v>
      </c>
      <c r="J366" s="806">
        <v>0</v>
      </c>
      <c r="K366" s="356">
        <f t="shared" si="20"/>
        <v>0</v>
      </c>
      <c r="L366" s="103"/>
      <c r="M366" s="103"/>
    </row>
    <row r="367" spans="1:13" ht="18" customHeight="1">
      <c r="A367" s="285" t="s">
        <v>32</v>
      </c>
      <c r="B367" s="699" t="s">
        <v>130</v>
      </c>
      <c r="C367" s="559" t="s">
        <v>10</v>
      </c>
      <c r="D367" s="248" t="s">
        <v>10</v>
      </c>
      <c r="E367" s="248" t="s">
        <v>91</v>
      </c>
      <c r="F367" s="248" t="s">
        <v>6</v>
      </c>
      <c r="G367" s="480">
        <f>G368+G371+G374</f>
        <v>1016.3</v>
      </c>
      <c r="H367" s="480"/>
      <c r="I367" s="576">
        <f>I374</f>
        <v>1092.8</v>
      </c>
      <c r="J367" s="797">
        <v>0</v>
      </c>
      <c r="K367" s="356">
        <f t="shared" si="20"/>
        <v>0</v>
      </c>
      <c r="L367" s="103"/>
      <c r="M367" s="103"/>
    </row>
    <row r="368" spans="1:13" ht="51" customHeight="1" hidden="1">
      <c r="A368" s="44" t="s">
        <v>98</v>
      </c>
      <c r="B368" s="718" t="s">
        <v>130</v>
      </c>
      <c r="C368" s="558" t="s">
        <v>10</v>
      </c>
      <c r="D368" s="502" t="s">
        <v>10</v>
      </c>
      <c r="E368" s="502" t="s">
        <v>91</v>
      </c>
      <c r="F368" s="502" t="s">
        <v>6</v>
      </c>
      <c r="G368" s="480">
        <f>G369</f>
        <v>0</v>
      </c>
      <c r="H368" s="480"/>
      <c r="I368" s="591">
        <f aca="true" t="shared" si="21" ref="I368:I373">G368+H368</f>
        <v>0</v>
      </c>
      <c r="J368" s="797"/>
      <c r="K368" s="356" t="e">
        <f t="shared" si="20"/>
        <v>#DIV/0!</v>
      </c>
      <c r="L368" s="103"/>
      <c r="M368" s="103"/>
    </row>
    <row r="369" spans="1:13" ht="19.5" customHeight="1" hidden="1">
      <c r="A369" s="11" t="s">
        <v>18</v>
      </c>
      <c r="B369" s="718" t="s">
        <v>130</v>
      </c>
      <c r="C369" s="558" t="s">
        <v>10</v>
      </c>
      <c r="D369" s="502" t="s">
        <v>10</v>
      </c>
      <c r="E369" s="502" t="s">
        <v>99</v>
      </c>
      <c r="F369" s="502" t="s">
        <v>6</v>
      </c>
      <c r="G369" s="499">
        <f>G370</f>
        <v>0</v>
      </c>
      <c r="H369" s="499"/>
      <c r="I369" s="591">
        <f t="shared" si="21"/>
        <v>0</v>
      </c>
      <c r="J369" s="804"/>
      <c r="K369" s="356" t="e">
        <f t="shared" si="20"/>
        <v>#DIV/0!</v>
      </c>
      <c r="L369" s="103"/>
      <c r="M369" s="103"/>
    </row>
    <row r="370" spans="1:13" ht="25.5" customHeight="1" hidden="1">
      <c r="A370" s="36" t="s">
        <v>95</v>
      </c>
      <c r="B370" s="718" t="s">
        <v>130</v>
      </c>
      <c r="C370" s="456" t="s">
        <v>10</v>
      </c>
      <c r="D370" s="456" t="s">
        <v>10</v>
      </c>
      <c r="E370" s="456" t="s">
        <v>100</v>
      </c>
      <c r="F370" s="456" t="s">
        <v>96</v>
      </c>
      <c r="G370" s="499"/>
      <c r="H370" s="499"/>
      <c r="I370" s="591">
        <f t="shared" si="21"/>
        <v>0</v>
      </c>
      <c r="J370" s="804"/>
      <c r="K370" s="356" t="e">
        <f t="shared" si="20"/>
        <v>#DIV/0!</v>
      </c>
      <c r="L370" s="103"/>
      <c r="M370" s="103"/>
    </row>
    <row r="371" spans="1:13" ht="0.75" customHeight="1" hidden="1">
      <c r="A371" s="37" t="s">
        <v>43</v>
      </c>
      <c r="B371" s="718" t="s">
        <v>130</v>
      </c>
      <c r="C371" s="456" t="s">
        <v>10</v>
      </c>
      <c r="D371" s="456" t="s">
        <v>10</v>
      </c>
      <c r="E371" s="456" t="s">
        <v>179</v>
      </c>
      <c r="F371" s="456" t="s">
        <v>6</v>
      </c>
      <c r="G371" s="480">
        <f>G372</f>
        <v>0</v>
      </c>
      <c r="H371" s="480"/>
      <c r="I371" s="591">
        <f t="shared" si="21"/>
        <v>0</v>
      </c>
      <c r="J371" s="797"/>
      <c r="K371" s="356" t="e">
        <f t="shared" si="20"/>
        <v>#DIV/0!</v>
      </c>
      <c r="L371" s="103"/>
      <c r="M371" s="103"/>
    </row>
    <row r="372" spans="1:13" ht="17.25" customHeight="1" hidden="1">
      <c r="A372" s="31" t="s">
        <v>53</v>
      </c>
      <c r="B372" s="718" t="s">
        <v>130</v>
      </c>
      <c r="C372" s="456" t="s">
        <v>10</v>
      </c>
      <c r="D372" s="456" t="s">
        <v>10</v>
      </c>
      <c r="E372" s="456" t="s">
        <v>180</v>
      </c>
      <c r="F372" s="456" t="s">
        <v>6</v>
      </c>
      <c r="G372" s="499">
        <f>G373</f>
        <v>0</v>
      </c>
      <c r="H372" s="499"/>
      <c r="I372" s="591">
        <f t="shared" si="21"/>
        <v>0</v>
      </c>
      <c r="J372" s="804"/>
      <c r="K372" s="356" t="e">
        <f t="shared" si="20"/>
        <v>#DIV/0!</v>
      </c>
      <c r="L372" s="103"/>
      <c r="M372" s="103"/>
    </row>
    <row r="373" spans="1:13" ht="15" customHeight="1" hidden="1">
      <c r="A373" s="25" t="s">
        <v>108</v>
      </c>
      <c r="B373" s="718" t="s">
        <v>130</v>
      </c>
      <c r="C373" s="456" t="s">
        <v>10</v>
      </c>
      <c r="D373" s="456" t="s">
        <v>10</v>
      </c>
      <c r="E373" s="456" t="s">
        <v>180</v>
      </c>
      <c r="F373" s="456" t="s">
        <v>109</v>
      </c>
      <c r="G373" s="499"/>
      <c r="H373" s="499"/>
      <c r="I373" s="591">
        <f t="shared" si="21"/>
        <v>0</v>
      </c>
      <c r="J373" s="804"/>
      <c r="K373" s="356" t="e">
        <f t="shared" si="20"/>
        <v>#DIV/0!</v>
      </c>
      <c r="L373" s="103"/>
      <c r="M373" s="103"/>
    </row>
    <row r="374" spans="1:13" ht="28.5" customHeight="1">
      <c r="A374" s="40" t="s">
        <v>320</v>
      </c>
      <c r="B374" s="701" t="s">
        <v>130</v>
      </c>
      <c r="C374" s="468" t="s">
        <v>10</v>
      </c>
      <c r="D374" s="468" t="s">
        <v>10</v>
      </c>
      <c r="E374" s="468" t="s">
        <v>321</v>
      </c>
      <c r="F374" s="468" t="s">
        <v>6</v>
      </c>
      <c r="G374" s="503">
        <f>G375+G377+G378</f>
        <v>1016.3</v>
      </c>
      <c r="H374" s="503"/>
      <c r="I374" s="576">
        <f>I375+I377</f>
        <v>1092.8</v>
      </c>
      <c r="J374" s="807">
        <v>0</v>
      </c>
      <c r="K374" s="356">
        <f t="shared" si="20"/>
        <v>0</v>
      </c>
      <c r="L374" s="103"/>
      <c r="M374" s="103"/>
    </row>
    <row r="375" spans="1:13" ht="108.75" customHeight="1">
      <c r="A375" s="226" t="s">
        <v>347</v>
      </c>
      <c r="B375" s="439" t="s">
        <v>130</v>
      </c>
      <c r="C375" s="438" t="s">
        <v>10</v>
      </c>
      <c r="D375" s="438" t="s">
        <v>10</v>
      </c>
      <c r="E375" s="447" t="s">
        <v>322</v>
      </c>
      <c r="F375" s="447" t="s">
        <v>6</v>
      </c>
      <c r="G375" s="504">
        <v>165.5</v>
      </c>
      <c r="H375" s="504"/>
      <c r="I375" s="578">
        <f>I376</f>
        <v>191.9</v>
      </c>
      <c r="J375" s="808">
        <v>0</v>
      </c>
      <c r="K375" s="356">
        <f t="shared" si="20"/>
        <v>0</v>
      </c>
      <c r="L375" s="103"/>
      <c r="M375" s="103"/>
    </row>
    <row r="376" spans="1:13" ht="32.25" customHeight="1">
      <c r="A376" s="826" t="s">
        <v>438</v>
      </c>
      <c r="B376" s="439" t="s">
        <v>130</v>
      </c>
      <c r="C376" s="438" t="s">
        <v>10</v>
      </c>
      <c r="D376" s="438" t="s">
        <v>10</v>
      </c>
      <c r="E376" s="447" t="s">
        <v>322</v>
      </c>
      <c r="F376" s="447" t="s">
        <v>439</v>
      </c>
      <c r="G376" s="504"/>
      <c r="H376" s="504"/>
      <c r="I376" s="578">
        <f>193.8-1.9</f>
        <v>191.9</v>
      </c>
      <c r="J376" s="808">
        <v>0</v>
      </c>
      <c r="K376" s="356">
        <f t="shared" si="20"/>
        <v>0</v>
      </c>
      <c r="L376" s="103"/>
      <c r="M376" s="103"/>
    </row>
    <row r="377" spans="1:13" ht="104.25" customHeight="1">
      <c r="A377" s="226" t="s">
        <v>348</v>
      </c>
      <c r="B377" s="439" t="s">
        <v>130</v>
      </c>
      <c r="C377" s="438" t="s">
        <v>10</v>
      </c>
      <c r="D377" s="438" t="s">
        <v>10</v>
      </c>
      <c r="E377" s="447" t="s">
        <v>323</v>
      </c>
      <c r="F377" s="447" t="s">
        <v>6</v>
      </c>
      <c r="G377" s="505">
        <v>850.8</v>
      </c>
      <c r="H377" s="505"/>
      <c r="I377" s="589">
        <f>I379</f>
        <v>900.9</v>
      </c>
      <c r="J377" s="806">
        <v>0</v>
      </c>
      <c r="K377" s="356">
        <f t="shared" si="20"/>
        <v>0</v>
      </c>
      <c r="L377" s="103"/>
      <c r="M377" s="103"/>
    </row>
    <row r="378" spans="1:13" ht="42.75" customHeight="1" hidden="1">
      <c r="A378" s="340" t="s">
        <v>349</v>
      </c>
      <c r="B378" s="439" t="s">
        <v>130</v>
      </c>
      <c r="C378" s="438" t="s">
        <v>10</v>
      </c>
      <c r="D378" s="438" t="s">
        <v>10</v>
      </c>
      <c r="E378" s="447" t="s">
        <v>330</v>
      </c>
      <c r="F378" s="447" t="s">
        <v>109</v>
      </c>
      <c r="G378" s="505"/>
      <c r="H378" s="505"/>
      <c r="I378" s="816">
        <f>G378+H378</f>
        <v>0</v>
      </c>
      <c r="J378" s="806"/>
      <c r="K378" s="356" t="e">
        <f t="shared" si="20"/>
        <v>#DIV/0!</v>
      </c>
      <c r="L378" s="103"/>
      <c r="M378" s="103"/>
    </row>
    <row r="379" spans="1:13" ht="33" customHeight="1">
      <c r="A379" s="826" t="s">
        <v>440</v>
      </c>
      <c r="B379" s="439" t="s">
        <v>130</v>
      </c>
      <c r="C379" s="438" t="s">
        <v>10</v>
      </c>
      <c r="D379" s="438" t="s">
        <v>10</v>
      </c>
      <c r="E379" s="447" t="s">
        <v>323</v>
      </c>
      <c r="F379" s="447" t="s">
        <v>421</v>
      </c>
      <c r="G379" s="505"/>
      <c r="H379" s="505"/>
      <c r="I379" s="589">
        <v>900.9</v>
      </c>
      <c r="J379" s="806">
        <v>0</v>
      </c>
      <c r="K379" s="356">
        <f t="shared" si="20"/>
        <v>0</v>
      </c>
      <c r="L379" s="103"/>
      <c r="M379" s="103"/>
    </row>
    <row r="380" spans="1:13" ht="29.25" customHeight="1">
      <c r="A380" s="10" t="s">
        <v>54</v>
      </c>
      <c r="B380" s="699" t="s">
        <v>130</v>
      </c>
      <c r="C380" s="467" t="s">
        <v>10</v>
      </c>
      <c r="D380" s="467" t="s">
        <v>26</v>
      </c>
      <c r="E380" s="467" t="s">
        <v>35</v>
      </c>
      <c r="F380" s="467" t="s">
        <v>6</v>
      </c>
      <c r="G380" s="506" t="e">
        <f>G381+G389+#REF!+#REF!+#REF!+#REF!+#REF!+#REF!+#REF!+#REF!+#REF!+#REF!+#REF!+#REF!</f>
        <v>#REF!</v>
      </c>
      <c r="H380" s="506" t="e">
        <f>H381+H390</f>
        <v>#REF!</v>
      </c>
      <c r="I380" s="576">
        <f>I381+I385+I389+I395+I400+I398+I399</f>
        <v>2050.1</v>
      </c>
      <c r="J380" s="576">
        <f>J381+J385+J389+J395+J400+J398+J399</f>
        <v>388.80000000000007</v>
      </c>
      <c r="K380" s="356">
        <f t="shared" si="20"/>
        <v>18.96492854007122</v>
      </c>
      <c r="L380" s="104"/>
      <c r="M380" s="104"/>
    </row>
    <row r="381" spans="1:13" ht="63" customHeight="1">
      <c r="A381" s="38" t="s">
        <v>98</v>
      </c>
      <c r="B381" s="692" t="s">
        <v>130</v>
      </c>
      <c r="C381" s="161" t="s">
        <v>10</v>
      </c>
      <c r="D381" s="161" t="s">
        <v>26</v>
      </c>
      <c r="E381" s="161" t="s">
        <v>111</v>
      </c>
      <c r="F381" s="161" t="s">
        <v>6</v>
      </c>
      <c r="G381" s="495" t="e">
        <f>G382</f>
        <v>#REF!</v>
      </c>
      <c r="H381" s="495" t="e">
        <f>H382</f>
        <v>#REF!</v>
      </c>
      <c r="I381" s="591">
        <f>I382</f>
        <v>675.8</v>
      </c>
      <c r="J381" s="591">
        <f>J382</f>
        <v>123.2</v>
      </c>
      <c r="K381" s="356">
        <f t="shared" si="20"/>
        <v>18.230245634803197</v>
      </c>
      <c r="L381" s="101"/>
      <c r="M381" s="101"/>
    </row>
    <row r="382" spans="1:13" ht="17.25" customHeight="1">
      <c r="A382" s="11" t="s">
        <v>18</v>
      </c>
      <c r="B382" s="692" t="s">
        <v>130</v>
      </c>
      <c r="C382" s="161" t="s">
        <v>10</v>
      </c>
      <c r="D382" s="161" t="s">
        <v>26</v>
      </c>
      <c r="E382" s="161" t="s">
        <v>112</v>
      </c>
      <c r="F382" s="161" t="s">
        <v>6</v>
      </c>
      <c r="G382" s="495" t="e">
        <f>#REF!</f>
        <v>#REF!</v>
      </c>
      <c r="H382" s="495" t="e">
        <f>#REF!</f>
        <v>#REF!</v>
      </c>
      <c r="I382" s="589">
        <f>I383+I384</f>
        <v>675.8</v>
      </c>
      <c r="J382" s="589">
        <f>J383+J384</f>
        <v>123.2</v>
      </c>
      <c r="K382" s="356">
        <f t="shared" si="20"/>
        <v>18.230245634803197</v>
      </c>
      <c r="L382" s="101"/>
      <c r="M382" s="101"/>
    </row>
    <row r="383" spans="1:13" ht="17.25" customHeight="1">
      <c r="A383" s="733" t="s">
        <v>426</v>
      </c>
      <c r="B383" s="692" t="s">
        <v>130</v>
      </c>
      <c r="C383" s="161" t="s">
        <v>10</v>
      </c>
      <c r="D383" s="161" t="s">
        <v>26</v>
      </c>
      <c r="E383" s="161" t="s">
        <v>112</v>
      </c>
      <c r="F383" s="737" t="s">
        <v>419</v>
      </c>
      <c r="G383" s="495"/>
      <c r="H383" s="495"/>
      <c r="I383" s="589">
        <v>538.8</v>
      </c>
      <c r="J383" s="777">
        <v>102.9</v>
      </c>
      <c r="K383" s="356">
        <f t="shared" si="20"/>
        <v>19.097995545657017</v>
      </c>
      <c r="L383" s="101"/>
      <c r="M383" s="101"/>
    </row>
    <row r="384" spans="1:13" ht="27.75" customHeight="1">
      <c r="A384" s="734" t="s">
        <v>440</v>
      </c>
      <c r="B384" s="692" t="s">
        <v>130</v>
      </c>
      <c r="C384" s="161" t="s">
        <v>10</v>
      </c>
      <c r="D384" s="161" t="s">
        <v>26</v>
      </c>
      <c r="E384" s="161" t="s">
        <v>112</v>
      </c>
      <c r="F384" s="737" t="s">
        <v>421</v>
      </c>
      <c r="G384" s="495"/>
      <c r="H384" s="495"/>
      <c r="I384" s="589">
        <v>137</v>
      </c>
      <c r="J384" s="777">
        <v>20.3</v>
      </c>
      <c r="K384" s="356">
        <f t="shared" si="20"/>
        <v>14.817518248175181</v>
      </c>
      <c r="L384" s="101"/>
      <c r="M384" s="101"/>
    </row>
    <row r="385" spans="1:13" ht="27.75" customHeight="1">
      <c r="A385" s="751" t="s">
        <v>537</v>
      </c>
      <c r="B385" s="752" t="s">
        <v>130</v>
      </c>
      <c r="C385" s="627" t="s">
        <v>10</v>
      </c>
      <c r="D385" s="627" t="s">
        <v>26</v>
      </c>
      <c r="E385" s="627" t="s">
        <v>481</v>
      </c>
      <c r="F385" s="737" t="s">
        <v>6</v>
      </c>
      <c r="G385" s="495"/>
      <c r="H385" s="495"/>
      <c r="I385" s="589">
        <f>I386+I387</f>
        <v>10.9</v>
      </c>
      <c r="J385" s="777">
        <v>0</v>
      </c>
      <c r="K385" s="356">
        <f t="shared" si="20"/>
        <v>0</v>
      </c>
      <c r="L385" s="101"/>
      <c r="M385" s="101"/>
    </row>
    <row r="386" spans="1:13" ht="103.5" customHeight="1">
      <c r="A386" s="226" t="s">
        <v>347</v>
      </c>
      <c r="B386" s="752" t="s">
        <v>130</v>
      </c>
      <c r="C386" s="627" t="s">
        <v>10</v>
      </c>
      <c r="D386" s="627" t="s">
        <v>26</v>
      </c>
      <c r="E386" s="627" t="s">
        <v>480</v>
      </c>
      <c r="F386" s="737" t="s">
        <v>421</v>
      </c>
      <c r="G386" s="495"/>
      <c r="H386" s="495"/>
      <c r="I386" s="589">
        <v>1.9</v>
      </c>
      <c r="J386" s="777">
        <v>0</v>
      </c>
      <c r="K386" s="356">
        <f t="shared" si="20"/>
        <v>0</v>
      </c>
      <c r="L386" s="101"/>
      <c r="M386" s="101"/>
    </row>
    <row r="387" spans="1:13" ht="102" customHeight="1">
      <c r="A387" s="226" t="s">
        <v>348</v>
      </c>
      <c r="B387" s="752" t="s">
        <v>130</v>
      </c>
      <c r="C387" s="627" t="s">
        <v>10</v>
      </c>
      <c r="D387" s="627" t="s">
        <v>26</v>
      </c>
      <c r="E387" s="627" t="s">
        <v>482</v>
      </c>
      <c r="F387" s="737" t="s">
        <v>421</v>
      </c>
      <c r="G387" s="495"/>
      <c r="H387" s="495"/>
      <c r="I387" s="589">
        <v>9</v>
      </c>
      <c r="J387" s="777">
        <v>0</v>
      </c>
      <c r="K387" s="356">
        <f t="shared" si="20"/>
        <v>0</v>
      </c>
      <c r="L387" s="101"/>
      <c r="M387" s="101"/>
    </row>
    <row r="388" spans="1:13" ht="27.75" customHeight="1">
      <c r="A388" s="226" t="s">
        <v>523</v>
      </c>
      <c r="B388" s="752" t="s">
        <v>130</v>
      </c>
      <c r="C388" s="627" t="s">
        <v>10</v>
      </c>
      <c r="D388" s="627" t="s">
        <v>26</v>
      </c>
      <c r="E388" s="627" t="s">
        <v>518</v>
      </c>
      <c r="F388" s="737" t="s">
        <v>421</v>
      </c>
      <c r="G388" s="495"/>
      <c r="H388" s="495"/>
      <c r="I388" s="589">
        <v>3.9</v>
      </c>
      <c r="J388" s="777">
        <v>0</v>
      </c>
      <c r="K388" s="356">
        <f t="shared" si="20"/>
        <v>0</v>
      </c>
      <c r="L388" s="101"/>
      <c r="M388" s="101"/>
    </row>
    <row r="389" spans="1:11" ht="81.75" customHeight="1">
      <c r="A389" s="819" t="s">
        <v>23</v>
      </c>
      <c r="B389" s="692" t="s">
        <v>130</v>
      </c>
      <c r="C389" s="161" t="s">
        <v>10</v>
      </c>
      <c r="D389" s="161" t="s">
        <v>26</v>
      </c>
      <c r="E389" s="161" t="s">
        <v>38</v>
      </c>
      <c r="F389" s="161" t="s">
        <v>6</v>
      </c>
      <c r="G389" s="495" t="e">
        <f>G390</f>
        <v>#REF!</v>
      </c>
      <c r="H389" s="495"/>
      <c r="I389" s="591">
        <f>I390</f>
        <v>236.9</v>
      </c>
      <c r="J389" s="591">
        <f>J390</f>
        <v>82.9</v>
      </c>
      <c r="K389" s="356">
        <f t="shared" si="20"/>
        <v>34.993668214436475</v>
      </c>
    </row>
    <row r="390" spans="1:11" ht="26.25" customHeight="1">
      <c r="A390" s="819" t="s">
        <v>22</v>
      </c>
      <c r="B390" s="692" t="s">
        <v>130</v>
      </c>
      <c r="C390" s="161" t="s">
        <v>10</v>
      </c>
      <c r="D390" s="161" t="s">
        <v>26</v>
      </c>
      <c r="E390" s="161" t="s">
        <v>135</v>
      </c>
      <c r="F390" s="161" t="s">
        <v>6</v>
      </c>
      <c r="G390" s="495" t="e">
        <f>#REF!</f>
        <v>#REF!</v>
      </c>
      <c r="H390" s="495">
        <v>860</v>
      </c>
      <c r="I390" s="589">
        <f>I391+I392+I393+I394</f>
        <v>236.9</v>
      </c>
      <c r="J390" s="589">
        <f>J391+J392+J393</f>
        <v>82.9</v>
      </c>
      <c r="K390" s="356">
        <f t="shared" si="20"/>
        <v>34.993668214436475</v>
      </c>
    </row>
    <row r="391" spans="1:11" ht="26.25" customHeight="1">
      <c r="A391" s="825" t="s">
        <v>426</v>
      </c>
      <c r="B391" s="692" t="s">
        <v>130</v>
      </c>
      <c r="C391" s="161" t="s">
        <v>10</v>
      </c>
      <c r="D391" s="161" t="s">
        <v>26</v>
      </c>
      <c r="E391" s="161" t="s">
        <v>135</v>
      </c>
      <c r="F391" s="558" t="s">
        <v>428</v>
      </c>
      <c r="G391" s="495"/>
      <c r="H391" s="495"/>
      <c r="I391" s="589">
        <v>59.4</v>
      </c>
      <c r="J391" s="777">
        <v>53.5</v>
      </c>
      <c r="K391" s="356">
        <f t="shared" si="20"/>
        <v>90.06734006734007</v>
      </c>
    </row>
    <row r="392" spans="1:11" ht="27.75" customHeight="1">
      <c r="A392" s="826" t="s">
        <v>440</v>
      </c>
      <c r="B392" s="692" t="s">
        <v>130</v>
      </c>
      <c r="C392" s="161" t="s">
        <v>10</v>
      </c>
      <c r="D392" s="161" t="s">
        <v>26</v>
      </c>
      <c r="E392" s="161" t="s">
        <v>135</v>
      </c>
      <c r="F392" s="558" t="s">
        <v>421</v>
      </c>
      <c r="G392" s="495"/>
      <c r="H392" s="495"/>
      <c r="I392" s="589">
        <v>160.5</v>
      </c>
      <c r="J392" s="777">
        <v>29.4</v>
      </c>
      <c r="K392" s="356">
        <f t="shared" si="20"/>
        <v>18.317757009345794</v>
      </c>
    </row>
    <row r="393" spans="1:11" ht="24" customHeight="1">
      <c r="A393" s="825" t="s">
        <v>423</v>
      </c>
      <c r="B393" s="692" t="s">
        <v>130</v>
      </c>
      <c r="C393" s="161" t="s">
        <v>10</v>
      </c>
      <c r="D393" s="161" t="s">
        <v>26</v>
      </c>
      <c r="E393" s="161" t="s">
        <v>135</v>
      </c>
      <c r="F393" s="737" t="s">
        <v>422</v>
      </c>
      <c r="G393" s="495"/>
      <c r="H393" s="495"/>
      <c r="I393" s="589">
        <v>15</v>
      </c>
      <c r="J393" s="777">
        <v>0</v>
      </c>
      <c r="K393" s="356">
        <f t="shared" si="20"/>
        <v>0</v>
      </c>
    </row>
    <row r="394" spans="1:11" ht="24" customHeight="1">
      <c r="A394" s="825" t="s">
        <v>431</v>
      </c>
      <c r="B394" s="752" t="s">
        <v>130</v>
      </c>
      <c r="C394" s="627" t="s">
        <v>10</v>
      </c>
      <c r="D394" s="627" t="s">
        <v>26</v>
      </c>
      <c r="E394" s="627" t="s">
        <v>212</v>
      </c>
      <c r="F394" s="737" t="s">
        <v>430</v>
      </c>
      <c r="G394" s="495"/>
      <c r="H394" s="495"/>
      <c r="I394" s="589">
        <v>2</v>
      </c>
      <c r="J394" s="777">
        <v>0</v>
      </c>
      <c r="K394" s="356">
        <f t="shared" si="20"/>
        <v>0</v>
      </c>
    </row>
    <row r="395" spans="1:11" ht="65.25" customHeight="1">
      <c r="A395" s="116" t="s">
        <v>137</v>
      </c>
      <c r="B395" s="752" t="s">
        <v>130</v>
      </c>
      <c r="C395" s="627" t="s">
        <v>10</v>
      </c>
      <c r="D395" s="627" t="s">
        <v>26</v>
      </c>
      <c r="E395" s="627" t="s">
        <v>519</v>
      </c>
      <c r="F395" s="737" t="s">
        <v>6</v>
      </c>
      <c r="G395" s="495"/>
      <c r="H395" s="495"/>
      <c r="I395" s="589">
        <f>I396</f>
        <v>26</v>
      </c>
      <c r="J395" s="777">
        <v>0</v>
      </c>
      <c r="K395" s="356">
        <f t="shared" si="20"/>
        <v>0</v>
      </c>
    </row>
    <row r="396" spans="1:11" ht="30.75" customHeight="1">
      <c r="A396" s="734" t="s">
        <v>440</v>
      </c>
      <c r="B396" s="752" t="s">
        <v>130</v>
      </c>
      <c r="C396" s="627" t="s">
        <v>10</v>
      </c>
      <c r="D396" s="627" t="s">
        <v>26</v>
      </c>
      <c r="E396" s="627" t="s">
        <v>519</v>
      </c>
      <c r="F396" s="737" t="s">
        <v>421</v>
      </c>
      <c r="G396" s="495"/>
      <c r="H396" s="495"/>
      <c r="I396" s="589">
        <v>26</v>
      </c>
      <c r="J396" s="777">
        <v>0</v>
      </c>
      <c r="K396" s="356">
        <f t="shared" si="20"/>
        <v>0</v>
      </c>
    </row>
    <row r="397" spans="1:11" ht="38.25" customHeight="1">
      <c r="A397" s="734" t="s">
        <v>533</v>
      </c>
      <c r="B397" s="752" t="s">
        <v>130</v>
      </c>
      <c r="C397" s="627" t="s">
        <v>10</v>
      </c>
      <c r="D397" s="627" t="s">
        <v>26</v>
      </c>
      <c r="E397" s="627" t="s">
        <v>516</v>
      </c>
      <c r="F397" s="737" t="s">
        <v>6</v>
      </c>
      <c r="G397" s="495"/>
      <c r="H397" s="495"/>
      <c r="I397" s="589">
        <f>I398+I399</f>
        <v>750.1</v>
      </c>
      <c r="J397" s="589">
        <f>J398+J399</f>
        <v>115.5</v>
      </c>
      <c r="K397" s="356">
        <f t="shared" si="20"/>
        <v>15.397946940407945</v>
      </c>
    </row>
    <row r="398" spans="1:11" ht="25.5" customHeight="1">
      <c r="A398" s="733" t="s">
        <v>426</v>
      </c>
      <c r="B398" s="752" t="s">
        <v>130</v>
      </c>
      <c r="C398" s="627" t="s">
        <v>10</v>
      </c>
      <c r="D398" s="627" t="s">
        <v>26</v>
      </c>
      <c r="E398" s="627" t="s">
        <v>516</v>
      </c>
      <c r="F398" s="737" t="s">
        <v>428</v>
      </c>
      <c r="G398" s="495"/>
      <c r="H398" s="495"/>
      <c r="I398" s="589">
        <f>600.6+53.5</f>
        <v>654.1</v>
      </c>
      <c r="J398" s="777">
        <f>18.5+5.9+53.5</f>
        <v>77.9</v>
      </c>
      <c r="K398" s="356">
        <f t="shared" si="20"/>
        <v>11.909493961168018</v>
      </c>
    </row>
    <row r="399" spans="1:11" ht="30.75" customHeight="1">
      <c r="A399" s="734" t="s">
        <v>440</v>
      </c>
      <c r="B399" s="752" t="s">
        <v>130</v>
      </c>
      <c r="C399" s="627" t="s">
        <v>10</v>
      </c>
      <c r="D399" s="627" t="s">
        <v>26</v>
      </c>
      <c r="E399" s="627" t="s">
        <v>516</v>
      </c>
      <c r="F399" s="737" t="s">
        <v>421</v>
      </c>
      <c r="G399" s="495"/>
      <c r="H399" s="495"/>
      <c r="I399" s="589">
        <f>76.9+19.1</f>
        <v>96</v>
      </c>
      <c r="J399" s="777">
        <f>18.5+19.1</f>
        <v>37.6</v>
      </c>
      <c r="K399" s="356">
        <f t="shared" si="20"/>
        <v>39.166666666666664</v>
      </c>
    </row>
    <row r="400" spans="1:11" ht="106.5" customHeight="1">
      <c r="A400" s="856" t="s">
        <v>445</v>
      </c>
      <c r="B400" s="752" t="s">
        <v>130</v>
      </c>
      <c r="C400" s="627" t="s">
        <v>10</v>
      </c>
      <c r="D400" s="627" t="s">
        <v>26</v>
      </c>
      <c r="E400" s="627" t="s">
        <v>190</v>
      </c>
      <c r="F400" s="737" t="s">
        <v>6</v>
      </c>
      <c r="G400" s="495"/>
      <c r="H400" s="495"/>
      <c r="I400" s="589">
        <f>I401+I403+I405+I409+I414+I416+I418</f>
        <v>350.40000000000003</v>
      </c>
      <c r="J400" s="589">
        <f>J401+J403+J405+J409+J414+J416+J418</f>
        <v>67.2</v>
      </c>
      <c r="K400" s="356">
        <f aca="true" t="shared" si="22" ref="K400:K458">J400/I400*100</f>
        <v>19.17808219178082</v>
      </c>
    </row>
    <row r="401" spans="1:11" ht="51" customHeight="1">
      <c r="A401" s="742" t="s">
        <v>147</v>
      </c>
      <c r="B401" s="752" t="s">
        <v>130</v>
      </c>
      <c r="C401" s="627" t="s">
        <v>10</v>
      </c>
      <c r="D401" s="627" t="s">
        <v>26</v>
      </c>
      <c r="E401" s="627" t="s">
        <v>446</v>
      </c>
      <c r="F401" s="737" t="s">
        <v>6</v>
      </c>
      <c r="G401" s="495"/>
      <c r="H401" s="495"/>
      <c r="I401" s="589">
        <f>I402</f>
        <v>0.3</v>
      </c>
      <c r="J401" s="777">
        <v>0</v>
      </c>
      <c r="K401" s="356">
        <f t="shared" si="22"/>
        <v>0</v>
      </c>
    </row>
    <row r="402" spans="1:11" ht="29.25" customHeight="1">
      <c r="A402" s="734" t="s">
        <v>440</v>
      </c>
      <c r="B402" s="752" t="s">
        <v>130</v>
      </c>
      <c r="C402" s="627" t="s">
        <v>10</v>
      </c>
      <c r="D402" s="627" t="s">
        <v>26</v>
      </c>
      <c r="E402" s="627" t="s">
        <v>446</v>
      </c>
      <c r="F402" s="737" t="s">
        <v>421</v>
      </c>
      <c r="G402" s="495"/>
      <c r="H402" s="495"/>
      <c r="I402" s="589">
        <v>0.3</v>
      </c>
      <c r="J402" s="777">
        <v>0</v>
      </c>
      <c r="K402" s="356">
        <f t="shared" si="22"/>
        <v>0</v>
      </c>
    </row>
    <row r="403" spans="1:11" ht="120" customHeight="1">
      <c r="A403" s="817" t="s">
        <v>361</v>
      </c>
      <c r="B403" s="227" t="s">
        <v>130</v>
      </c>
      <c r="C403" s="630" t="s">
        <v>27</v>
      </c>
      <c r="D403" s="632" t="s">
        <v>14</v>
      </c>
      <c r="E403" s="632" t="s">
        <v>146</v>
      </c>
      <c r="F403" s="737" t="s">
        <v>6</v>
      </c>
      <c r="G403" s="495"/>
      <c r="H403" s="495"/>
      <c r="I403" s="589">
        <f>I404</f>
        <v>1.3</v>
      </c>
      <c r="J403" s="777">
        <v>0</v>
      </c>
      <c r="K403" s="356">
        <f t="shared" si="22"/>
        <v>0</v>
      </c>
    </row>
    <row r="404" spans="1:11" ht="33" customHeight="1">
      <c r="A404" s="826" t="s">
        <v>440</v>
      </c>
      <c r="B404" s="227" t="s">
        <v>130</v>
      </c>
      <c r="C404" s="630" t="s">
        <v>27</v>
      </c>
      <c r="D404" s="632" t="s">
        <v>14</v>
      </c>
      <c r="E404" s="632" t="s">
        <v>146</v>
      </c>
      <c r="F404" s="737" t="s">
        <v>421</v>
      </c>
      <c r="G404" s="495"/>
      <c r="H404" s="495"/>
      <c r="I404" s="589">
        <v>1.3</v>
      </c>
      <c r="J404" s="777">
        <v>0</v>
      </c>
      <c r="K404" s="356">
        <f t="shared" si="22"/>
        <v>0</v>
      </c>
    </row>
    <row r="405" spans="1:11" ht="48.75" customHeight="1">
      <c r="A405" s="819" t="s">
        <v>270</v>
      </c>
      <c r="B405" s="227" t="s">
        <v>130</v>
      </c>
      <c r="C405" s="630" t="s">
        <v>10</v>
      </c>
      <c r="D405" s="632" t="s">
        <v>26</v>
      </c>
      <c r="E405" s="632" t="s">
        <v>454</v>
      </c>
      <c r="F405" s="737" t="s">
        <v>6</v>
      </c>
      <c r="G405" s="495"/>
      <c r="H405" s="495"/>
      <c r="I405" s="589">
        <f>I406+I408</f>
        <v>276.90000000000003</v>
      </c>
      <c r="J405" s="589">
        <f>J406+J408</f>
        <v>59.2</v>
      </c>
      <c r="K405" s="356">
        <f t="shared" si="22"/>
        <v>21.379559407728422</v>
      </c>
    </row>
    <row r="406" spans="1:11" ht="24.75" customHeight="1">
      <c r="A406" s="733" t="s">
        <v>426</v>
      </c>
      <c r="B406" s="227" t="s">
        <v>130</v>
      </c>
      <c r="C406" s="630" t="s">
        <v>10</v>
      </c>
      <c r="D406" s="632" t="s">
        <v>26</v>
      </c>
      <c r="E406" s="632" t="s">
        <v>454</v>
      </c>
      <c r="F406" s="737" t="s">
        <v>428</v>
      </c>
      <c r="G406" s="495"/>
      <c r="H406" s="495"/>
      <c r="I406" s="589">
        <f>186.3+17.9</f>
        <v>204.20000000000002</v>
      </c>
      <c r="J406" s="786">
        <v>48.6</v>
      </c>
      <c r="K406" s="356">
        <f t="shared" si="22"/>
        <v>23.800195886385893</v>
      </c>
    </row>
    <row r="407" spans="1:11" ht="33" customHeight="1">
      <c r="A407" s="734" t="s">
        <v>425</v>
      </c>
      <c r="B407" s="227" t="s">
        <v>130</v>
      </c>
      <c r="C407" s="630" t="s">
        <v>10</v>
      </c>
      <c r="D407" s="632" t="s">
        <v>26</v>
      </c>
      <c r="E407" s="632" t="s">
        <v>520</v>
      </c>
      <c r="F407" s="737" t="s">
        <v>429</v>
      </c>
      <c r="G407" s="495"/>
      <c r="H407" s="495"/>
      <c r="I407" s="589">
        <v>4</v>
      </c>
      <c r="J407" s="786">
        <v>0</v>
      </c>
      <c r="K407" s="356">
        <f t="shared" si="22"/>
        <v>0</v>
      </c>
    </row>
    <row r="408" spans="1:11" ht="33" customHeight="1">
      <c r="A408" s="734" t="s">
        <v>440</v>
      </c>
      <c r="B408" s="227" t="s">
        <v>130</v>
      </c>
      <c r="C408" s="630" t="s">
        <v>10</v>
      </c>
      <c r="D408" s="632" t="s">
        <v>26</v>
      </c>
      <c r="E408" s="632" t="s">
        <v>454</v>
      </c>
      <c r="F408" s="737" t="s">
        <v>421</v>
      </c>
      <c r="G408" s="495"/>
      <c r="H408" s="495"/>
      <c r="I408" s="589">
        <v>72.7</v>
      </c>
      <c r="J408" s="786">
        <v>10.6</v>
      </c>
      <c r="K408" s="356">
        <f t="shared" si="22"/>
        <v>14.580467675378268</v>
      </c>
    </row>
    <row r="409" spans="1:11" ht="43.5" customHeight="1">
      <c r="A409" s="753" t="s">
        <v>142</v>
      </c>
      <c r="B409" s="752" t="s">
        <v>130</v>
      </c>
      <c r="C409" s="627" t="s">
        <v>10</v>
      </c>
      <c r="D409" s="627" t="s">
        <v>26</v>
      </c>
      <c r="E409" s="627" t="s">
        <v>483</v>
      </c>
      <c r="F409" s="737" t="s">
        <v>6</v>
      </c>
      <c r="G409" s="495"/>
      <c r="H409" s="495"/>
      <c r="I409" s="589">
        <f>I410+I412</f>
        <v>69.1</v>
      </c>
      <c r="J409" s="589">
        <f>J410+J412</f>
        <v>8</v>
      </c>
      <c r="K409" s="356">
        <f t="shared" si="22"/>
        <v>11.57742402315485</v>
      </c>
    </row>
    <row r="410" spans="1:11" ht="33" customHeight="1">
      <c r="A410" s="753" t="s">
        <v>144</v>
      </c>
      <c r="B410" s="752" t="s">
        <v>130</v>
      </c>
      <c r="C410" s="627" t="s">
        <v>10</v>
      </c>
      <c r="D410" s="627" t="s">
        <v>26</v>
      </c>
      <c r="E410" s="627" t="s">
        <v>484</v>
      </c>
      <c r="F410" s="737" t="s">
        <v>6</v>
      </c>
      <c r="G410" s="495"/>
      <c r="H410" s="495"/>
      <c r="I410" s="589">
        <f>I411</f>
        <v>39.1</v>
      </c>
      <c r="J410" s="589">
        <f>J411</f>
        <v>0</v>
      </c>
      <c r="K410" s="356">
        <f t="shared" si="22"/>
        <v>0</v>
      </c>
    </row>
    <row r="411" spans="1:11" ht="33" customHeight="1">
      <c r="A411" s="734" t="s">
        <v>440</v>
      </c>
      <c r="B411" s="752" t="s">
        <v>130</v>
      </c>
      <c r="C411" s="627" t="s">
        <v>10</v>
      </c>
      <c r="D411" s="627" t="s">
        <v>26</v>
      </c>
      <c r="E411" s="627" t="s">
        <v>484</v>
      </c>
      <c r="F411" s="737" t="s">
        <v>421</v>
      </c>
      <c r="G411" s="495"/>
      <c r="H411" s="495"/>
      <c r="I411" s="589">
        <v>39.1</v>
      </c>
      <c r="J411" s="777">
        <v>0</v>
      </c>
      <c r="K411" s="356">
        <f t="shared" si="22"/>
        <v>0</v>
      </c>
    </row>
    <row r="412" spans="1:11" ht="33" customHeight="1">
      <c r="A412" s="753" t="s">
        <v>94</v>
      </c>
      <c r="B412" s="752" t="s">
        <v>130</v>
      </c>
      <c r="C412" s="627" t="s">
        <v>10</v>
      </c>
      <c r="D412" s="627" t="s">
        <v>26</v>
      </c>
      <c r="E412" s="627" t="s">
        <v>485</v>
      </c>
      <c r="F412" s="737" t="s">
        <v>6</v>
      </c>
      <c r="G412" s="495"/>
      <c r="H412" s="495"/>
      <c r="I412" s="589">
        <f>I413</f>
        <v>30</v>
      </c>
      <c r="J412" s="589">
        <f>J413</f>
        <v>8</v>
      </c>
      <c r="K412" s="356">
        <f t="shared" si="22"/>
        <v>26.666666666666668</v>
      </c>
    </row>
    <row r="413" spans="1:11" ht="33" customHeight="1">
      <c r="A413" s="734" t="s">
        <v>440</v>
      </c>
      <c r="B413" s="752" t="s">
        <v>130</v>
      </c>
      <c r="C413" s="627" t="s">
        <v>10</v>
      </c>
      <c r="D413" s="627" t="s">
        <v>26</v>
      </c>
      <c r="E413" s="627" t="s">
        <v>485</v>
      </c>
      <c r="F413" s="737" t="s">
        <v>421</v>
      </c>
      <c r="G413" s="495"/>
      <c r="H413" s="495"/>
      <c r="I413" s="589">
        <v>30</v>
      </c>
      <c r="J413" s="777">
        <v>8</v>
      </c>
      <c r="K413" s="356">
        <f t="shared" si="22"/>
        <v>26.666666666666668</v>
      </c>
    </row>
    <row r="414" spans="1:11" ht="39" customHeight="1">
      <c r="A414" s="839" t="s">
        <v>353</v>
      </c>
      <c r="B414" s="439" t="s">
        <v>130</v>
      </c>
      <c r="C414" s="630" t="s">
        <v>10</v>
      </c>
      <c r="D414" s="630" t="s">
        <v>26</v>
      </c>
      <c r="E414" s="630" t="s">
        <v>455</v>
      </c>
      <c r="F414" s="630" t="s">
        <v>6</v>
      </c>
      <c r="G414" s="495"/>
      <c r="H414" s="495"/>
      <c r="I414" s="589">
        <f>I415</f>
        <v>0.2</v>
      </c>
      <c r="J414" s="777">
        <v>0</v>
      </c>
      <c r="K414" s="356">
        <f t="shared" si="22"/>
        <v>0</v>
      </c>
    </row>
    <row r="415" spans="1:11" ht="33" customHeight="1">
      <c r="A415" s="826" t="s">
        <v>440</v>
      </c>
      <c r="B415" s="439" t="s">
        <v>130</v>
      </c>
      <c r="C415" s="630" t="s">
        <v>10</v>
      </c>
      <c r="D415" s="630" t="s">
        <v>26</v>
      </c>
      <c r="E415" s="630" t="s">
        <v>455</v>
      </c>
      <c r="F415" s="737" t="s">
        <v>421</v>
      </c>
      <c r="G415" s="495"/>
      <c r="H415" s="495"/>
      <c r="I415" s="589">
        <v>0.2</v>
      </c>
      <c r="J415" s="777">
        <v>0</v>
      </c>
      <c r="K415" s="356">
        <f t="shared" si="22"/>
        <v>0</v>
      </c>
    </row>
    <row r="416" spans="1:11" ht="91.5" customHeight="1">
      <c r="A416" s="817" t="s">
        <v>258</v>
      </c>
      <c r="B416" s="439" t="s">
        <v>130</v>
      </c>
      <c r="C416" s="630" t="s">
        <v>10</v>
      </c>
      <c r="D416" s="630" t="s">
        <v>26</v>
      </c>
      <c r="E416" s="630" t="s">
        <v>456</v>
      </c>
      <c r="F416" s="737" t="s">
        <v>6</v>
      </c>
      <c r="G416" s="495"/>
      <c r="H416" s="495"/>
      <c r="I416" s="589">
        <f>I417</f>
        <v>0.5</v>
      </c>
      <c r="J416" s="777">
        <v>0</v>
      </c>
      <c r="K416" s="356">
        <f t="shared" si="22"/>
        <v>0</v>
      </c>
    </row>
    <row r="417" spans="1:11" ht="32.25" customHeight="1">
      <c r="A417" s="734" t="s">
        <v>440</v>
      </c>
      <c r="B417" s="439" t="s">
        <v>130</v>
      </c>
      <c r="C417" s="630" t="s">
        <v>10</v>
      </c>
      <c r="D417" s="630" t="s">
        <v>26</v>
      </c>
      <c r="E417" s="630" t="s">
        <v>456</v>
      </c>
      <c r="F417" s="737" t="s">
        <v>421</v>
      </c>
      <c r="G417" s="495"/>
      <c r="H417" s="495"/>
      <c r="I417" s="589">
        <v>0.5</v>
      </c>
      <c r="J417" s="777">
        <v>0</v>
      </c>
      <c r="K417" s="356">
        <f t="shared" si="22"/>
        <v>0</v>
      </c>
    </row>
    <row r="418" spans="1:11" ht="70.5" customHeight="1">
      <c r="A418" s="753" t="s">
        <v>141</v>
      </c>
      <c r="B418" s="439" t="s">
        <v>130</v>
      </c>
      <c r="C418" s="630" t="s">
        <v>10</v>
      </c>
      <c r="D418" s="630" t="s">
        <v>26</v>
      </c>
      <c r="E418" s="630" t="s">
        <v>486</v>
      </c>
      <c r="F418" s="737" t="s">
        <v>6</v>
      </c>
      <c r="G418" s="495"/>
      <c r="H418" s="495"/>
      <c r="I418" s="589">
        <f>I419</f>
        <v>2.1</v>
      </c>
      <c r="J418" s="777">
        <v>0</v>
      </c>
      <c r="K418" s="356">
        <f t="shared" si="22"/>
        <v>0</v>
      </c>
    </row>
    <row r="419" spans="1:11" ht="30.75" customHeight="1">
      <c r="A419" s="734" t="s">
        <v>440</v>
      </c>
      <c r="B419" s="439" t="s">
        <v>130</v>
      </c>
      <c r="C419" s="630" t="s">
        <v>10</v>
      </c>
      <c r="D419" s="630" t="s">
        <v>26</v>
      </c>
      <c r="E419" s="630" t="s">
        <v>486</v>
      </c>
      <c r="F419" s="737" t="s">
        <v>421</v>
      </c>
      <c r="G419" s="495"/>
      <c r="H419" s="495"/>
      <c r="I419" s="589">
        <v>2.1</v>
      </c>
      <c r="J419" s="777">
        <v>0</v>
      </c>
      <c r="K419" s="356">
        <f t="shared" si="22"/>
        <v>0</v>
      </c>
    </row>
    <row r="420" spans="1:11" ht="30.75" customHeight="1">
      <c r="A420" s="116" t="s">
        <v>534</v>
      </c>
      <c r="B420" s="439" t="s">
        <v>130</v>
      </c>
      <c r="C420" s="630" t="s">
        <v>10</v>
      </c>
      <c r="D420" s="630" t="s">
        <v>26</v>
      </c>
      <c r="E420" s="630" t="s">
        <v>517</v>
      </c>
      <c r="F420" s="737" t="s">
        <v>6</v>
      </c>
      <c r="G420" s="495"/>
      <c r="H420" s="495"/>
      <c r="I420" s="589">
        <v>0.4</v>
      </c>
      <c r="J420" s="777">
        <v>0</v>
      </c>
      <c r="K420" s="356">
        <f t="shared" si="22"/>
        <v>0</v>
      </c>
    </row>
    <row r="421" spans="1:11" ht="30.75" customHeight="1">
      <c r="A421" s="846" t="s">
        <v>440</v>
      </c>
      <c r="B421" s="439" t="s">
        <v>130</v>
      </c>
      <c r="C421" s="630" t="s">
        <v>10</v>
      </c>
      <c r="D421" s="630" t="s">
        <v>26</v>
      </c>
      <c r="E421" s="630" t="s">
        <v>517</v>
      </c>
      <c r="F421" s="611" t="s">
        <v>421</v>
      </c>
      <c r="G421" s="497"/>
      <c r="H421" s="497"/>
      <c r="I421" s="589">
        <v>0.4</v>
      </c>
      <c r="J421" s="786">
        <v>0</v>
      </c>
      <c r="K421" s="385">
        <f t="shared" si="22"/>
        <v>0</v>
      </c>
    </row>
    <row r="422" spans="1:11" ht="21.75" customHeight="1">
      <c r="A422" s="283" t="s">
        <v>55</v>
      </c>
      <c r="B422" s="719" t="s">
        <v>130</v>
      </c>
      <c r="C422" s="636" t="s">
        <v>27</v>
      </c>
      <c r="D422" s="636" t="s">
        <v>16</v>
      </c>
      <c r="E422" s="635" t="s">
        <v>35</v>
      </c>
      <c r="F422" s="636" t="s">
        <v>6</v>
      </c>
      <c r="G422" s="637" t="e">
        <f>G423+#REF!+#REF!</f>
        <v>#REF!</v>
      </c>
      <c r="H422" s="637"/>
      <c r="I422" s="591">
        <f>I423</f>
        <v>18763.9</v>
      </c>
      <c r="J422" s="591">
        <f>J423</f>
        <v>3162.6999999999994</v>
      </c>
      <c r="K422" s="356">
        <f t="shared" si="22"/>
        <v>16.85523798357484</v>
      </c>
    </row>
    <row r="423" spans="1:11" ht="15.75" customHeight="1">
      <c r="A423" s="683" t="s">
        <v>139</v>
      </c>
      <c r="B423" s="720" t="s">
        <v>130</v>
      </c>
      <c r="C423" s="635" t="s">
        <v>27</v>
      </c>
      <c r="D423" s="635" t="s">
        <v>14</v>
      </c>
      <c r="E423" s="635" t="s">
        <v>35</v>
      </c>
      <c r="F423" s="635" t="s">
        <v>6</v>
      </c>
      <c r="G423" s="422" t="e">
        <f>#REF!</f>
        <v>#REF!</v>
      </c>
      <c r="H423" s="422"/>
      <c r="I423" s="591">
        <f>I424+I427+I456</f>
        <v>18763.9</v>
      </c>
      <c r="J423" s="591">
        <f>J424+J427+J456</f>
        <v>3162.6999999999994</v>
      </c>
      <c r="K423" s="356">
        <f t="shared" si="22"/>
        <v>16.85523798357484</v>
      </c>
    </row>
    <row r="424" spans="1:11" ht="20.25" customHeight="1">
      <c r="A424" s="2" t="s">
        <v>136</v>
      </c>
      <c r="B424" s="692" t="s">
        <v>130</v>
      </c>
      <c r="C424" s="248" t="s">
        <v>27</v>
      </c>
      <c r="D424" s="161" t="s">
        <v>14</v>
      </c>
      <c r="E424" s="248" t="s">
        <v>82</v>
      </c>
      <c r="F424" s="248" t="s">
        <v>6</v>
      </c>
      <c r="G424" s="422">
        <f>G425</f>
        <v>1129</v>
      </c>
      <c r="H424" s="422"/>
      <c r="I424" s="589">
        <f>I425</f>
        <v>2608.3</v>
      </c>
      <c r="J424" s="589">
        <f>J425</f>
        <v>0</v>
      </c>
      <c r="K424" s="356">
        <f t="shared" si="22"/>
        <v>0</v>
      </c>
    </row>
    <row r="425" spans="1:11" ht="62.25" customHeight="1">
      <c r="A425" s="38" t="s">
        <v>137</v>
      </c>
      <c r="B425" s="706" t="s">
        <v>130</v>
      </c>
      <c r="C425" s="502" t="s">
        <v>27</v>
      </c>
      <c r="D425" s="161" t="s">
        <v>14</v>
      </c>
      <c r="E425" s="502" t="s">
        <v>138</v>
      </c>
      <c r="F425" s="502" t="s">
        <v>6</v>
      </c>
      <c r="G425" s="422">
        <f>G426</f>
        <v>1129</v>
      </c>
      <c r="H425" s="422"/>
      <c r="I425" s="589">
        <f>I426</f>
        <v>2608.3</v>
      </c>
      <c r="J425" s="589">
        <f>J426</f>
        <v>0</v>
      </c>
      <c r="K425" s="356">
        <f t="shared" si="22"/>
        <v>0</v>
      </c>
    </row>
    <row r="426" spans="1:11" ht="38.25" customHeight="1">
      <c r="A426" s="738" t="s">
        <v>438</v>
      </c>
      <c r="B426" s="706" t="s">
        <v>130</v>
      </c>
      <c r="C426" s="502" t="s">
        <v>27</v>
      </c>
      <c r="D426" s="161" t="s">
        <v>14</v>
      </c>
      <c r="E426" s="502" t="s">
        <v>138</v>
      </c>
      <c r="F426" s="438" t="s">
        <v>439</v>
      </c>
      <c r="G426" s="508">
        <v>1129</v>
      </c>
      <c r="H426" s="508"/>
      <c r="I426" s="589">
        <f>2634.3-26</f>
        <v>2608.3</v>
      </c>
      <c r="J426" s="766">
        <v>0</v>
      </c>
      <c r="K426" s="356">
        <f t="shared" si="22"/>
        <v>0</v>
      </c>
    </row>
    <row r="427" spans="1:11" ht="108.75" customHeight="1">
      <c r="A427" s="856" t="s">
        <v>445</v>
      </c>
      <c r="B427" s="718" t="s">
        <v>130</v>
      </c>
      <c r="C427" s="248" t="s">
        <v>27</v>
      </c>
      <c r="D427" s="248" t="s">
        <v>14</v>
      </c>
      <c r="E427" s="248" t="s">
        <v>190</v>
      </c>
      <c r="F427" s="248" t="s">
        <v>6</v>
      </c>
      <c r="G427" s="476" t="e">
        <f>#REF!+#REF!</f>
        <v>#REF!</v>
      </c>
      <c r="H427" s="476"/>
      <c r="I427" s="589">
        <f>I428+I436+I442</f>
        <v>15742.300000000001</v>
      </c>
      <c r="J427" s="589">
        <f>J428+J436+J442</f>
        <v>3033.9999999999995</v>
      </c>
      <c r="K427" s="356">
        <f t="shared" si="22"/>
        <v>19.272914377187572</v>
      </c>
    </row>
    <row r="428" spans="1:11" ht="39.75" customHeight="1">
      <c r="A428" s="88" t="s">
        <v>142</v>
      </c>
      <c r="B428" s="692" t="s">
        <v>130</v>
      </c>
      <c r="C428" s="438" t="s">
        <v>27</v>
      </c>
      <c r="D428" s="438" t="s">
        <v>14</v>
      </c>
      <c r="E428" s="509" t="s">
        <v>483</v>
      </c>
      <c r="F428" s="438" t="s">
        <v>6</v>
      </c>
      <c r="G428" s="508"/>
      <c r="H428" s="508"/>
      <c r="I428" s="589">
        <f>I429+I434</f>
        <v>14981.500000000002</v>
      </c>
      <c r="J428" s="589">
        <f>J429+J434</f>
        <v>2878.2</v>
      </c>
      <c r="K428" s="356">
        <f t="shared" si="22"/>
        <v>19.21169442312185</v>
      </c>
    </row>
    <row r="429" spans="1:11" ht="36" customHeight="1">
      <c r="A429" s="88" t="s">
        <v>143</v>
      </c>
      <c r="B429" s="534">
        <v>574</v>
      </c>
      <c r="C429" s="438" t="s">
        <v>27</v>
      </c>
      <c r="D429" s="438" t="s">
        <v>14</v>
      </c>
      <c r="E429" s="509" t="s">
        <v>488</v>
      </c>
      <c r="F429" s="438" t="s">
        <v>6</v>
      </c>
      <c r="G429" s="508"/>
      <c r="H429" s="508"/>
      <c r="I429" s="589">
        <f>I430+I432</f>
        <v>9691.900000000001</v>
      </c>
      <c r="J429" s="589">
        <f>J430+J432</f>
        <v>2341.2</v>
      </c>
      <c r="K429" s="356">
        <f t="shared" si="22"/>
        <v>24.156254191644564</v>
      </c>
    </row>
    <row r="430" spans="1:11" ht="36" customHeight="1">
      <c r="A430" s="210" t="s">
        <v>225</v>
      </c>
      <c r="B430" s="534">
        <v>574</v>
      </c>
      <c r="C430" s="438" t="s">
        <v>27</v>
      </c>
      <c r="D430" s="438" t="s">
        <v>14</v>
      </c>
      <c r="E430" s="509" t="s">
        <v>487</v>
      </c>
      <c r="F430" s="438" t="s">
        <v>6</v>
      </c>
      <c r="G430" s="508"/>
      <c r="H430" s="508"/>
      <c r="I430" s="589">
        <f>I431</f>
        <v>3779.3</v>
      </c>
      <c r="J430" s="589">
        <f>J431</f>
        <v>1035.4</v>
      </c>
      <c r="K430" s="356">
        <f t="shared" si="22"/>
        <v>27.396607837430214</v>
      </c>
    </row>
    <row r="431" spans="1:11" ht="36" customHeight="1">
      <c r="A431" s="841" t="s">
        <v>438</v>
      </c>
      <c r="B431" s="534">
        <v>574</v>
      </c>
      <c r="C431" s="438" t="s">
        <v>27</v>
      </c>
      <c r="D431" s="438" t="s">
        <v>14</v>
      </c>
      <c r="E431" s="509" t="s">
        <v>487</v>
      </c>
      <c r="F431" s="438" t="s">
        <v>439</v>
      </c>
      <c r="G431" s="508"/>
      <c r="H431" s="508"/>
      <c r="I431" s="589">
        <f>2743.9+1035.4</f>
        <v>3779.3</v>
      </c>
      <c r="J431" s="842">
        <v>1035.4</v>
      </c>
      <c r="K431" s="356">
        <f t="shared" si="22"/>
        <v>27.396607837430214</v>
      </c>
    </row>
    <row r="432" spans="1:11" ht="36" customHeight="1">
      <c r="A432" s="170" t="s">
        <v>144</v>
      </c>
      <c r="B432" s="439" t="s">
        <v>130</v>
      </c>
      <c r="C432" s="438" t="s">
        <v>27</v>
      </c>
      <c r="D432" s="438" t="s">
        <v>14</v>
      </c>
      <c r="E432" s="509" t="s">
        <v>484</v>
      </c>
      <c r="F432" s="438" t="s">
        <v>6</v>
      </c>
      <c r="G432" s="508"/>
      <c r="H432" s="508"/>
      <c r="I432" s="589">
        <f>I433</f>
        <v>5912.6</v>
      </c>
      <c r="J432" s="589">
        <f>J433</f>
        <v>1305.8</v>
      </c>
      <c r="K432" s="356">
        <f t="shared" si="22"/>
        <v>22.085038730845987</v>
      </c>
    </row>
    <row r="433" spans="1:11" ht="36" customHeight="1">
      <c r="A433" s="841" t="s">
        <v>438</v>
      </c>
      <c r="B433" s="439" t="s">
        <v>130</v>
      </c>
      <c r="C433" s="438" t="s">
        <v>27</v>
      </c>
      <c r="D433" s="438" t="s">
        <v>14</v>
      </c>
      <c r="E433" s="509" t="s">
        <v>484</v>
      </c>
      <c r="F433" s="447" t="s">
        <v>439</v>
      </c>
      <c r="G433" s="508"/>
      <c r="H433" s="508"/>
      <c r="I433" s="589">
        <f>5485.1+427.5</f>
        <v>5912.6</v>
      </c>
      <c r="J433" s="842">
        <f>878.3+427.5</f>
        <v>1305.8</v>
      </c>
      <c r="K433" s="356">
        <f t="shared" si="22"/>
        <v>22.085038730845987</v>
      </c>
    </row>
    <row r="434" spans="1:11" ht="36" customHeight="1">
      <c r="A434" s="170" t="s">
        <v>94</v>
      </c>
      <c r="B434" s="439" t="s">
        <v>130</v>
      </c>
      <c r="C434" s="438" t="s">
        <v>27</v>
      </c>
      <c r="D434" s="438" t="s">
        <v>14</v>
      </c>
      <c r="E434" s="509" t="s">
        <v>485</v>
      </c>
      <c r="F434" s="438" t="s">
        <v>6</v>
      </c>
      <c r="G434" s="508"/>
      <c r="H434" s="508"/>
      <c r="I434" s="589">
        <f>I435</f>
        <v>5289.6</v>
      </c>
      <c r="J434" s="589">
        <f>J435</f>
        <v>537</v>
      </c>
      <c r="K434" s="356">
        <f t="shared" si="22"/>
        <v>10.151996370235935</v>
      </c>
    </row>
    <row r="435" spans="1:11" ht="36" customHeight="1">
      <c r="A435" s="841" t="s">
        <v>438</v>
      </c>
      <c r="B435" s="439" t="s">
        <v>130</v>
      </c>
      <c r="C435" s="438" t="s">
        <v>27</v>
      </c>
      <c r="D435" s="438" t="s">
        <v>14</v>
      </c>
      <c r="E435" s="509" t="s">
        <v>485</v>
      </c>
      <c r="F435" s="438" t="s">
        <v>439</v>
      </c>
      <c r="G435" s="508"/>
      <c r="H435" s="508"/>
      <c r="I435" s="589">
        <f>5319.6-30</f>
        <v>5289.6</v>
      </c>
      <c r="J435" s="842">
        <v>537</v>
      </c>
      <c r="K435" s="356">
        <f t="shared" si="22"/>
        <v>10.151996370235935</v>
      </c>
    </row>
    <row r="436" spans="1:11" ht="123" customHeight="1">
      <c r="A436" s="817" t="s">
        <v>361</v>
      </c>
      <c r="B436" s="717" t="s">
        <v>130</v>
      </c>
      <c r="C436" s="630" t="s">
        <v>27</v>
      </c>
      <c r="D436" s="630" t="s">
        <v>14</v>
      </c>
      <c r="E436" s="630" t="s">
        <v>192</v>
      </c>
      <c r="F436" s="631" t="s">
        <v>6</v>
      </c>
      <c r="G436" s="508"/>
      <c r="H436" s="508"/>
      <c r="I436" s="589">
        <f>I437+I439</f>
        <v>299.99999999999994</v>
      </c>
      <c r="J436" s="589">
        <f>J437+J439</f>
        <v>111.6</v>
      </c>
      <c r="K436" s="356">
        <f t="shared" si="22"/>
        <v>37.2</v>
      </c>
    </row>
    <row r="437" spans="1:11" ht="119.25" customHeight="1">
      <c r="A437" s="817" t="s">
        <v>361</v>
      </c>
      <c r="B437" s="227" t="s">
        <v>130</v>
      </c>
      <c r="C437" s="630" t="s">
        <v>27</v>
      </c>
      <c r="D437" s="632" t="s">
        <v>14</v>
      </c>
      <c r="E437" s="632" t="s">
        <v>146</v>
      </c>
      <c r="F437" s="632" t="s">
        <v>6</v>
      </c>
      <c r="G437" s="508"/>
      <c r="H437" s="508"/>
      <c r="I437" s="589">
        <f>I438</f>
        <v>261.09999999999997</v>
      </c>
      <c r="J437" s="589">
        <f>J438</f>
        <v>72.7</v>
      </c>
      <c r="K437" s="356">
        <f t="shared" si="22"/>
        <v>27.843738031405596</v>
      </c>
    </row>
    <row r="438" spans="1:11" ht="36" customHeight="1">
      <c r="A438" s="841" t="s">
        <v>438</v>
      </c>
      <c r="B438" s="227" t="s">
        <v>130</v>
      </c>
      <c r="C438" s="630" t="s">
        <v>27</v>
      </c>
      <c r="D438" s="632" t="s">
        <v>14</v>
      </c>
      <c r="E438" s="632" t="s">
        <v>146</v>
      </c>
      <c r="F438" s="632" t="s">
        <v>439</v>
      </c>
      <c r="G438" s="508"/>
      <c r="H438" s="508"/>
      <c r="I438" s="589">
        <f>262.4-1.3</f>
        <v>261.09999999999997</v>
      </c>
      <c r="J438" s="766">
        <v>72.7</v>
      </c>
      <c r="K438" s="356">
        <f t="shared" si="22"/>
        <v>27.843738031405596</v>
      </c>
    </row>
    <row r="439" spans="1:11" ht="36" customHeight="1">
      <c r="A439" s="841" t="s">
        <v>536</v>
      </c>
      <c r="B439" s="227" t="s">
        <v>130</v>
      </c>
      <c r="C439" s="630" t="s">
        <v>27</v>
      </c>
      <c r="D439" s="632" t="s">
        <v>14</v>
      </c>
      <c r="E439" s="632" t="s">
        <v>521</v>
      </c>
      <c r="F439" s="632" t="s">
        <v>6</v>
      </c>
      <c r="G439" s="508"/>
      <c r="H439" s="508"/>
      <c r="I439" s="589">
        <f>I440+I441</f>
        <v>38.9</v>
      </c>
      <c r="J439" s="589">
        <f>J440+J441</f>
        <v>38.9</v>
      </c>
      <c r="K439" s="356"/>
    </row>
    <row r="440" spans="1:11" ht="36" customHeight="1">
      <c r="A440" s="825" t="s">
        <v>426</v>
      </c>
      <c r="B440" s="227" t="s">
        <v>130</v>
      </c>
      <c r="C440" s="630" t="s">
        <v>27</v>
      </c>
      <c r="D440" s="632" t="s">
        <v>14</v>
      </c>
      <c r="E440" s="632" t="s">
        <v>521</v>
      </c>
      <c r="F440" s="632" t="s">
        <v>428</v>
      </c>
      <c r="G440" s="508"/>
      <c r="H440" s="508"/>
      <c r="I440" s="589">
        <v>37.5</v>
      </c>
      <c r="J440" s="842">
        <v>37.5</v>
      </c>
      <c r="K440" s="356">
        <f t="shared" si="22"/>
        <v>100</v>
      </c>
    </row>
    <row r="441" spans="1:11" ht="36" customHeight="1">
      <c r="A441" s="826" t="s">
        <v>440</v>
      </c>
      <c r="B441" s="227" t="s">
        <v>130</v>
      </c>
      <c r="C441" s="630" t="s">
        <v>27</v>
      </c>
      <c r="D441" s="632" t="s">
        <v>14</v>
      </c>
      <c r="E441" s="632" t="s">
        <v>521</v>
      </c>
      <c r="F441" s="632" t="s">
        <v>421</v>
      </c>
      <c r="G441" s="508"/>
      <c r="H441" s="508"/>
      <c r="I441" s="589">
        <v>1.4</v>
      </c>
      <c r="J441" s="842">
        <v>1.4</v>
      </c>
      <c r="K441" s="356">
        <f t="shared" si="22"/>
        <v>100</v>
      </c>
    </row>
    <row r="442" spans="1:11" ht="35.25" customHeight="1">
      <c r="A442" s="282" t="s">
        <v>362</v>
      </c>
      <c r="B442" s="439" t="s">
        <v>130</v>
      </c>
      <c r="C442" s="561" t="s">
        <v>27</v>
      </c>
      <c r="D442" s="502" t="s">
        <v>14</v>
      </c>
      <c r="E442" s="562" t="s">
        <v>489</v>
      </c>
      <c r="F442" s="561" t="s">
        <v>6</v>
      </c>
      <c r="G442" s="499" t="e">
        <f>#REF!</f>
        <v>#REF!</v>
      </c>
      <c r="H442" s="499"/>
      <c r="I442" s="589">
        <f>I447+I448+I449+I455</f>
        <v>460.8</v>
      </c>
      <c r="J442" s="589">
        <f>J447+J448+J449+J455</f>
        <v>44.199999999999996</v>
      </c>
      <c r="K442" s="356">
        <f t="shared" si="22"/>
        <v>9.592013888888888</v>
      </c>
    </row>
    <row r="443" spans="1:11" ht="71.25" customHeight="1" hidden="1">
      <c r="A443" s="52" t="s">
        <v>147</v>
      </c>
      <c r="B443" s="439" t="s">
        <v>130</v>
      </c>
      <c r="C443" s="561" t="s">
        <v>27</v>
      </c>
      <c r="D443" s="561" t="s">
        <v>14</v>
      </c>
      <c r="E443" s="562" t="s">
        <v>183</v>
      </c>
      <c r="F443" s="512" t="s">
        <v>6</v>
      </c>
      <c r="G443" s="418"/>
      <c r="H443" s="418"/>
      <c r="I443" s="589">
        <f>G443+H443</f>
        <v>0</v>
      </c>
      <c r="J443" s="767"/>
      <c r="K443" s="356" t="e">
        <f t="shared" si="22"/>
        <v>#DIV/0!</v>
      </c>
    </row>
    <row r="444" spans="1:11" ht="20.25" customHeight="1" hidden="1">
      <c r="A444" s="53" t="s">
        <v>129</v>
      </c>
      <c r="B444" s="706" t="s">
        <v>130</v>
      </c>
      <c r="C444" s="561" t="s">
        <v>27</v>
      </c>
      <c r="D444" s="561" t="s">
        <v>14</v>
      </c>
      <c r="E444" s="562" t="s">
        <v>183</v>
      </c>
      <c r="F444" s="512" t="s">
        <v>36</v>
      </c>
      <c r="G444" s="418"/>
      <c r="H444" s="418"/>
      <c r="I444" s="589">
        <f>G444+H444</f>
        <v>0</v>
      </c>
      <c r="J444" s="767"/>
      <c r="K444" s="356" t="e">
        <f t="shared" si="22"/>
        <v>#DIV/0!</v>
      </c>
    </row>
    <row r="445" spans="1:11" ht="118.5" customHeight="1" hidden="1">
      <c r="A445" s="26" t="s">
        <v>145</v>
      </c>
      <c r="B445" s="721" t="s">
        <v>130</v>
      </c>
      <c r="C445" s="561" t="s">
        <v>27</v>
      </c>
      <c r="D445" s="561" t="s">
        <v>14</v>
      </c>
      <c r="E445" s="562" t="s">
        <v>146</v>
      </c>
      <c r="F445" s="512" t="s">
        <v>6</v>
      </c>
      <c r="G445" s="418"/>
      <c r="H445" s="418"/>
      <c r="I445" s="589">
        <f>G445+H445</f>
        <v>0</v>
      </c>
      <c r="J445" s="767"/>
      <c r="K445" s="356" t="e">
        <f t="shared" si="22"/>
        <v>#DIV/0!</v>
      </c>
    </row>
    <row r="446" spans="1:11" ht="17.25" customHeight="1" hidden="1">
      <c r="A446" s="38" t="s">
        <v>129</v>
      </c>
      <c r="B446" s="713" t="s">
        <v>130</v>
      </c>
      <c r="C446" s="561" t="s">
        <v>27</v>
      </c>
      <c r="D446" s="561" t="s">
        <v>14</v>
      </c>
      <c r="E446" s="562" t="s">
        <v>146</v>
      </c>
      <c r="F446" s="512" t="s">
        <v>36</v>
      </c>
      <c r="G446" s="418"/>
      <c r="H446" s="418"/>
      <c r="I446" s="589">
        <f>G446+H446</f>
        <v>0</v>
      </c>
      <c r="J446" s="767"/>
      <c r="K446" s="356" t="e">
        <f t="shared" si="22"/>
        <v>#DIV/0!</v>
      </c>
    </row>
    <row r="447" spans="1:11" ht="17.25" customHeight="1">
      <c r="A447" s="825" t="s">
        <v>426</v>
      </c>
      <c r="B447" s="713" t="s">
        <v>130</v>
      </c>
      <c r="C447" s="561" t="s">
        <v>27</v>
      </c>
      <c r="D447" s="502" t="s">
        <v>14</v>
      </c>
      <c r="E447" s="562" t="s">
        <v>489</v>
      </c>
      <c r="F447" s="512" t="s">
        <v>428</v>
      </c>
      <c r="G447" s="418"/>
      <c r="H447" s="418"/>
      <c r="I447" s="589">
        <v>441.7</v>
      </c>
      <c r="J447" s="842">
        <v>41.4</v>
      </c>
      <c r="K447" s="356">
        <f t="shared" si="22"/>
        <v>9.372877518677836</v>
      </c>
    </row>
    <row r="448" spans="1:11" ht="24.75" customHeight="1">
      <c r="A448" s="826" t="s">
        <v>425</v>
      </c>
      <c r="B448" s="713" t="s">
        <v>130</v>
      </c>
      <c r="C448" s="561" t="s">
        <v>27</v>
      </c>
      <c r="D448" s="502" t="s">
        <v>14</v>
      </c>
      <c r="E448" s="562" t="s">
        <v>489</v>
      </c>
      <c r="F448" s="512" t="s">
        <v>429</v>
      </c>
      <c r="G448" s="418"/>
      <c r="H448" s="418"/>
      <c r="I448" s="589">
        <v>3</v>
      </c>
      <c r="J448" s="842">
        <v>1.5</v>
      </c>
      <c r="K448" s="356">
        <f t="shared" si="22"/>
        <v>50</v>
      </c>
    </row>
    <row r="449" spans="1:11" ht="29.25" customHeight="1">
      <c r="A449" s="826" t="s">
        <v>440</v>
      </c>
      <c r="B449" s="713" t="s">
        <v>130</v>
      </c>
      <c r="C449" s="512" t="s">
        <v>27</v>
      </c>
      <c r="D449" s="512" t="s">
        <v>14</v>
      </c>
      <c r="E449" s="562" t="s">
        <v>489</v>
      </c>
      <c r="F449" s="512" t="s">
        <v>421</v>
      </c>
      <c r="G449" s="511">
        <v>514.9</v>
      </c>
      <c r="H449" s="511"/>
      <c r="I449" s="589">
        <v>14.1</v>
      </c>
      <c r="J449" s="842">
        <v>1.3</v>
      </c>
      <c r="K449" s="356">
        <f t="shared" si="22"/>
        <v>9.21985815602837</v>
      </c>
    </row>
    <row r="450" spans="1:11" ht="25.5" customHeight="1" hidden="1">
      <c r="A450" s="2" t="s">
        <v>84</v>
      </c>
      <c r="B450" s="722">
        <v>585</v>
      </c>
      <c r="C450" s="161" t="s">
        <v>14</v>
      </c>
      <c r="D450" s="161" t="s">
        <v>63</v>
      </c>
      <c r="E450" s="161" t="s">
        <v>85</v>
      </c>
      <c r="F450" s="161" t="s">
        <v>6</v>
      </c>
      <c r="G450" s="422"/>
      <c r="H450" s="422"/>
      <c r="I450" s="843"/>
      <c r="J450" s="786"/>
      <c r="K450" s="356" t="e">
        <f t="shared" si="22"/>
        <v>#DIV/0!</v>
      </c>
    </row>
    <row r="451" spans="1:11" ht="38.25" customHeight="1" hidden="1">
      <c r="A451" s="3" t="s">
        <v>86</v>
      </c>
      <c r="B451" s="722">
        <v>585</v>
      </c>
      <c r="C451" s="161" t="s">
        <v>14</v>
      </c>
      <c r="D451" s="161" t="s">
        <v>63</v>
      </c>
      <c r="E451" s="161" t="s">
        <v>87</v>
      </c>
      <c r="F451" s="161" t="s">
        <v>6</v>
      </c>
      <c r="G451" s="422"/>
      <c r="H451" s="422"/>
      <c r="I451" s="843"/>
      <c r="J451" s="786"/>
      <c r="K451" s="356" t="e">
        <f t="shared" si="22"/>
        <v>#DIV/0!</v>
      </c>
    </row>
    <row r="452" spans="1:11" ht="25.5" customHeight="1" hidden="1">
      <c r="A452" s="1" t="s">
        <v>88</v>
      </c>
      <c r="B452" s="722">
        <v>585</v>
      </c>
      <c r="C452" s="248" t="s">
        <v>14</v>
      </c>
      <c r="D452" s="248" t="s">
        <v>63</v>
      </c>
      <c r="E452" s="161" t="s">
        <v>87</v>
      </c>
      <c r="F452" s="161" t="s">
        <v>83</v>
      </c>
      <c r="G452" s="422"/>
      <c r="H452" s="422"/>
      <c r="I452" s="843"/>
      <c r="J452" s="786"/>
      <c r="K452" s="356" t="e">
        <f t="shared" si="22"/>
        <v>#DIV/0!</v>
      </c>
    </row>
    <row r="453" spans="1:11" ht="27" customHeight="1" hidden="1">
      <c r="A453" s="2" t="s">
        <v>84</v>
      </c>
      <c r="B453" s="692" t="s">
        <v>77</v>
      </c>
      <c r="C453" s="161" t="s">
        <v>14</v>
      </c>
      <c r="D453" s="161" t="s">
        <v>63</v>
      </c>
      <c r="E453" s="161" t="s">
        <v>85</v>
      </c>
      <c r="F453" s="161" t="s">
        <v>6</v>
      </c>
      <c r="G453" s="422"/>
      <c r="H453" s="422"/>
      <c r="I453" s="843"/>
      <c r="J453" s="786"/>
      <c r="K453" s="356" t="e">
        <f t="shared" si="22"/>
        <v>#DIV/0!</v>
      </c>
    </row>
    <row r="454" spans="1:11" ht="42.75" customHeight="1" hidden="1">
      <c r="A454" s="3" t="s">
        <v>86</v>
      </c>
      <c r="B454" s="692" t="s">
        <v>77</v>
      </c>
      <c r="C454" s="161" t="s">
        <v>14</v>
      </c>
      <c r="D454" s="161" t="s">
        <v>63</v>
      </c>
      <c r="E454" s="161" t="s">
        <v>87</v>
      </c>
      <c r="F454" s="161" t="s">
        <v>6</v>
      </c>
      <c r="G454" s="422"/>
      <c r="H454" s="422"/>
      <c r="I454" s="843"/>
      <c r="J454" s="786"/>
      <c r="K454" s="356" t="e">
        <f t="shared" si="22"/>
        <v>#DIV/0!</v>
      </c>
    </row>
    <row r="455" spans="1:11" ht="33" customHeight="1">
      <c r="A455" s="825" t="s">
        <v>431</v>
      </c>
      <c r="B455" s="752" t="s">
        <v>130</v>
      </c>
      <c r="C455" s="627" t="s">
        <v>27</v>
      </c>
      <c r="D455" s="627" t="s">
        <v>14</v>
      </c>
      <c r="E455" s="627" t="s">
        <v>489</v>
      </c>
      <c r="F455" s="627" t="s">
        <v>430</v>
      </c>
      <c r="G455" s="422"/>
      <c r="H455" s="422"/>
      <c r="I455" s="843">
        <v>2</v>
      </c>
      <c r="J455" s="786"/>
      <c r="K455" s="356">
        <f t="shared" si="22"/>
        <v>0</v>
      </c>
    </row>
    <row r="456" spans="1:11" ht="70.5" customHeight="1">
      <c r="A456" s="116" t="s">
        <v>141</v>
      </c>
      <c r="B456" s="718" t="s">
        <v>130</v>
      </c>
      <c r="C456" s="438" t="s">
        <v>27</v>
      </c>
      <c r="D456" s="438" t="s">
        <v>14</v>
      </c>
      <c r="E456" s="509" t="s">
        <v>486</v>
      </c>
      <c r="F456" s="438" t="s">
        <v>6</v>
      </c>
      <c r="G456" s="510">
        <f>G457</f>
        <v>484.5</v>
      </c>
      <c r="H456" s="510"/>
      <c r="I456" s="589">
        <f>I457</f>
        <v>413.29999999999995</v>
      </c>
      <c r="J456" s="589">
        <f>J457</f>
        <v>128.7</v>
      </c>
      <c r="K456" s="356">
        <f t="shared" si="22"/>
        <v>31.13960803290588</v>
      </c>
    </row>
    <row r="457" spans="1:11" ht="36" customHeight="1">
      <c r="A457" s="826" t="s">
        <v>438</v>
      </c>
      <c r="B457" s="706" t="s">
        <v>130</v>
      </c>
      <c r="C457" s="502" t="s">
        <v>27</v>
      </c>
      <c r="D457" s="502" t="s">
        <v>14</v>
      </c>
      <c r="E457" s="509" t="s">
        <v>486</v>
      </c>
      <c r="F457" s="438" t="s">
        <v>439</v>
      </c>
      <c r="G457" s="508">
        <v>484.5</v>
      </c>
      <c r="H457" s="508"/>
      <c r="I457" s="589">
        <f>415.4-2.1</f>
        <v>413.29999999999995</v>
      </c>
      <c r="J457" s="842">
        <v>128.7</v>
      </c>
      <c r="K457" s="356">
        <f t="shared" si="22"/>
        <v>31.13960803290588</v>
      </c>
    </row>
    <row r="458" spans="1:11" ht="21.75" customHeight="1">
      <c r="A458" s="247" t="s">
        <v>92</v>
      </c>
      <c r="B458" s="723"/>
      <c r="C458" s="513"/>
      <c r="D458" s="513"/>
      <c r="E458" s="513"/>
      <c r="F458" s="513"/>
      <c r="G458" s="514" t="e">
        <f>G15+G176+G233+G248+#REF!+G299</f>
        <v>#REF!</v>
      </c>
      <c r="H458" s="514" t="e">
        <f>H15+H176+H233+H248+#REF!+H299</f>
        <v>#REF!</v>
      </c>
      <c r="I458" s="584">
        <f>I15+I176+I233+I248+I299</f>
        <v>179259.01</v>
      </c>
      <c r="J458" s="584">
        <f>J15+J176+J233+J248+J299</f>
        <v>37153</v>
      </c>
      <c r="K458" s="356">
        <f t="shared" si="22"/>
        <v>20.725875926682846</v>
      </c>
    </row>
    <row r="460" spans="1:11" ht="31.5" customHeight="1">
      <c r="A460" s="907"/>
      <c r="B460" s="907"/>
      <c r="C460" s="907"/>
      <c r="D460" s="907"/>
      <c r="E460" s="907"/>
      <c r="F460" s="907"/>
      <c r="G460" s="907"/>
      <c r="H460" s="907"/>
      <c r="I460" s="907"/>
      <c r="J460" s="907"/>
      <c r="K460" s="907"/>
    </row>
  </sheetData>
  <sheetProtection/>
  <mergeCells count="18">
    <mergeCell ref="L29:M29"/>
    <mergeCell ref="L131:M131"/>
    <mergeCell ref="A460:K460"/>
    <mergeCell ref="C1:K1"/>
    <mergeCell ref="B4:K7"/>
    <mergeCell ref="A9:K11"/>
    <mergeCell ref="A12:A14"/>
    <mergeCell ref="B12:B14"/>
    <mergeCell ref="J12:J13"/>
    <mergeCell ref="C2:K2"/>
    <mergeCell ref="K12:K13"/>
    <mergeCell ref="C12:C14"/>
    <mergeCell ref="D12:D14"/>
    <mergeCell ref="E12:E14"/>
    <mergeCell ref="F12:F14"/>
    <mergeCell ref="G12:G13"/>
    <mergeCell ref="I12:I13"/>
    <mergeCell ref="H12:H13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Admin</cp:lastModifiedBy>
  <cp:lastPrinted>2012-07-05T10:00:05Z</cp:lastPrinted>
  <dcterms:created xsi:type="dcterms:W3CDTF">2005-02-21T06:34:52Z</dcterms:created>
  <dcterms:modified xsi:type="dcterms:W3CDTF">2012-07-05T10:00:44Z</dcterms:modified>
  <cp:category/>
  <cp:version/>
  <cp:contentType/>
  <cp:contentStatus/>
</cp:coreProperties>
</file>